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4000" windowHeight="9435" tabRatio="835"/>
  </bookViews>
  <sheets>
    <sheet name="CDM" sheetId="110" r:id="rId1"/>
    <sheet name="Datos" sheetId="140" r:id="rId2"/>
    <sheet name="Ranking" sheetId="121" state="hidden" r:id="rId3"/>
    <sheet name="sistema puntos" sheetId="124" state="hidden" r:id="rId4"/>
    <sheet name="Seguimiento TL" sheetId="129" state="hidden" r:id="rId5"/>
    <sheet name="Objetivos" sheetId="139" state="hidden" r:id="rId6"/>
    <sheet name="INSTRUCCIONES MICRO" sheetId="106" r:id="rId7"/>
    <sheet name="Fibras" sheetId="126" r:id="rId8"/>
    <sheet name="Moviles" sheetId="127" r:id="rId9"/>
    <sheet name="Terminales" sheetId="128" r:id="rId10"/>
    <sheet name="129" sheetId="133" r:id="rId11"/>
    <sheet name="Movil_Report" sheetId="141" r:id="rId12"/>
    <sheet name="Simyo" sheetId="142" r:id="rId13"/>
    <sheet name="Orange" sheetId="143" r:id="rId14"/>
    <sheet name="Hoja1" sheetId="131" state="hidden" r:id="rId15"/>
  </sheets>
  <externalReferences>
    <externalReference r:id="rId16"/>
  </externalReferences>
  <definedNames>
    <definedName name="_xlnm._FilterDatabase" localSheetId="10" hidden="1">'129'!$A$1:$A$742</definedName>
    <definedName name="_xlnm._FilterDatabase" localSheetId="0" hidden="1">CDM!$A$24:$BM$69</definedName>
    <definedName name="_xlnm._FilterDatabase" localSheetId="1" hidden="1">Datos!$A$15:$Y$75</definedName>
    <definedName name="_xlnm._FilterDatabase" localSheetId="14" hidden="1">Hoja1!$A$1:$E$31</definedName>
    <definedName name="_xlnm._FilterDatabase" localSheetId="13" hidden="1">Orange!$A$1:$Z$647</definedName>
    <definedName name="_xlnm._FilterDatabase" localSheetId="2" hidden="1">Ranking!$A$15:$K$60</definedName>
    <definedName name="Consulta_desde_129" localSheetId="10" hidden="1">'129'!$A$1:$N$742</definedName>
    <definedName name="Consulta_desde_129" localSheetId="11" hidden="1">Movil_Report!#REF!</definedName>
    <definedName name="Consulta_desde_129" localSheetId="12" hidden="1">Simyo!$A$1:$G$2</definedName>
    <definedName name="Consulta_desde_129_1" localSheetId="10" hidden="1">'129'!$AL$2:$AM$4</definedName>
    <definedName name="Consulta_desde_129_2" localSheetId="10" hidden="1">'129'!$AP$2:$AR$286</definedName>
    <definedName name="SegmentaciónDeDatos_FECHA">#N/A</definedName>
    <definedName name="SegmentaciónDeDatos_Fecha_Alta">#N/A</definedName>
    <definedName name="SegmentaciónDeDatos_Fecha_Alta1">#N/A</definedName>
    <definedName name="SegmentaciónDeDatos_Fecha_RFB">#N/A</definedName>
    <definedName name="SegmentaciónDeDatos_Fecha_RFB1">#N/A</definedName>
    <definedName name="SegmentaciónDeDatos_Fecha_RFB2">#N/A</definedName>
    <definedName name="SegmentaciónDeDatos_Fecha_VN">#N/A</definedName>
    <definedName name="SegmentaciónDeDatos_SALE_DATE">#N/A</definedName>
    <definedName name="SegmentaciónDeDatos_SALE_DATE1">#N/A</definedName>
    <definedName name="SegmentaciónDeDatos_SALE_DATE2">#N/A</definedName>
    <definedName name="SegmentaciónDeDatos_SALE_DATE3">#N/A</definedName>
  </definedNames>
  <calcPr calcId="152511"/>
  <pivotCaches>
    <pivotCache cacheId="86" r:id="rId17"/>
    <pivotCache cacheId="89" r:id="rId18"/>
    <pivotCache cacheId="94" r:id="rId19"/>
    <pivotCache cacheId="99" r:id="rId20"/>
    <pivotCache cacheId="103" r:id="rId21"/>
    <pivotCache cacheId="107" r:id="rId22"/>
    <pivotCache cacheId="113" r:id="rId23"/>
    <pivotCache cacheId="119" r:id="rId24"/>
  </pivotCaches>
  <extLst>
    <ext xmlns:x14="http://schemas.microsoft.com/office/spreadsheetml/2009/9/main" uri="{BBE1A952-AA13-448e-AADC-164F8A28A991}">
      <x14:slicerCaches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  <x14:slicerCache r:id="rId33"/>
        <x14:slicerCache r:id="rId34"/>
        <x14:slicerCache r:id="rId35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N3" i="133" l="1"/>
  <c r="AN4" i="133"/>
  <c r="N31" i="110" l="1"/>
  <c r="O87" i="140" l="1"/>
  <c r="N87" i="140"/>
  <c r="L87" i="140"/>
  <c r="I87" i="140"/>
  <c r="M87" i="140" s="1"/>
  <c r="G87" i="140"/>
  <c r="F87" i="140"/>
  <c r="E87" i="140"/>
  <c r="C87" i="140"/>
  <c r="H87" i="140" s="1"/>
  <c r="J87" i="140" s="1"/>
  <c r="R87" i="140" s="1"/>
  <c r="B87" i="140"/>
  <c r="A87" i="140"/>
  <c r="F86" i="140"/>
  <c r="E86" i="140"/>
  <c r="C86" i="140"/>
  <c r="H86" i="140" s="1"/>
  <c r="B86" i="140"/>
  <c r="A86" i="140"/>
  <c r="F85" i="140"/>
  <c r="E85" i="140"/>
  <c r="C85" i="140"/>
  <c r="H85" i="140" s="1"/>
  <c r="B85" i="140"/>
  <c r="A85" i="140"/>
  <c r="F84" i="140"/>
  <c r="E84" i="140"/>
  <c r="C84" i="140"/>
  <c r="H84" i="140" s="1"/>
  <c r="B84" i="140"/>
  <c r="A84" i="140"/>
  <c r="F83" i="140"/>
  <c r="E83" i="140"/>
  <c r="C83" i="140"/>
  <c r="H83" i="140" s="1"/>
  <c r="B83" i="140"/>
  <c r="A83" i="140"/>
  <c r="F82" i="140"/>
  <c r="E82" i="140"/>
  <c r="C82" i="140"/>
  <c r="H82" i="140" s="1"/>
  <c r="B82" i="140"/>
  <c r="A82" i="140"/>
  <c r="F81" i="140"/>
  <c r="E81" i="140"/>
  <c r="C81" i="140"/>
  <c r="H81" i="140" s="1"/>
  <c r="B81" i="140"/>
  <c r="A81" i="140"/>
  <c r="F80" i="140"/>
  <c r="E80" i="140"/>
  <c r="C80" i="140"/>
  <c r="H80" i="140" s="1"/>
  <c r="B80" i="140"/>
  <c r="A80" i="140"/>
  <c r="F79" i="140"/>
  <c r="E79" i="140"/>
  <c r="C79" i="140"/>
  <c r="H79" i="140" s="1"/>
  <c r="B79" i="140"/>
  <c r="A79" i="140"/>
  <c r="P87" i="140" l="1"/>
  <c r="U87" i="140" s="1"/>
  <c r="Q87" i="140"/>
  <c r="V87" i="140" s="1"/>
  <c r="K87" i="140"/>
  <c r="S87" i="140" s="1"/>
  <c r="T87" i="140" s="1"/>
  <c r="O86" i="140"/>
  <c r="L85" i="140"/>
  <c r="O85" i="140"/>
  <c r="N85" i="140"/>
  <c r="P85" i="140" s="1"/>
  <c r="G85" i="140"/>
  <c r="J85" i="140" s="1"/>
  <c r="R85" i="140" s="1"/>
  <c r="L84" i="140"/>
  <c r="O84" i="140"/>
  <c r="N84" i="140"/>
  <c r="P84" i="140" s="1"/>
  <c r="O83" i="140"/>
  <c r="L82" i="140"/>
  <c r="O82" i="140"/>
  <c r="G82" i="140"/>
  <c r="J82" i="140" s="1"/>
  <c r="R82" i="140" s="1"/>
  <c r="L81" i="140"/>
  <c r="O81" i="140"/>
  <c r="G81" i="140"/>
  <c r="J81" i="140" s="1"/>
  <c r="R81" i="140" s="1"/>
  <c r="L80" i="140"/>
  <c r="N80" i="140"/>
  <c r="P80" i="140" s="1"/>
  <c r="L79" i="140"/>
  <c r="O79" i="140"/>
  <c r="G79" i="140"/>
  <c r="J79" i="140" s="1"/>
  <c r="R79" i="140" s="1"/>
  <c r="I82" i="140" l="1"/>
  <c r="M82" i="140" s="1"/>
  <c r="I80" i="140"/>
  <c r="U85" i="140"/>
  <c r="N79" i="140"/>
  <c r="P79" i="140" s="1"/>
  <c r="U79" i="140" s="1"/>
  <c r="O80" i="140"/>
  <c r="I79" i="140"/>
  <c r="G80" i="140"/>
  <c r="J80" i="140" s="1"/>
  <c r="R80" i="140" s="1"/>
  <c r="U80" i="140" s="1"/>
  <c r="G83" i="140"/>
  <c r="J83" i="140" s="1"/>
  <c r="R83" i="140" s="1"/>
  <c r="N83" i="140"/>
  <c r="P83" i="140" s="1"/>
  <c r="L83" i="140"/>
  <c r="G86" i="140"/>
  <c r="J86" i="140" s="1"/>
  <c r="R86" i="140" s="1"/>
  <c r="N86" i="140"/>
  <c r="P86" i="140" s="1"/>
  <c r="L86" i="140"/>
  <c r="N81" i="140"/>
  <c r="P81" i="140" s="1"/>
  <c r="U81" i="140" s="1"/>
  <c r="G84" i="140"/>
  <c r="J84" i="140" s="1"/>
  <c r="R84" i="140" s="1"/>
  <c r="U84" i="140" s="1"/>
  <c r="I81" i="140"/>
  <c r="N82" i="140"/>
  <c r="P82" i="140" s="1"/>
  <c r="U82" i="140" s="1"/>
  <c r="I84" i="140"/>
  <c r="W87" i="140"/>
  <c r="Q82" i="140" l="1"/>
  <c r="K82" i="140"/>
  <c r="S82" i="140" s="1"/>
  <c r="T82" i="140" s="1"/>
  <c r="U86" i="140"/>
  <c r="U83" i="140"/>
  <c r="Q84" i="140"/>
  <c r="K84" i="140"/>
  <c r="S84" i="140" s="1"/>
  <c r="T84" i="140" s="1"/>
  <c r="I83" i="140"/>
  <c r="M83" i="140" s="1"/>
  <c r="Q81" i="140"/>
  <c r="K81" i="140"/>
  <c r="S81" i="140" s="1"/>
  <c r="T81" i="140" s="1"/>
  <c r="Q80" i="140"/>
  <c r="I85" i="140"/>
  <c r="Q79" i="140"/>
  <c r="K79" i="140"/>
  <c r="S79" i="140" s="1"/>
  <c r="T79" i="140" s="1"/>
  <c r="M81" i="140"/>
  <c r="M80" i="140"/>
  <c r="K80" i="140"/>
  <c r="S80" i="140" s="1"/>
  <c r="T80" i="140" s="1"/>
  <c r="I86" i="140"/>
  <c r="M86" i="140" s="1"/>
  <c r="M84" i="140"/>
  <c r="M79" i="140"/>
  <c r="X87" i="140"/>
  <c r="Y87" i="140" s="1"/>
  <c r="P20" i="110"/>
  <c r="O20" i="110"/>
  <c r="H20" i="110"/>
  <c r="AJ19" i="110"/>
  <c r="AI19" i="110"/>
  <c r="AG19" i="110"/>
  <c r="AF19" i="110"/>
  <c r="AC19" i="110"/>
  <c r="AB19" i="110"/>
  <c r="Z19" i="110"/>
  <c r="Y19" i="110"/>
  <c r="W19" i="110"/>
  <c r="U19" i="110"/>
  <c r="P19" i="110"/>
  <c r="O19" i="110"/>
  <c r="N19" i="110"/>
  <c r="M19" i="110"/>
  <c r="L19" i="110"/>
  <c r="K19" i="110"/>
  <c r="J19" i="110"/>
  <c r="I19" i="110"/>
  <c r="H19" i="110"/>
  <c r="AJ18" i="110"/>
  <c r="AI18" i="110"/>
  <c r="AG18" i="110"/>
  <c r="AF18" i="110"/>
  <c r="AC18" i="110"/>
  <c r="AB18" i="110"/>
  <c r="Z18" i="110"/>
  <c r="Y18" i="110"/>
  <c r="W18" i="110"/>
  <c r="U18" i="110"/>
  <c r="P18" i="110"/>
  <c r="O18" i="110"/>
  <c r="N18" i="110"/>
  <c r="M18" i="110"/>
  <c r="L18" i="110"/>
  <c r="K18" i="110"/>
  <c r="J18" i="110"/>
  <c r="I18" i="110"/>
  <c r="H18" i="110"/>
  <c r="A76" i="140"/>
  <c r="B76" i="140"/>
  <c r="C76" i="140"/>
  <c r="H76" i="140" s="1"/>
  <c r="E76" i="140"/>
  <c r="F76" i="140"/>
  <c r="A77" i="140"/>
  <c r="B77" i="140"/>
  <c r="C77" i="140"/>
  <c r="H77" i="140" s="1"/>
  <c r="E77" i="140"/>
  <c r="F77" i="140"/>
  <c r="A78" i="140"/>
  <c r="B78" i="140"/>
  <c r="C78" i="140"/>
  <c r="H78" i="140" s="1"/>
  <c r="E78" i="140"/>
  <c r="F78" i="140"/>
  <c r="H78" i="110"/>
  <c r="I78" i="110"/>
  <c r="J78" i="110"/>
  <c r="K78" i="110"/>
  <c r="L78" i="110"/>
  <c r="M78" i="110"/>
  <c r="N78" i="110"/>
  <c r="O78" i="110"/>
  <c r="P78" i="110"/>
  <c r="U78" i="110"/>
  <c r="W78" i="110"/>
  <c r="Y78" i="110"/>
  <c r="Z78" i="110"/>
  <c r="AB78" i="110"/>
  <c r="AC78" i="110"/>
  <c r="AF78" i="110"/>
  <c r="AG78" i="110"/>
  <c r="AI78" i="110"/>
  <c r="AJ78" i="110"/>
  <c r="AN78" i="110"/>
  <c r="AO78" i="110"/>
  <c r="H79" i="110"/>
  <c r="I79" i="110"/>
  <c r="J79" i="110"/>
  <c r="K79" i="110"/>
  <c r="L79" i="110"/>
  <c r="M79" i="110"/>
  <c r="N79" i="110"/>
  <c r="O79" i="110"/>
  <c r="P79" i="110"/>
  <c r="U79" i="110"/>
  <c r="W79" i="110"/>
  <c r="Y79" i="110"/>
  <c r="Z79" i="110"/>
  <c r="AB79" i="110"/>
  <c r="AC79" i="110"/>
  <c r="AF79" i="110"/>
  <c r="AG79" i="110"/>
  <c r="AI79" i="110"/>
  <c r="AJ79" i="110"/>
  <c r="AN79" i="110"/>
  <c r="AO79" i="110"/>
  <c r="H80" i="110"/>
  <c r="I80" i="110"/>
  <c r="J80" i="110"/>
  <c r="K80" i="110"/>
  <c r="L80" i="110"/>
  <c r="M80" i="110"/>
  <c r="N80" i="110"/>
  <c r="O80" i="110"/>
  <c r="P80" i="110"/>
  <c r="U80" i="110"/>
  <c r="W80" i="110"/>
  <c r="Y80" i="110"/>
  <c r="Z80" i="110"/>
  <c r="AB80" i="110"/>
  <c r="AC80" i="110"/>
  <c r="AF80" i="110"/>
  <c r="AG80" i="110"/>
  <c r="AI80" i="110"/>
  <c r="AJ80" i="110"/>
  <c r="AN80" i="110"/>
  <c r="AO80" i="110"/>
  <c r="H81" i="110"/>
  <c r="I81" i="110"/>
  <c r="J81" i="110"/>
  <c r="K81" i="110"/>
  <c r="L81" i="110"/>
  <c r="M81" i="110"/>
  <c r="N81" i="110"/>
  <c r="O81" i="110"/>
  <c r="P81" i="110"/>
  <c r="U81" i="110"/>
  <c r="W81" i="110"/>
  <c r="Y81" i="110"/>
  <c r="Z81" i="110"/>
  <c r="AB81" i="110"/>
  <c r="AC81" i="110"/>
  <c r="AF81" i="110"/>
  <c r="AG81" i="110"/>
  <c r="AI81" i="110"/>
  <c r="AJ81" i="110"/>
  <c r="AN81" i="110"/>
  <c r="AO81" i="110"/>
  <c r="H82" i="110"/>
  <c r="I82" i="110"/>
  <c r="J82" i="110"/>
  <c r="K82" i="110"/>
  <c r="L82" i="110"/>
  <c r="M82" i="110"/>
  <c r="N82" i="110"/>
  <c r="O82" i="110"/>
  <c r="P82" i="110"/>
  <c r="U82" i="110"/>
  <c r="W82" i="110"/>
  <c r="Y82" i="110"/>
  <c r="Z82" i="110"/>
  <c r="AB82" i="110"/>
  <c r="AC82" i="110"/>
  <c r="AF82" i="110"/>
  <c r="AG82" i="110"/>
  <c r="AI82" i="110"/>
  <c r="AJ82" i="110"/>
  <c r="AN82" i="110"/>
  <c r="AO82" i="110"/>
  <c r="H83" i="110"/>
  <c r="I83" i="110"/>
  <c r="J83" i="110"/>
  <c r="K83" i="110"/>
  <c r="L83" i="110"/>
  <c r="M83" i="110"/>
  <c r="N83" i="110"/>
  <c r="O83" i="110"/>
  <c r="P83" i="110"/>
  <c r="U83" i="110"/>
  <c r="W83" i="110"/>
  <c r="Y83" i="110"/>
  <c r="Z83" i="110"/>
  <c r="AB83" i="110"/>
  <c r="AC83" i="110"/>
  <c r="AF83" i="110"/>
  <c r="AG83" i="110"/>
  <c r="AI83" i="110"/>
  <c r="AJ83" i="110"/>
  <c r="AN83" i="110"/>
  <c r="AO83" i="110"/>
  <c r="G76" i="140"/>
  <c r="L76" i="140"/>
  <c r="G77" i="140"/>
  <c r="N77" i="140"/>
  <c r="O77" i="140"/>
  <c r="L77" i="140"/>
  <c r="G78" i="140"/>
  <c r="O78" i="140"/>
  <c r="L78" i="140"/>
  <c r="V82" i="140" l="1"/>
  <c r="W82" i="140" s="1"/>
  <c r="X82" i="140" s="1"/>
  <c r="Y82" i="140" s="1"/>
  <c r="V84" i="140"/>
  <c r="W84" i="140" s="1"/>
  <c r="X84" i="140" s="1"/>
  <c r="Y84" i="140" s="1"/>
  <c r="V79" i="140"/>
  <c r="W79" i="140" s="1"/>
  <c r="X79" i="140" s="1"/>
  <c r="Y79" i="140" s="1"/>
  <c r="Q85" i="140"/>
  <c r="K85" i="140"/>
  <c r="S85" i="140" s="1"/>
  <c r="T85" i="140" s="1"/>
  <c r="M85" i="140"/>
  <c r="V81" i="140"/>
  <c r="W81" i="140" s="1"/>
  <c r="X81" i="140" s="1"/>
  <c r="Y81" i="140" s="1"/>
  <c r="V80" i="140"/>
  <c r="W80" i="140" s="1"/>
  <c r="X80" i="140" s="1"/>
  <c r="Y80" i="140" s="1"/>
  <c r="Q83" i="140"/>
  <c r="K83" i="140"/>
  <c r="S83" i="140" s="1"/>
  <c r="K86" i="140"/>
  <c r="S86" i="140" s="1"/>
  <c r="T86" i="140" s="1"/>
  <c r="Q86" i="140"/>
  <c r="AE80" i="110"/>
  <c r="S82" i="110"/>
  <c r="AH80" i="110"/>
  <c r="AS80" i="110" s="1"/>
  <c r="AW80" i="110" s="1"/>
  <c r="S79" i="110"/>
  <c r="T78" i="110"/>
  <c r="AE79" i="110"/>
  <c r="AK83" i="110"/>
  <c r="AH83" i="110"/>
  <c r="AS83" i="110" s="1"/>
  <c r="AW83" i="110" s="1"/>
  <c r="AA82" i="110"/>
  <c r="AQ82" i="110" s="1"/>
  <c r="AU82" i="110" s="1"/>
  <c r="R80" i="110"/>
  <c r="X80" i="110" s="1"/>
  <c r="AP80" i="110" s="1"/>
  <c r="AT80" i="110" s="1"/>
  <c r="AD82" i="110"/>
  <c r="AR82" i="110" s="1"/>
  <c r="AV82" i="110" s="1"/>
  <c r="AE81" i="110"/>
  <c r="S83" i="110"/>
  <c r="AA83" i="110"/>
  <c r="AQ83" i="110" s="1"/>
  <c r="AU83" i="110" s="1"/>
  <c r="S81" i="110"/>
  <c r="AH79" i="110"/>
  <c r="AS79" i="110" s="1"/>
  <c r="AW79" i="110" s="1"/>
  <c r="R83" i="110"/>
  <c r="X83" i="110" s="1"/>
  <c r="AP83" i="110" s="1"/>
  <c r="AT83" i="110" s="1"/>
  <c r="AH82" i="110"/>
  <c r="AS82" i="110" s="1"/>
  <c r="AW82" i="110" s="1"/>
  <c r="T81" i="110"/>
  <c r="AA79" i="110"/>
  <c r="AQ79" i="110" s="1"/>
  <c r="AU79" i="110" s="1"/>
  <c r="AD78" i="110"/>
  <c r="AR78" i="110" s="1"/>
  <c r="AV78" i="110" s="1"/>
  <c r="AA78" i="110"/>
  <c r="AQ78" i="110" s="1"/>
  <c r="AU78" i="110" s="1"/>
  <c r="S80" i="110"/>
  <c r="Q80" i="110"/>
  <c r="V80" i="110" s="1"/>
  <c r="AH78" i="110"/>
  <c r="AS78" i="110" s="1"/>
  <c r="AW78" i="110" s="1"/>
  <c r="AL79" i="110"/>
  <c r="Q82" i="110"/>
  <c r="V82" i="110" s="1"/>
  <c r="R79" i="110"/>
  <c r="X79" i="110" s="1"/>
  <c r="AP79" i="110" s="1"/>
  <c r="AT79" i="110" s="1"/>
  <c r="AM78" i="110"/>
  <c r="AD80" i="110"/>
  <c r="AR80" i="110" s="1"/>
  <c r="AV80" i="110" s="1"/>
  <c r="T83" i="110"/>
  <c r="Q78" i="110"/>
  <c r="V78" i="110" s="1"/>
  <c r="AL81" i="110"/>
  <c r="AM81" i="110"/>
  <c r="AM82" i="110"/>
  <c r="AK80" i="110"/>
  <c r="AL82" i="110"/>
  <c r="AE82" i="110"/>
  <c r="AL78" i="110"/>
  <c r="AL83" i="110"/>
  <c r="AM83" i="110"/>
  <c r="AK79" i="110"/>
  <c r="AK78" i="110"/>
  <c r="N76" i="140"/>
  <c r="P76" i="140" s="1"/>
  <c r="R82" i="110"/>
  <c r="X82" i="110" s="1"/>
  <c r="AP82" i="110" s="1"/>
  <c r="AT82" i="110" s="1"/>
  <c r="AD81" i="110"/>
  <c r="AR81" i="110" s="1"/>
  <c r="AV81" i="110" s="1"/>
  <c r="AA80" i="110"/>
  <c r="AQ80" i="110" s="1"/>
  <c r="AU80" i="110" s="1"/>
  <c r="AL80" i="110"/>
  <c r="T79" i="110"/>
  <c r="AM79" i="110"/>
  <c r="R78" i="110"/>
  <c r="X78" i="110" s="1"/>
  <c r="AP78" i="110" s="1"/>
  <c r="AT78" i="110" s="1"/>
  <c r="AA81" i="110"/>
  <c r="AQ81" i="110" s="1"/>
  <c r="AU81" i="110" s="1"/>
  <c r="S78" i="110"/>
  <c r="AE83" i="110"/>
  <c r="AD83" i="110"/>
  <c r="AR83" i="110" s="1"/>
  <c r="AV83" i="110" s="1"/>
  <c r="Q83" i="110"/>
  <c r="V83" i="110" s="1"/>
  <c r="T82" i="110"/>
  <c r="Q81" i="110"/>
  <c r="V81" i="110" s="1"/>
  <c r="T80" i="110"/>
  <c r="AD79" i="110"/>
  <c r="AR79" i="110" s="1"/>
  <c r="AV79" i="110" s="1"/>
  <c r="Q79" i="110"/>
  <c r="V79" i="110" s="1"/>
  <c r="N78" i="140"/>
  <c r="P78" i="140" s="1"/>
  <c r="O76" i="140"/>
  <c r="J78" i="140"/>
  <c r="R78" i="140" s="1"/>
  <c r="J77" i="140"/>
  <c r="R77" i="140" s="1"/>
  <c r="P77" i="140"/>
  <c r="J76" i="140"/>
  <c r="R76" i="140" s="1"/>
  <c r="R81" i="110"/>
  <c r="X81" i="110" s="1"/>
  <c r="AP81" i="110" s="1"/>
  <c r="AT81" i="110" s="1"/>
  <c r="AE78" i="110"/>
  <c r="AK81" i="110"/>
  <c r="AK82" i="110"/>
  <c r="AM80" i="110"/>
  <c r="AH81" i="110"/>
  <c r="AS81" i="110" s="1"/>
  <c r="AW81" i="110" s="1"/>
  <c r="V85" i="140" l="1"/>
  <c r="W85" i="140" s="1"/>
  <c r="X85" i="140" s="1"/>
  <c r="Y85" i="140" s="1"/>
  <c r="V83" i="140"/>
  <c r="W83" i="140" s="1"/>
  <c r="T83" i="140"/>
  <c r="V86" i="140"/>
  <c r="W86" i="140" s="1"/>
  <c r="X86" i="140" s="1"/>
  <c r="Y86" i="140" s="1"/>
  <c r="AX79" i="110"/>
  <c r="I78" i="140"/>
  <c r="K78" i="140" s="1"/>
  <c r="S78" i="140" s="1"/>
  <c r="T78" i="140" s="1"/>
  <c r="AX82" i="110"/>
  <c r="AX78" i="110"/>
  <c r="AX80" i="110"/>
  <c r="AX83" i="110"/>
  <c r="I77" i="140"/>
  <c r="I76" i="140"/>
  <c r="U76" i="140"/>
  <c r="U77" i="140"/>
  <c r="U78" i="140"/>
  <c r="AX81" i="110"/>
  <c r="H74" i="110"/>
  <c r="I74" i="110"/>
  <c r="J74" i="110"/>
  <c r="K74" i="110"/>
  <c r="L74" i="110"/>
  <c r="M74" i="110"/>
  <c r="N74" i="110"/>
  <c r="O74" i="110"/>
  <c r="P74" i="110"/>
  <c r="U74" i="110"/>
  <c r="W74" i="110"/>
  <c r="Y74" i="110"/>
  <c r="Z74" i="110"/>
  <c r="AB74" i="110"/>
  <c r="AC74" i="110"/>
  <c r="AF74" i="110"/>
  <c r="AG74" i="110"/>
  <c r="AI74" i="110"/>
  <c r="AJ74" i="110"/>
  <c r="AN74" i="110"/>
  <c r="AO74" i="110"/>
  <c r="H75" i="110"/>
  <c r="I75" i="110"/>
  <c r="J75" i="110"/>
  <c r="K75" i="110"/>
  <c r="L75" i="110"/>
  <c r="M75" i="110"/>
  <c r="N75" i="110"/>
  <c r="O75" i="110"/>
  <c r="P75" i="110"/>
  <c r="U75" i="110"/>
  <c r="W75" i="110"/>
  <c r="Y75" i="110"/>
  <c r="Z75" i="110"/>
  <c r="AB75" i="110"/>
  <c r="AC75" i="110"/>
  <c r="AF75" i="110"/>
  <c r="AG75" i="110"/>
  <c r="AI75" i="110"/>
  <c r="AJ75" i="110"/>
  <c r="AN75" i="110"/>
  <c r="AO75" i="110"/>
  <c r="H76" i="110"/>
  <c r="I76" i="110"/>
  <c r="J76" i="110"/>
  <c r="K76" i="110"/>
  <c r="L76" i="110"/>
  <c r="M76" i="110"/>
  <c r="N76" i="110"/>
  <c r="O76" i="110"/>
  <c r="P76" i="110"/>
  <c r="U76" i="110"/>
  <c r="W76" i="110"/>
  <c r="Y76" i="110"/>
  <c r="Z76" i="110"/>
  <c r="AB76" i="110"/>
  <c r="AC76" i="110"/>
  <c r="AF76" i="110"/>
  <c r="AG76" i="110"/>
  <c r="AI76" i="110"/>
  <c r="AJ76" i="110"/>
  <c r="AN76" i="110"/>
  <c r="AO76" i="110"/>
  <c r="H77" i="110"/>
  <c r="I77" i="110"/>
  <c r="J77" i="110"/>
  <c r="K77" i="110"/>
  <c r="L77" i="110"/>
  <c r="M77" i="110"/>
  <c r="N77" i="110"/>
  <c r="O77" i="110"/>
  <c r="P77" i="110"/>
  <c r="U77" i="110"/>
  <c r="W77" i="110"/>
  <c r="Y77" i="110"/>
  <c r="Z77" i="110"/>
  <c r="AB77" i="110"/>
  <c r="AC77" i="110"/>
  <c r="AF77" i="110"/>
  <c r="AG77" i="110"/>
  <c r="AI77" i="110"/>
  <c r="AJ77" i="110"/>
  <c r="AN77" i="110"/>
  <c r="AO77" i="110"/>
  <c r="AE77" i="110" l="1"/>
  <c r="X83" i="140"/>
  <c r="Y83" i="140" s="1"/>
  <c r="AK76" i="110"/>
  <c r="Q78" i="140"/>
  <c r="V78" i="140" s="1"/>
  <c r="W78" i="140" s="1"/>
  <c r="M78" i="140"/>
  <c r="Q76" i="140"/>
  <c r="M76" i="140"/>
  <c r="K76" i="140"/>
  <c r="S76" i="140" s="1"/>
  <c r="T76" i="140" s="1"/>
  <c r="K77" i="140"/>
  <c r="S77" i="140" s="1"/>
  <c r="T77" i="140" s="1"/>
  <c r="M77" i="140"/>
  <c r="Q77" i="140"/>
  <c r="AD74" i="110"/>
  <c r="AR74" i="110" s="1"/>
  <c r="AV74" i="110" s="1"/>
  <c r="Q74" i="110"/>
  <c r="V74" i="110" s="1"/>
  <c r="AH75" i="110"/>
  <c r="AS75" i="110" s="1"/>
  <c r="AW75" i="110" s="1"/>
  <c r="R77" i="110"/>
  <c r="X77" i="110" s="1"/>
  <c r="AP77" i="110" s="1"/>
  <c r="AT77" i="110" s="1"/>
  <c r="S74" i="110"/>
  <c r="AA76" i="110"/>
  <c r="AQ76" i="110" s="1"/>
  <c r="AU76" i="110" s="1"/>
  <c r="AL74" i="110"/>
  <c r="AK74" i="110"/>
  <c r="AM74" i="110"/>
  <c r="AD77" i="110"/>
  <c r="AR77" i="110" s="1"/>
  <c r="AV77" i="110" s="1"/>
  <c r="T75" i="110"/>
  <c r="AH74" i="110"/>
  <c r="AS74" i="110" s="1"/>
  <c r="AW74" i="110" s="1"/>
  <c r="S77" i="110"/>
  <c r="AH76" i="110"/>
  <c r="AS76" i="110" s="1"/>
  <c r="AW76" i="110" s="1"/>
  <c r="T74" i="110"/>
  <c r="AD76" i="110"/>
  <c r="AR76" i="110" s="1"/>
  <c r="AV76" i="110" s="1"/>
  <c r="R75" i="110"/>
  <c r="X75" i="110" s="1"/>
  <c r="AP75" i="110" s="1"/>
  <c r="AT75" i="110" s="1"/>
  <c r="R76" i="110"/>
  <c r="X76" i="110" s="1"/>
  <c r="AP76" i="110" s="1"/>
  <c r="AT76" i="110" s="1"/>
  <c r="S76" i="110"/>
  <c r="Q76" i="110"/>
  <c r="V76" i="110" s="1"/>
  <c r="AA74" i="110"/>
  <c r="AQ74" i="110" s="1"/>
  <c r="AU74" i="110" s="1"/>
  <c r="AA75" i="110"/>
  <c r="AQ75" i="110" s="1"/>
  <c r="AU75" i="110" s="1"/>
  <c r="AE75" i="110"/>
  <c r="AM75" i="110"/>
  <c r="AL77" i="110"/>
  <c r="AK77" i="110"/>
  <c r="AK75" i="110"/>
  <c r="AM77" i="110"/>
  <c r="AL75" i="110"/>
  <c r="AH77" i="110"/>
  <c r="AS77" i="110" s="1"/>
  <c r="AW77" i="110" s="1"/>
  <c r="T77" i="110"/>
  <c r="R74" i="110"/>
  <c r="X74" i="110" s="1"/>
  <c r="AP74" i="110" s="1"/>
  <c r="AT74" i="110" s="1"/>
  <c r="AL76" i="110"/>
  <c r="AA77" i="110"/>
  <c r="AQ77" i="110" s="1"/>
  <c r="AU77" i="110" s="1"/>
  <c r="AE76" i="110"/>
  <c r="Q77" i="110"/>
  <c r="V77" i="110" s="1"/>
  <c r="T76" i="110"/>
  <c r="AD75" i="110"/>
  <c r="AR75" i="110" s="1"/>
  <c r="AV75" i="110" s="1"/>
  <c r="Q75" i="110"/>
  <c r="V75" i="110" s="1"/>
  <c r="AE74" i="110"/>
  <c r="S75" i="110"/>
  <c r="AM76" i="110"/>
  <c r="X78" i="140" l="1"/>
  <c r="Y78" i="140" s="1"/>
  <c r="V76" i="140"/>
  <c r="W76" i="140" s="1"/>
  <c r="X76" i="140" s="1"/>
  <c r="Y76" i="140" s="1"/>
  <c r="V77" i="140"/>
  <c r="W77" i="140" s="1"/>
  <c r="X77" i="140" s="1"/>
  <c r="Y77" i="140" s="1"/>
  <c r="AX74" i="110"/>
  <c r="AX76" i="110"/>
  <c r="AX75" i="110"/>
  <c r="AX77" i="110"/>
  <c r="H26" i="110"/>
  <c r="H27" i="110"/>
  <c r="H28" i="110"/>
  <c r="H29" i="110"/>
  <c r="H30" i="110"/>
  <c r="H31" i="110"/>
  <c r="H32" i="110"/>
  <c r="H33" i="110"/>
  <c r="H34" i="110"/>
  <c r="H35" i="110"/>
  <c r="H36" i="110"/>
  <c r="H37" i="110"/>
  <c r="H38" i="110"/>
  <c r="H39" i="110"/>
  <c r="H40" i="110"/>
  <c r="H41" i="110"/>
  <c r="H42" i="110"/>
  <c r="H43" i="110"/>
  <c r="H44" i="110"/>
  <c r="H45" i="110"/>
  <c r="H46" i="110"/>
  <c r="H47" i="110"/>
  <c r="H48" i="110"/>
  <c r="H49" i="110"/>
  <c r="H50" i="110"/>
  <c r="H51" i="110"/>
  <c r="H52" i="110"/>
  <c r="H53" i="110"/>
  <c r="H54" i="110"/>
  <c r="H55" i="110"/>
  <c r="H56" i="110"/>
  <c r="H57" i="110"/>
  <c r="H58" i="110"/>
  <c r="H59" i="110"/>
  <c r="H60" i="110"/>
  <c r="H61" i="110"/>
  <c r="H62" i="110"/>
  <c r="H63" i="110"/>
  <c r="H64" i="110"/>
  <c r="H65" i="110"/>
  <c r="H66" i="110"/>
  <c r="H67" i="110"/>
  <c r="H68" i="110"/>
  <c r="H69" i="110"/>
  <c r="H70" i="110"/>
  <c r="H71" i="110"/>
  <c r="H72" i="110"/>
  <c r="H73" i="110"/>
  <c r="H25" i="110"/>
  <c r="AB5" i="133"/>
  <c r="AB6" i="133"/>
  <c r="AB7" i="133"/>
  <c r="AB8" i="133"/>
  <c r="AB9" i="133"/>
  <c r="AB10" i="133"/>
  <c r="AB11" i="133"/>
  <c r="AB12" i="133"/>
  <c r="AB13" i="133"/>
  <c r="AB14" i="133"/>
  <c r="AB15" i="133"/>
  <c r="AB16" i="133"/>
  <c r="AB17" i="133"/>
  <c r="AB18" i="133"/>
  <c r="AB19" i="133"/>
  <c r="AB20" i="133"/>
  <c r="AB21" i="133"/>
  <c r="AB22" i="133"/>
  <c r="AB23" i="133"/>
  <c r="AB24" i="133"/>
  <c r="AB25" i="133"/>
  <c r="AB26" i="133"/>
  <c r="AB27" i="133"/>
  <c r="AB28" i="133"/>
  <c r="AB29" i="133"/>
  <c r="AB30" i="133"/>
  <c r="AB31" i="133"/>
  <c r="AB32" i="133"/>
  <c r="AB33" i="133"/>
  <c r="AB34" i="133"/>
  <c r="AB35" i="133"/>
  <c r="AB36" i="133"/>
  <c r="AB37" i="133"/>
  <c r="AB38" i="133"/>
  <c r="AB39" i="133"/>
  <c r="AB40" i="133"/>
  <c r="AB41" i="133"/>
  <c r="AB42" i="133"/>
  <c r="AB43" i="133"/>
  <c r="AB44" i="133"/>
  <c r="AB45" i="133"/>
  <c r="AB46" i="133"/>
  <c r="AB47" i="133"/>
  <c r="AB48" i="133"/>
  <c r="AB49" i="133"/>
  <c r="AB50" i="133"/>
  <c r="AB51" i="133"/>
  <c r="AB52" i="133"/>
  <c r="AB53" i="133"/>
  <c r="AB54" i="133"/>
  <c r="AB55" i="133"/>
  <c r="AB56" i="133"/>
  <c r="AB57" i="133"/>
  <c r="AB58" i="133"/>
  <c r="AB59" i="133"/>
  <c r="AB60" i="133"/>
  <c r="AB61" i="133"/>
  <c r="AB62" i="133"/>
  <c r="AB63" i="133"/>
  <c r="AB64" i="133"/>
  <c r="AB65" i="133"/>
  <c r="AB66" i="133"/>
  <c r="AB67" i="133"/>
  <c r="AB68" i="133"/>
  <c r="AB69" i="133"/>
  <c r="AB70" i="133"/>
  <c r="AB71" i="133"/>
  <c r="AB72" i="133"/>
  <c r="AB73" i="133"/>
  <c r="AB74" i="133"/>
  <c r="AB75" i="133"/>
  <c r="AB76" i="133"/>
  <c r="AB77" i="133"/>
  <c r="AB78" i="133"/>
  <c r="AB79" i="133"/>
  <c r="AB80" i="133"/>
  <c r="AB81" i="133"/>
  <c r="AB82" i="133"/>
  <c r="AB83" i="133"/>
  <c r="AB84" i="133"/>
  <c r="AB85" i="133"/>
  <c r="AB86" i="133"/>
  <c r="AB87" i="133"/>
  <c r="AB88" i="133"/>
  <c r="AB89" i="133"/>
  <c r="AB90" i="133"/>
  <c r="AB91" i="133"/>
  <c r="AB92" i="133"/>
  <c r="AB93" i="133"/>
  <c r="AB94" i="133"/>
  <c r="AB95" i="133"/>
  <c r="AB96" i="133"/>
  <c r="AB97" i="133"/>
  <c r="AB98" i="133"/>
  <c r="AB99" i="133"/>
  <c r="AB4" i="133"/>
  <c r="H16" i="110" l="1"/>
  <c r="H17" i="110"/>
  <c r="N39" i="110"/>
  <c r="P65" i="110"/>
  <c r="I72" i="110" l="1"/>
  <c r="J72" i="110"/>
  <c r="K72" i="110"/>
  <c r="L72" i="110"/>
  <c r="M72" i="110"/>
  <c r="N72" i="110"/>
  <c r="O72" i="110"/>
  <c r="P72" i="110"/>
  <c r="U72" i="110"/>
  <c r="W72" i="110"/>
  <c r="Y72" i="110"/>
  <c r="Z72" i="110"/>
  <c r="AB72" i="110"/>
  <c r="AC72" i="110"/>
  <c r="AF72" i="110"/>
  <c r="AG72" i="110"/>
  <c r="AI72" i="110"/>
  <c r="AJ72" i="110"/>
  <c r="AN72" i="110"/>
  <c r="AO72" i="110"/>
  <c r="I73" i="110"/>
  <c r="J73" i="110"/>
  <c r="K73" i="110"/>
  <c r="L73" i="110"/>
  <c r="M73" i="110"/>
  <c r="N73" i="110"/>
  <c r="O73" i="110"/>
  <c r="P73" i="110"/>
  <c r="U73" i="110"/>
  <c r="W73" i="110"/>
  <c r="Y73" i="110"/>
  <c r="Z73" i="110"/>
  <c r="AB73" i="110"/>
  <c r="AC73" i="110"/>
  <c r="AF73" i="110"/>
  <c r="AG73" i="110"/>
  <c r="AI73" i="110"/>
  <c r="AJ73" i="110"/>
  <c r="AN73" i="110"/>
  <c r="AO73" i="110"/>
  <c r="AA73" i="110" l="1"/>
  <c r="AQ73" i="110" s="1"/>
  <c r="AU73" i="110" s="1"/>
  <c r="AH72" i="110"/>
  <c r="AS72" i="110" s="1"/>
  <c r="AW72" i="110" s="1"/>
  <c r="AE72" i="110"/>
  <c r="AL72" i="110"/>
  <c r="AM72" i="110"/>
  <c r="T72" i="110"/>
  <c r="R72" i="110"/>
  <c r="X72" i="110" s="1"/>
  <c r="AP72" i="110" s="1"/>
  <c r="AT72" i="110" s="1"/>
  <c r="T73" i="110"/>
  <c r="S73" i="110"/>
  <c r="AD72" i="110"/>
  <c r="AR72" i="110" s="1"/>
  <c r="AV72" i="110" s="1"/>
  <c r="AA72" i="110"/>
  <c r="AQ72" i="110" s="1"/>
  <c r="AU72" i="110" s="1"/>
  <c r="AL73" i="110"/>
  <c r="AE73" i="110"/>
  <c r="AD73" i="110"/>
  <c r="AR73" i="110" s="1"/>
  <c r="AV73" i="110" s="1"/>
  <c r="AM73" i="110"/>
  <c r="S72" i="110"/>
  <c r="AK72" i="110"/>
  <c r="Q72" i="110"/>
  <c r="V72" i="110" s="1"/>
  <c r="Q73" i="110"/>
  <c r="V73" i="110" s="1"/>
  <c r="R73" i="110"/>
  <c r="X73" i="110" s="1"/>
  <c r="AP73" i="110" s="1"/>
  <c r="AT73" i="110" s="1"/>
  <c r="AK73" i="110"/>
  <c r="AH73" i="110"/>
  <c r="AS73" i="110" s="1"/>
  <c r="AW73" i="110" s="1"/>
  <c r="AX72" i="110" l="1"/>
  <c r="AX73" i="110"/>
  <c r="W25" i="110"/>
  <c r="W26" i="110"/>
  <c r="W27" i="110"/>
  <c r="W28" i="110"/>
  <c r="W29" i="110"/>
  <c r="W30" i="110"/>
  <c r="W31" i="110"/>
  <c r="W32" i="110"/>
  <c r="W33" i="110"/>
  <c r="W34" i="110"/>
  <c r="W35" i="110"/>
  <c r="W36" i="110"/>
  <c r="W37" i="110"/>
  <c r="W38" i="110"/>
  <c r="W39" i="110"/>
  <c r="W40" i="110"/>
  <c r="W41" i="110"/>
  <c r="W42" i="110"/>
  <c r="W43" i="110"/>
  <c r="W44" i="110"/>
  <c r="W45" i="110"/>
  <c r="W46" i="110"/>
  <c r="W47" i="110"/>
  <c r="W48" i="110"/>
  <c r="W49" i="110"/>
  <c r="W50" i="110"/>
  <c r="W51" i="110"/>
  <c r="W52" i="110"/>
  <c r="W53" i="110"/>
  <c r="W54" i="110"/>
  <c r="W55" i="110"/>
  <c r="W56" i="110"/>
  <c r="W57" i="110"/>
  <c r="W58" i="110"/>
  <c r="W59" i="110"/>
  <c r="W60" i="110"/>
  <c r="W61" i="110"/>
  <c r="W62" i="110"/>
  <c r="W63" i="110"/>
  <c r="W64" i="110"/>
  <c r="W65" i="110"/>
  <c r="W66" i="110"/>
  <c r="W67" i="110"/>
  <c r="W68" i="110"/>
  <c r="W69" i="110"/>
  <c r="W70" i="110"/>
  <c r="W71" i="110"/>
  <c r="U26" i="110"/>
  <c r="U27" i="110"/>
  <c r="U28" i="110"/>
  <c r="U29" i="110"/>
  <c r="U30" i="110"/>
  <c r="U31" i="110"/>
  <c r="U32" i="110"/>
  <c r="U33" i="110"/>
  <c r="U34" i="110"/>
  <c r="U35" i="110"/>
  <c r="U36" i="110"/>
  <c r="U37" i="110"/>
  <c r="U38" i="110"/>
  <c r="U39" i="110"/>
  <c r="U40" i="110"/>
  <c r="U41" i="110"/>
  <c r="U42" i="110"/>
  <c r="U43" i="110"/>
  <c r="U44" i="110"/>
  <c r="U45" i="110"/>
  <c r="U46" i="110"/>
  <c r="U47" i="110"/>
  <c r="U48" i="110"/>
  <c r="U49" i="110"/>
  <c r="U50" i="110"/>
  <c r="U51" i="110"/>
  <c r="U52" i="110"/>
  <c r="U53" i="110"/>
  <c r="U54" i="110"/>
  <c r="U55" i="110"/>
  <c r="U56" i="110"/>
  <c r="U57" i="110"/>
  <c r="U58" i="110"/>
  <c r="U59" i="110"/>
  <c r="U60" i="110"/>
  <c r="U61" i="110"/>
  <c r="U62" i="110"/>
  <c r="U63" i="110"/>
  <c r="U64" i="110"/>
  <c r="U65" i="110"/>
  <c r="U66" i="110"/>
  <c r="U67" i="110"/>
  <c r="U68" i="110"/>
  <c r="U69" i="110"/>
  <c r="U70" i="110"/>
  <c r="U71" i="110"/>
  <c r="U25" i="110"/>
  <c r="P26" i="110"/>
  <c r="P27" i="110"/>
  <c r="P28" i="110"/>
  <c r="P29" i="110"/>
  <c r="P30" i="110"/>
  <c r="P31" i="110"/>
  <c r="P32" i="110"/>
  <c r="P33" i="110"/>
  <c r="P34" i="110"/>
  <c r="P35" i="110"/>
  <c r="P36" i="110"/>
  <c r="P37" i="110"/>
  <c r="P38" i="110"/>
  <c r="P39" i="110"/>
  <c r="P40" i="110"/>
  <c r="P41" i="110"/>
  <c r="P42" i="110"/>
  <c r="P43" i="110"/>
  <c r="P44" i="110"/>
  <c r="P45" i="110"/>
  <c r="P46" i="110"/>
  <c r="P47" i="110"/>
  <c r="P48" i="110"/>
  <c r="P49" i="110"/>
  <c r="P50" i="110"/>
  <c r="P51" i="110"/>
  <c r="P52" i="110"/>
  <c r="P53" i="110"/>
  <c r="P54" i="110"/>
  <c r="P55" i="110"/>
  <c r="P56" i="110"/>
  <c r="P57" i="110"/>
  <c r="P58" i="110"/>
  <c r="P59" i="110"/>
  <c r="P60" i="110"/>
  <c r="P61" i="110"/>
  <c r="P62" i="110"/>
  <c r="P63" i="110"/>
  <c r="P64" i="110"/>
  <c r="P66" i="110"/>
  <c r="P67" i="110"/>
  <c r="P68" i="110"/>
  <c r="P69" i="110"/>
  <c r="P70" i="110"/>
  <c r="P71" i="110"/>
  <c r="P25" i="110"/>
  <c r="O26" i="110"/>
  <c r="O27" i="110"/>
  <c r="O28" i="110"/>
  <c r="O29" i="110"/>
  <c r="O30" i="110"/>
  <c r="O31" i="110"/>
  <c r="O32" i="110"/>
  <c r="O33" i="110"/>
  <c r="O34" i="110"/>
  <c r="O35" i="110"/>
  <c r="O36" i="110"/>
  <c r="O37" i="110"/>
  <c r="O38" i="110"/>
  <c r="O39" i="110"/>
  <c r="O40" i="110"/>
  <c r="O41" i="110"/>
  <c r="O42" i="110"/>
  <c r="O43" i="110"/>
  <c r="O44" i="110"/>
  <c r="O45" i="110"/>
  <c r="O46" i="110"/>
  <c r="O47" i="110"/>
  <c r="O48" i="110"/>
  <c r="O49" i="110"/>
  <c r="O50" i="110"/>
  <c r="O51" i="110"/>
  <c r="O52" i="110"/>
  <c r="O53" i="110"/>
  <c r="O54" i="110"/>
  <c r="O55" i="110"/>
  <c r="O56" i="110"/>
  <c r="O57" i="110"/>
  <c r="O58" i="110"/>
  <c r="O59" i="110"/>
  <c r="O60" i="110"/>
  <c r="O61" i="110"/>
  <c r="O62" i="110"/>
  <c r="O63" i="110"/>
  <c r="O64" i="110"/>
  <c r="O65" i="110"/>
  <c r="O66" i="110"/>
  <c r="O67" i="110"/>
  <c r="O68" i="110"/>
  <c r="O69" i="110"/>
  <c r="O70" i="110"/>
  <c r="O71" i="110"/>
  <c r="O25" i="110"/>
  <c r="O17" i="110" l="1"/>
  <c r="U16" i="110"/>
  <c r="P17" i="110"/>
  <c r="W17" i="110"/>
  <c r="W16" i="110"/>
  <c r="P16" i="110"/>
  <c r="O16" i="110"/>
  <c r="U17" i="110"/>
  <c r="AO26" i="110"/>
  <c r="AO27" i="110"/>
  <c r="AO28" i="110"/>
  <c r="AO29" i="110"/>
  <c r="AO30" i="110"/>
  <c r="AO31" i="110"/>
  <c r="AO32" i="110"/>
  <c r="AO33" i="110"/>
  <c r="AO34" i="110"/>
  <c r="AO35" i="110"/>
  <c r="AO36" i="110"/>
  <c r="AO37" i="110"/>
  <c r="AO38" i="110"/>
  <c r="AO39" i="110"/>
  <c r="AO40" i="110"/>
  <c r="AO41" i="110"/>
  <c r="AO42" i="110"/>
  <c r="AO43" i="110"/>
  <c r="AO44" i="110"/>
  <c r="AO45" i="110"/>
  <c r="AO46" i="110"/>
  <c r="AO47" i="110"/>
  <c r="AO48" i="110"/>
  <c r="AO49" i="110"/>
  <c r="AO50" i="110"/>
  <c r="AO51" i="110"/>
  <c r="AO52" i="110"/>
  <c r="AO53" i="110"/>
  <c r="AO54" i="110"/>
  <c r="AO55" i="110"/>
  <c r="AO56" i="110"/>
  <c r="AO57" i="110"/>
  <c r="AO58" i="110"/>
  <c r="AO59" i="110"/>
  <c r="AO60" i="110"/>
  <c r="AO61" i="110"/>
  <c r="AO62" i="110"/>
  <c r="AO63" i="110"/>
  <c r="AO64" i="110"/>
  <c r="AO65" i="110"/>
  <c r="AO66" i="110"/>
  <c r="AO67" i="110"/>
  <c r="AO68" i="110"/>
  <c r="AO69" i="110"/>
  <c r="AO70" i="110"/>
  <c r="AO71" i="110"/>
  <c r="AO25" i="110"/>
  <c r="AE5" i="133" l="1"/>
  <c r="AE3" i="133"/>
  <c r="AN26" i="110"/>
  <c r="AN27" i="110"/>
  <c r="AN28" i="110"/>
  <c r="AN29" i="110"/>
  <c r="AN30" i="110"/>
  <c r="AN31" i="110"/>
  <c r="AN32" i="110"/>
  <c r="AN33" i="110"/>
  <c r="AN34" i="110"/>
  <c r="AN35" i="110"/>
  <c r="AN36" i="110"/>
  <c r="AN37" i="110"/>
  <c r="AN38" i="110"/>
  <c r="AN39" i="110"/>
  <c r="AN40" i="110"/>
  <c r="AN41" i="110"/>
  <c r="AN42" i="110"/>
  <c r="AN43" i="110"/>
  <c r="AN44" i="110"/>
  <c r="AN45" i="110"/>
  <c r="AN46" i="110"/>
  <c r="AN47" i="110"/>
  <c r="AN48" i="110"/>
  <c r="AN49" i="110"/>
  <c r="AN50" i="110"/>
  <c r="AN51" i="110"/>
  <c r="AN52" i="110"/>
  <c r="AN53" i="110"/>
  <c r="AN54" i="110"/>
  <c r="AN55" i="110"/>
  <c r="AN56" i="110"/>
  <c r="AN57" i="110"/>
  <c r="AN58" i="110"/>
  <c r="AN59" i="110"/>
  <c r="AN60" i="110"/>
  <c r="AN61" i="110"/>
  <c r="AN62" i="110"/>
  <c r="AN63" i="110"/>
  <c r="AN64" i="110"/>
  <c r="AN65" i="110"/>
  <c r="AN66" i="110"/>
  <c r="AN67" i="110"/>
  <c r="AN68" i="110"/>
  <c r="AN69" i="110"/>
  <c r="AN70" i="110"/>
  <c r="AN71" i="110"/>
  <c r="AN25" i="110"/>
  <c r="AJ26" i="110"/>
  <c r="AJ27" i="110"/>
  <c r="AJ28" i="110"/>
  <c r="AJ29" i="110"/>
  <c r="AJ30" i="110"/>
  <c r="AJ31" i="110"/>
  <c r="AJ32" i="110"/>
  <c r="AJ33" i="110"/>
  <c r="AJ34" i="110"/>
  <c r="AJ35" i="110"/>
  <c r="AJ36" i="110"/>
  <c r="AJ37" i="110"/>
  <c r="AJ38" i="110"/>
  <c r="AJ39" i="110"/>
  <c r="AJ40" i="110"/>
  <c r="AJ41" i="110"/>
  <c r="AJ42" i="110"/>
  <c r="AJ43" i="110"/>
  <c r="AJ44" i="110"/>
  <c r="AJ45" i="110"/>
  <c r="AJ46" i="110"/>
  <c r="AJ47" i="110"/>
  <c r="AJ48" i="110"/>
  <c r="AJ49" i="110"/>
  <c r="AJ50" i="110"/>
  <c r="AJ51" i="110"/>
  <c r="AJ52" i="110"/>
  <c r="AJ53" i="110"/>
  <c r="AJ54" i="110"/>
  <c r="AJ55" i="110"/>
  <c r="AJ56" i="110"/>
  <c r="AJ57" i="110"/>
  <c r="AJ58" i="110"/>
  <c r="AJ59" i="110"/>
  <c r="AJ60" i="110"/>
  <c r="AJ61" i="110"/>
  <c r="AJ62" i="110"/>
  <c r="AJ63" i="110"/>
  <c r="AJ64" i="110"/>
  <c r="AJ65" i="110"/>
  <c r="AJ66" i="110"/>
  <c r="AJ67" i="110"/>
  <c r="AJ68" i="110"/>
  <c r="AJ69" i="110"/>
  <c r="AJ70" i="110"/>
  <c r="AJ71" i="110"/>
  <c r="AJ25" i="110"/>
  <c r="AI26" i="110"/>
  <c r="AI27" i="110"/>
  <c r="AI28" i="110"/>
  <c r="AI29" i="110"/>
  <c r="AI30" i="110"/>
  <c r="AI31" i="110"/>
  <c r="AI32" i="110"/>
  <c r="AI33" i="110"/>
  <c r="AI34" i="110"/>
  <c r="AI35" i="110"/>
  <c r="AI36" i="110"/>
  <c r="AI37" i="110"/>
  <c r="AI38" i="110"/>
  <c r="AI39" i="110"/>
  <c r="AI40" i="110"/>
  <c r="AI41" i="110"/>
  <c r="AI42" i="110"/>
  <c r="AI43" i="110"/>
  <c r="AI44" i="110"/>
  <c r="AI45" i="110"/>
  <c r="AI46" i="110"/>
  <c r="AI47" i="110"/>
  <c r="AI48" i="110"/>
  <c r="AI49" i="110"/>
  <c r="AI50" i="110"/>
  <c r="AI51" i="110"/>
  <c r="AI52" i="110"/>
  <c r="AI53" i="110"/>
  <c r="AI54" i="110"/>
  <c r="AI55" i="110"/>
  <c r="AI56" i="110"/>
  <c r="AI57" i="110"/>
  <c r="AI58" i="110"/>
  <c r="AI59" i="110"/>
  <c r="AI60" i="110"/>
  <c r="AI61" i="110"/>
  <c r="AI62" i="110"/>
  <c r="AI63" i="110"/>
  <c r="AI64" i="110"/>
  <c r="AI65" i="110"/>
  <c r="AI66" i="110"/>
  <c r="AI67" i="110"/>
  <c r="AI68" i="110"/>
  <c r="AI69" i="110"/>
  <c r="AI70" i="110"/>
  <c r="AI71" i="110"/>
  <c r="AI25" i="110"/>
  <c r="AJ16" i="110" l="1"/>
  <c r="AI16" i="110"/>
  <c r="AI17" i="110"/>
  <c r="AJ17" i="110"/>
  <c r="J71" i="110"/>
  <c r="I71" i="110"/>
  <c r="J70" i="110"/>
  <c r="I70" i="110"/>
  <c r="J69" i="110"/>
  <c r="I69" i="110"/>
  <c r="J68" i="110"/>
  <c r="I68" i="110"/>
  <c r="J67" i="110"/>
  <c r="I67" i="110"/>
  <c r="J66" i="110"/>
  <c r="I66" i="110"/>
  <c r="J65" i="110"/>
  <c r="I65" i="110"/>
  <c r="J64" i="110"/>
  <c r="I64" i="110"/>
  <c r="J63" i="110"/>
  <c r="I63" i="110"/>
  <c r="J62" i="110"/>
  <c r="I62" i="110"/>
  <c r="J61" i="110"/>
  <c r="I61" i="110"/>
  <c r="J60" i="110"/>
  <c r="I60" i="110"/>
  <c r="J59" i="110"/>
  <c r="I59" i="110"/>
  <c r="J58" i="110"/>
  <c r="I58" i="110"/>
  <c r="J57" i="110"/>
  <c r="I57" i="110"/>
  <c r="J56" i="110"/>
  <c r="I56" i="110"/>
  <c r="J55" i="110"/>
  <c r="I55" i="110"/>
  <c r="J54" i="110"/>
  <c r="I54" i="110"/>
  <c r="J53" i="110"/>
  <c r="I53" i="110"/>
  <c r="J52" i="110"/>
  <c r="I52" i="110"/>
  <c r="J51" i="110"/>
  <c r="I51" i="110"/>
  <c r="J50" i="110"/>
  <c r="I50" i="110"/>
  <c r="J49" i="110"/>
  <c r="I49" i="110"/>
  <c r="J48" i="110"/>
  <c r="I48" i="110"/>
  <c r="J47" i="110"/>
  <c r="I47" i="110"/>
  <c r="J46" i="110"/>
  <c r="I46" i="110"/>
  <c r="J45" i="110"/>
  <c r="I45" i="110"/>
  <c r="J44" i="110"/>
  <c r="I44" i="110"/>
  <c r="J43" i="110"/>
  <c r="I43" i="110"/>
  <c r="J42" i="110"/>
  <c r="I42" i="110"/>
  <c r="J41" i="110"/>
  <c r="I41" i="110"/>
  <c r="J40" i="110"/>
  <c r="I40" i="110"/>
  <c r="J39" i="110"/>
  <c r="I39" i="110"/>
  <c r="J38" i="110"/>
  <c r="I38" i="110"/>
  <c r="J37" i="110"/>
  <c r="I37" i="110"/>
  <c r="J36" i="110"/>
  <c r="I36" i="110"/>
  <c r="J35" i="110"/>
  <c r="I35" i="110"/>
  <c r="J34" i="110"/>
  <c r="I34" i="110"/>
  <c r="J33" i="110"/>
  <c r="I33" i="110"/>
  <c r="J32" i="110"/>
  <c r="I32" i="110"/>
  <c r="J31" i="110"/>
  <c r="I31" i="110"/>
  <c r="J30" i="110"/>
  <c r="I30" i="110"/>
  <c r="J29" i="110"/>
  <c r="I29" i="110"/>
  <c r="J28" i="110"/>
  <c r="I28" i="110"/>
  <c r="J27" i="110"/>
  <c r="I27" i="110"/>
  <c r="AK27" i="110" s="1"/>
  <c r="J26" i="110"/>
  <c r="I26" i="110"/>
  <c r="J25" i="110"/>
  <c r="I25" i="110"/>
  <c r="AK25" i="110" l="1"/>
  <c r="I16" i="110"/>
  <c r="I17" i="110"/>
  <c r="J16" i="110"/>
  <c r="J17" i="110"/>
  <c r="L26" i="110"/>
  <c r="L27" i="110"/>
  <c r="L28" i="110"/>
  <c r="L29" i="110"/>
  <c r="L30" i="110"/>
  <c r="L31" i="110"/>
  <c r="L32" i="110"/>
  <c r="L33" i="110"/>
  <c r="L34" i="110"/>
  <c r="L35" i="110"/>
  <c r="L36" i="110"/>
  <c r="L37" i="110"/>
  <c r="L38" i="110"/>
  <c r="L39" i="110"/>
  <c r="L40" i="110"/>
  <c r="L41" i="110"/>
  <c r="L42" i="110"/>
  <c r="L43" i="110"/>
  <c r="L44" i="110"/>
  <c r="L45" i="110"/>
  <c r="L46" i="110"/>
  <c r="L47" i="110"/>
  <c r="L48" i="110"/>
  <c r="L49" i="110"/>
  <c r="L50" i="110"/>
  <c r="L51" i="110"/>
  <c r="L52" i="110"/>
  <c r="L53" i="110"/>
  <c r="L54" i="110"/>
  <c r="L55" i="110"/>
  <c r="L56" i="110"/>
  <c r="L57" i="110"/>
  <c r="L58" i="110"/>
  <c r="L59" i="110"/>
  <c r="L60" i="110"/>
  <c r="L61" i="110"/>
  <c r="L62" i="110"/>
  <c r="L63" i="110"/>
  <c r="L64" i="110"/>
  <c r="L65" i="110"/>
  <c r="L66" i="110"/>
  <c r="L67" i="110"/>
  <c r="L68" i="110"/>
  <c r="L69" i="110"/>
  <c r="L70" i="110"/>
  <c r="L71" i="110"/>
  <c r="L25" i="110"/>
  <c r="K26" i="110"/>
  <c r="K27" i="110"/>
  <c r="K28" i="110"/>
  <c r="K29" i="110"/>
  <c r="K30" i="110"/>
  <c r="K31" i="110"/>
  <c r="K32" i="110"/>
  <c r="K33" i="110"/>
  <c r="K34" i="110"/>
  <c r="K35" i="110"/>
  <c r="K36" i="110"/>
  <c r="K37" i="110"/>
  <c r="K38" i="110"/>
  <c r="K39" i="110"/>
  <c r="K40" i="110"/>
  <c r="K41" i="110"/>
  <c r="K42" i="110"/>
  <c r="K43" i="110"/>
  <c r="K44" i="110"/>
  <c r="K45" i="110"/>
  <c r="K46" i="110"/>
  <c r="K47" i="110"/>
  <c r="K48" i="110"/>
  <c r="K49" i="110"/>
  <c r="K50" i="110"/>
  <c r="K51" i="110"/>
  <c r="K52" i="110"/>
  <c r="K53" i="110"/>
  <c r="K54" i="110"/>
  <c r="K55" i="110"/>
  <c r="K56" i="110"/>
  <c r="K57" i="110"/>
  <c r="K58" i="110"/>
  <c r="K59" i="110"/>
  <c r="K60" i="110"/>
  <c r="K61" i="110"/>
  <c r="K62" i="110"/>
  <c r="K63" i="110"/>
  <c r="K64" i="110"/>
  <c r="K65" i="110"/>
  <c r="K66" i="110"/>
  <c r="K67" i="110"/>
  <c r="K68" i="110"/>
  <c r="K69" i="110"/>
  <c r="K70" i="110"/>
  <c r="K71" i="110"/>
  <c r="K25" i="110"/>
  <c r="L16" i="110" l="1"/>
  <c r="K16" i="110"/>
  <c r="K17" i="110"/>
  <c r="L17" i="110"/>
  <c r="O75" i="140"/>
  <c r="N75" i="140"/>
  <c r="L75" i="140"/>
  <c r="I75" i="140"/>
  <c r="G75" i="140"/>
  <c r="O74" i="140"/>
  <c r="N74" i="140"/>
  <c r="L74" i="140"/>
  <c r="I74" i="140"/>
  <c r="G74" i="140"/>
  <c r="O73" i="140"/>
  <c r="N73" i="140"/>
  <c r="L73" i="140"/>
  <c r="I73" i="140"/>
  <c r="G73" i="140"/>
  <c r="O72" i="140"/>
  <c r="N72" i="140"/>
  <c r="L72" i="140"/>
  <c r="I72" i="140"/>
  <c r="O71" i="140"/>
  <c r="N71" i="140"/>
  <c r="L71" i="140"/>
  <c r="I71" i="140"/>
  <c r="O70" i="140"/>
  <c r="N70" i="140"/>
  <c r="L70" i="140"/>
  <c r="I70" i="140"/>
  <c r="O69" i="140"/>
  <c r="N69" i="140"/>
  <c r="L69" i="140"/>
  <c r="I69" i="140"/>
  <c r="O68" i="140"/>
  <c r="N68" i="140"/>
  <c r="L68" i="140"/>
  <c r="I68" i="140"/>
  <c r="O67" i="140"/>
  <c r="N67" i="140"/>
  <c r="L67" i="140"/>
  <c r="I67" i="140"/>
  <c r="O66" i="140"/>
  <c r="N66" i="140"/>
  <c r="L66" i="140"/>
  <c r="I66" i="140"/>
  <c r="O65" i="140"/>
  <c r="N65" i="140"/>
  <c r="L65" i="140"/>
  <c r="I65" i="140"/>
  <c r="O64" i="140"/>
  <c r="N64" i="140"/>
  <c r="L64" i="140"/>
  <c r="I64" i="140"/>
  <c r="F61" i="140"/>
  <c r="F62" i="140"/>
  <c r="F63" i="140"/>
  <c r="F64" i="140"/>
  <c r="F65" i="140"/>
  <c r="F66" i="140"/>
  <c r="F67" i="140"/>
  <c r="F68" i="140"/>
  <c r="F69" i="140"/>
  <c r="F70" i="140"/>
  <c r="F71" i="140"/>
  <c r="F72" i="140"/>
  <c r="F73" i="140"/>
  <c r="F74" i="140"/>
  <c r="F75" i="140"/>
  <c r="E61" i="140"/>
  <c r="E62" i="140"/>
  <c r="E63" i="140"/>
  <c r="E64" i="140"/>
  <c r="E65" i="140"/>
  <c r="E66" i="140"/>
  <c r="E67" i="140"/>
  <c r="E68" i="140"/>
  <c r="E69" i="140"/>
  <c r="E70" i="140"/>
  <c r="E71" i="140"/>
  <c r="E72" i="140"/>
  <c r="E73" i="140"/>
  <c r="E74" i="140"/>
  <c r="E75" i="140"/>
  <c r="C61" i="140"/>
  <c r="H61" i="140" s="1"/>
  <c r="C62" i="140"/>
  <c r="H62" i="140" s="1"/>
  <c r="C63" i="140"/>
  <c r="H63" i="140" s="1"/>
  <c r="C64" i="140"/>
  <c r="H64" i="140" s="1"/>
  <c r="C65" i="140"/>
  <c r="H65" i="140" s="1"/>
  <c r="C66" i="140"/>
  <c r="H66" i="140" s="1"/>
  <c r="C67" i="140"/>
  <c r="H67" i="140" s="1"/>
  <c r="C68" i="140"/>
  <c r="H68" i="140" s="1"/>
  <c r="C69" i="140"/>
  <c r="H69" i="140" s="1"/>
  <c r="C70" i="140"/>
  <c r="H70" i="140" s="1"/>
  <c r="C71" i="140"/>
  <c r="H71" i="140" s="1"/>
  <c r="C72" i="140"/>
  <c r="H72" i="140" s="1"/>
  <c r="C73" i="140"/>
  <c r="H73" i="140" s="1"/>
  <c r="C74" i="140"/>
  <c r="H74" i="140" s="1"/>
  <c r="C75" i="140"/>
  <c r="H75" i="140" s="1"/>
  <c r="B61" i="140"/>
  <c r="B62" i="140"/>
  <c r="B63" i="140"/>
  <c r="B64" i="140"/>
  <c r="B65" i="140"/>
  <c r="B66" i="140"/>
  <c r="B67" i="140"/>
  <c r="B68" i="140"/>
  <c r="B69" i="140"/>
  <c r="B70" i="140"/>
  <c r="B71" i="140"/>
  <c r="B72" i="140"/>
  <c r="B73" i="140"/>
  <c r="B74" i="140"/>
  <c r="B75" i="140"/>
  <c r="A61" i="140"/>
  <c r="A62" i="140"/>
  <c r="A63" i="140"/>
  <c r="A64" i="140"/>
  <c r="A65" i="140"/>
  <c r="A66" i="140"/>
  <c r="A67" i="140"/>
  <c r="A68" i="140"/>
  <c r="A69" i="140"/>
  <c r="A70" i="140"/>
  <c r="A71" i="140"/>
  <c r="A72" i="140"/>
  <c r="A73" i="140"/>
  <c r="A74" i="140"/>
  <c r="A75" i="140"/>
  <c r="L63" i="140"/>
  <c r="O63" i="140"/>
  <c r="N63" i="140"/>
  <c r="AG71" i="110"/>
  <c r="AF71" i="110"/>
  <c r="AC71" i="110"/>
  <c r="AB71" i="110"/>
  <c r="L62" i="140" s="1"/>
  <c r="Z71" i="110"/>
  <c r="Y71" i="110"/>
  <c r="O62" i="140"/>
  <c r="N62" i="140"/>
  <c r="N71" i="110"/>
  <c r="R71" i="110" s="1"/>
  <c r="M71" i="110"/>
  <c r="Q71" i="110" s="1"/>
  <c r="AG70" i="110"/>
  <c r="AF70" i="110"/>
  <c r="AC70" i="110"/>
  <c r="AB70" i="110"/>
  <c r="L61" i="140" s="1"/>
  <c r="Z70" i="110"/>
  <c r="Y70" i="110"/>
  <c r="O61" i="140"/>
  <c r="N61" i="140"/>
  <c r="N70" i="110"/>
  <c r="R70" i="110" s="1"/>
  <c r="M70" i="110"/>
  <c r="Q70" i="110" s="1"/>
  <c r="J75" i="140" l="1"/>
  <c r="R75" i="140" s="1"/>
  <c r="J74" i="140"/>
  <c r="R74" i="140" s="1"/>
  <c r="J73" i="140"/>
  <c r="R73" i="140" s="1"/>
  <c r="M73" i="140"/>
  <c r="M75" i="140"/>
  <c r="K73" i="140"/>
  <c r="S73" i="140" s="1"/>
  <c r="K74" i="140"/>
  <c r="S74" i="140" s="1"/>
  <c r="K75" i="140"/>
  <c r="S75" i="140" s="1"/>
  <c r="Q73" i="140"/>
  <c r="Q75" i="140"/>
  <c r="Q65" i="140"/>
  <c r="Q68" i="140"/>
  <c r="Q69" i="140"/>
  <c r="Q72" i="140"/>
  <c r="Q71" i="140"/>
  <c r="Q67" i="140"/>
  <c r="M65" i="140"/>
  <c r="M67" i="140"/>
  <c r="M69" i="140"/>
  <c r="M71" i="140"/>
  <c r="M68" i="140"/>
  <c r="M72" i="140"/>
  <c r="Q64" i="140"/>
  <c r="M64" i="140"/>
  <c r="P62" i="140"/>
  <c r="P63" i="140"/>
  <c r="P68" i="140"/>
  <c r="P70" i="140"/>
  <c r="AA70" i="110"/>
  <c r="AQ70" i="110" s="1"/>
  <c r="AU70" i="110" s="1"/>
  <c r="AA71" i="110"/>
  <c r="AQ71" i="110" s="1"/>
  <c r="AU71" i="110" s="1"/>
  <c r="P71" i="140"/>
  <c r="P75" i="140"/>
  <c r="P67" i="140"/>
  <c r="P72" i="140"/>
  <c r="P74" i="140"/>
  <c r="P64" i="140"/>
  <c r="P66" i="140"/>
  <c r="P61" i="140"/>
  <c r="P65" i="140"/>
  <c r="M66" i="140"/>
  <c r="Q66" i="140"/>
  <c r="M70" i="140"/>
  <c r="P73" i="140"/>
  <c r="M74" i="140"/>
  <c r="Q74" i="140"/>
  <c r="P69" i="140"/>
  <c r="Q70" i="140"/>
  <c r="I61" i="140"/>
  <c r="M61" i="140" s="1"/>
  <c r="S70" i="110"/>
  <c r="T71" i="110"/>
  <c r="AD71" i="110"/>
  <c r="AR71" i="110" s="1"/>
  <c r="AV71" i="110" s="1"/>
  <c r="I62" i="140"/>
  <c r="I63" i="140"/>
  <c r="Q63" i="140" s="1"/>
  <c r="AH70" i="110"/>
  <c r="AS70" i="110" s="1"/>
  <c r="AW70" i="110" s="1"/>
  <c r="T70" i="110"/>
  <c r="AD70" i="110"/>
  <c r="AR70" i="110" s="1"/>
  <c r="AV70" i="110" s="1"/>
  <c r="AH71" i="110"/>
  <c r="AS71" i="110" s="1"/>
  <c r="AW71" i="110" s="1"/>
  <c r="S71" i="110"/>
  <c r="U75" i="140" l="1"/>
  <c r="T75" i="140"/>
  <c r="U73" i="140"/>
  <c r="U74" i="140"/>
  <c r="T74" i="140"/>
  <c r="V73" i="140"/>
  <c r="T73" i="140"/>
  <c r="V75" i="140"/>
  <c r="V74" i="140"/>
  <c r="M63" i="140"/>
  <c r="Q61" i="140"/>
  <c r="M62" i="140"/>
  <c r="Q62" i="140"/>
  <c r="W73" i="140" l="1"/>
  <c r="X73" i="140" s="1"/>
  <c r="W75" i="140"/>
  <c r="X75" i="140" s="1"/>
  <c r="Y75" i="140" s="1"/>
  <c r="W74" i="140"/>
  <c r="X74" i="140" s="1"/>
  <c r="Y74" i="140" s="1"/>
  <c r="Y73" i="140" l="1"/>
  <c r="G1" i="110"/>
  <c r="M26" i="110" l="1"/>
  <c r="Q26" i="110" s="1"/>
  <c r="M27" i="110"/>
  <c r="Q27" i="110" s="1"/>
  <c r="M28" i="110"/>
  <c r="Q28" i="110" s="1"/>
  <c r="M29" i="110"/>
  <c r="M30" i="110"/>
  <c r="Q30" i="110" s="1"/>
  <c r="M31" i="110"/>
  <c r="Q31" i="110" s="1"/>
  <c r="M32" i="110"/>
  <c r="Q32" i="110" s="1"/>
  <c r="M33" i="110"/>
  <c r="Q33" i="110" s="1"/>
  <c r="M34" i="110"/>
  <c r="Q34" i="110" s="1"/>
  <c r="M35" i="110"/>
  <c r="Q35" i="110" s="1"/>
  <c r="M36" i="110"/>
  <c r="Q36" i="110" s="1"/>
  <c r="M37" i="110"/>
  <c r="Q37" i="110" s="1"/>
  <c r="M38" i="110"/>
  <c r="Q38" i="110" s="1"/>
  <c r="M39" i="110"/>
  <c r="Q39" i="110" s="1"/>
  <c r="M40" i="110"/>
  <c r="Q40" i="110" s="1"/>
  <c r="M41" i="110"/>
  <c r="Q41" i="110" s="1"/>
  <c r="M42" i="110"/>
  <c r="Q42" i="110" s="1"/>
  <c r="M43" i="110"/>
  <c r="Q43" i="110" s="1"/>
  <c r="M44" i="110"/>
  <c r="Q44" i="110" s="1"/>
  <c r="M45" i="110"/>
  <c r="Q45" i="110" s="1"/>
  <c r="M46" i="110"/>
  <c r="Q46" i="110" s="1"/>
  <c r="M47" i="110"/>
  <c r="Q47" i="110" s="1"/>
  <c r="M48" i="110"/>
  <c r="Q48" i="110" s="1"/>
  <c r="M49" i="110"/>
  <c r="Q49" i="110" s="1"/>
  <c r="M50" i="110"/>
  <c r="Q50" i="110" s="1"/>
  <c r="M51" i="110"/>
  <c r="Q51" i="110" s="1"/>
  <c r="M52" i="110"/>
  <c r="Q52" i="110" s="1"/>
  <c r="M53" i="110"/>
  <c r="Q53" i="110" s="1"/>
  <c r="M54" i="110"/>
  <c r="Q54" i="110" s="1"/>
  <c r="M55" i="110"/>
  <c r="Q55" i="110" s="1"/>
  <c r="M56" i="110"/>
  <c r="Q56" i="110" s="1"/>
  <c r="M57" i="110"/>
  <c r="Q57" i="110" s="1"/>
  <c r="M58" i="110"/>
  <c r="Q58" i="110" s="1"/>
  <c r="M59" i="110"/>
  <c r="Q59" i="110" s="1"/>
  <c r="M60" i="110"/>
  <c r="Q60" i="110" s="1"/>
  <c r="M61" i="110"/>
  <c r="Q61" i="110" s="1"/>
  <c r="M62" i="110"/>
  <c r="Q62" i="110" s="1"/>
  <c r="M63" i="110"/>
  <c r="Q63" i="110" s="1"/>
  <c r="M64" i="110"/>
  <c r="Q64" i="110" s="1"/>
  <c r="M65" i="110"/>
  <c r="Q65" i="110" s="1"/>
  <c r="M66" i="110"/>
  <c r="Q66" i="110" s="1"/>
  <c r="M67" i="110"/>
  <c r="Q67" i="110" s="1"/>
  <c r="M68" i="110"/>
  <c r="Q68" i="110" s="1"/>
  <c r="M69" i="110"/>
  <c r="Q69" i="110" s="1"/>
  <c r="M25" i="110"/>
  <c r="Q29" i="110" l="1"/>
  <c r="M17" i="110"/>
  <c r="Q25" i="110"/>
  <c r="V25" i="110" s="1"/>
  <c r="M16" i="110"/>
  <c r="G61" i="140"/>
  <c r="G62" i="140"/>
  <c r="G63" i="140"/>
  <c r="G59" i="140"/>
  <c r="G60" i="140"/>
  <c r="E7" i="140"/>
  <c r="E5" i="140"/>
  <c r="E6" i="140"/>
  <c r="G72" i="140" l="1"/>
  <c r="G69" i="140"/>
  <c r="G70" i="140"/>
  <c r="G67" i="140"/>
  <c r="G68" i="140"/>
  <c r="G65" i="140"/>
  <c r="G71" i="140"/>
  <c r="G66" i="140"/>
  <c r="G64" i="140"/>
  <c r="J62" i="140"/>
  <c r="R62" i="140" s="1"/>
  <c r="K62" i="140"/>
  <c r="S62" i="140" s="1"/>
  <c r="V62" i="140" s="1"/>
  <c r="K63" i="140"/>
  <c r="S63" i="140" s="1"/>
  <c r="V63" i="140" s="1"/>
  <c r="J63" i="140"/>
  <c r="R63" i="140" s="1"/>
  <c r="K61" i="140"/>
  <c r="S61" i="140" s="1"/>
  <c r="V61" i="140" s="1"/>
  <c r="J61" i="140"/>
  <c r="R61" i="140" s="1"/>
  <c r="AL71" i="110"/>
  <c r="AM71" i="110"/>
  <c r="V71" i="110"/>
  <c r="X71" i="110"/>
  <c r="AP71" i="110" s="1"/>
  <c r="AT71" i="110" s="1"/>
  <c r="AX71" i="110" s="1"/>
  <c r="AL70" i="110"/>
  <c r="AK71" i="110"/>
  <c r="AE71" i="110"/>
  <c r="AK70" i="110"/>
  <c r="AE70" i="110"/>
  <c r="AM70" i="110"/>
  <c r="X70" i="110"/>
  <c r="AP70" i="110" s="1"/>
  <c r="AT70" i="110" s="1"/>
  <c r="AX70" i="110" s="1"/>
  <c r="V70" i="110"/>
  <c r="N16" i="140"/>
  <c r="F17" i="140"/>
  <c r="F18" i="140"/>
  <c r="F19" i="140"/>
  <c r="F20" i="140"/>
  <c r="F21" i="140"/>
  <c r="F22" i="140"/>
  <c r="F23" i="140"/>
  <c r="F24" i="140"/>
  <c r="F25" i="140"/>
  <c r="F26" i="140"/>
  <c r="F27" i="140"/>
  <c r="F28" i="140"/>
  <c r="F29" i="140"/>
  <c r="F30" i="140"/>
  <c r="F31" i="140"/>
  <c r="F32" i="140"/>
  <c r="F33" i="140"/>
  <c r="F34" i="140"/>
  <c r="F35" i="140"/>
  <c r="F36" i="140"/>
  <c r="F37" i="140"/>
  <c r="F38" i="140"/>
  <c r="F39" i="140"/>
  <c r="F40" i="140"/>
  <c r="F41" i="140"/>
  <c r="F42" i="140"/>
  <c r="F43" i="140"/>
  <c r="F44" i="140"/>
  <c r="F45" i="140"/>
  <c r="F46" i="140"/>
  <c r="F47" i="140"/>
  <c r="F48" i="140"/>
  <c r="F49" i="140"/>
  <c r="F50" i="140"/>
  <c r="F51" i="140"/>
  <c r="F52" i="140"/>
  <c r="F53" i="140"/>
  <c r="F54" i="140"/>
  <c r="F55" i="140"/>
  <c r="F56" i="140"/>
  <c r="F57" i="140"/>
  <c r="F58" i="140"/>
  <c r="F59" i="140"/>
  <c r="F60" i="140"/>
  <c r="F16" i="140"/>
  <c r="E17" i="140"/>
  <c r="E18" i="140"/>
  <c r="E19" i="140"/>
  <c r="E20" i="140"/>
  <c r="E21" i="140"/>
  <c r="E22" i="140"/>
  <c r="E23" i="140"/>
  <c r="E24" i="140"/>
  <c r="E25" i="140"/>
  <c r="E26" i="140"/>
  <c r="E27" i="140"/>
  <c r="E28" i="140"/>
  <c r="E29" i="140"/>
  <c r="E30" i="140"/>
  <c r="E31" i="140"/>
  <c r="E32" i="140"/>
  <c r="E33" i="140"/>
  <c r="E34" i="140"/>
  <c r="E35" i="140"/>
  <c r="E36" i="140"/>
  <c r="E37" i="140"/>
  <c r="E38" i="140"/>
  <c r="E39" i="140"/>
  <c r="E40" i="140"/>
  <c r="E41" i="140"/>
  <c r="E42" i="140"/>
  <c r="E43" i="140"/>
  <c r="E44" i="140"/>
  <c r="E45" i="140"/>
  <c r="E46" i="140"/>
  <c r="E47" i="140"/>
  <c r="E48" i="140"/>
  <c r="E49" i="140"/>
  <c r="E50" i="140"/>
  <c r="E51" i="140"/>
  <c r="E52" i="140"/>
  <c r="E53" i="140"/>
  <c r="E54" i="140"/>
  <c r="E55" i="140"/>
  <c r="E56" i="140"/>
  <c r="E57" i="140"/>
  <c r="E58" i="140"/>
  <c r="E59" i="140"/>
  <c r="E60" i="140"/>
  <c r="E16" i="140"/>
  <c r="C17" i="140"/>
  <c r="H17" i="140" s="1"/>
  <c r="C18" i="140"/>
  <c r="H18" i="140" s="1"/>
  <c r="C19" i="140"/>
  <c r="H19" i="140" s="1"/>
  <c r="C20" i="140"/>
  <c r="H20" i="140" s="1"/>
  <c r="C21" i="140"/>
  <c r="H21" i="140" s="1"/>
  <c r="C22" i="140"/>
  <c r="H22" i="140" s="1"/>
  <c r="C23" i="140"/>
  <c r="H23" i="140" s="1"/>
  <c r="C24" i="140"/>
  <c r="H24" i="140" s="1"/>
  <c r="C25" i="140"/>
  <c r="H25" i="140" s="1"/>
  <c r="C26" i="140"/>
  <c r="H26" i="140" s="1"/>
  <c r="C27" i="140"/>
  <c r="H27" i="140" s="1"/>
  <c r="C28" i="140"/>
  <c r="H28" i="140" s="1"/>
  <c r="C29" i="140"/>
  <c r="H29" i="140" s="1"/>
  <c r="C30" i="140"/>
  <c r="H30" i="140" s="1"/>
  <c r="C31" i="140"/>
  <c r="H31" i="140" s="1"/>
  <c r="C32" i="140"/>
  <c r="H32" i="140" s="1"/>
  <c r="C33" i="140"/>
  <c r="H33" i="140" s="1"/>
  <c r="C34" i="140"/>
  <c r="H34" i="140" s="1"/>
  <c r="C35" i="140"/>
  <c r="H35" i="140" s="1"/>
  <c r="C36" i="140"/>
  <c r="H36" i="140" s="1"/>
  <c r="C37" i="140"/>
  <c r="H37" i="140" s="1"/>
  <c r="C38" i="140"/>
  <c r="H38" i="140" s="1"/>
  <c r="C39" i="140"/>
  <c r="H39" i="140" s="1"/>
  <c r="C40" i="140"/>
  <c r="H40" i="140" s="1"/>
  <c r="C41" i="140"/>
  <c r="H41" i="140" s="1"/>
  <c r="C42" i="140"/>
  <c r="H42" i="140" s="1"/>
  <c r="C43" i="140"/>
  <c r="H43" i="140" s="1"/>
  <c r="C44" i="140"/>
  <c r="H44" i="140" s="1"/>
  <c r="C45" i="140"/>
  <c r="H45" i="140" s="1"/>
  <c r="C46" i="140"/>
  <c r="H46" i="140" s="1"/>
  <c r="C47" i="140"/>
  <c r="H47" i="140" s="1"/>
  <c r="C48" i="140"/>
  <c r="H48" i="140" s="1"/>
  <c r="C49" i="140"/>
  <c r="H49" i="140" s="1"/>
  <c r="C50" i="140"/>
  <c r="H50" i="140" s="1"/>
  <c r="C51" i="140"/>
  <c r="H51" i="140" s="1"/>
  <c r="C52" i="140"/>
  <c r="H52" i="140" s="1"/>
  <c r="C53" i="140"/>
  <c r="H53" i="140" s="1"/>
  <c r="C54" i="140"/>
  <c r="H54" i="140" s="1"/>
  <c r="C55" i="140"/>
  <c r="H55" i="140" s="1"/>
  <c r="C56" i="140"/>
  <c r="H56" i="140" s="1"/>
  <c r="C57" i="140"/>
  <c r="H57" i="140" s="1"/>
  <c r="C58" i="140"/>
  <c r="H58" i="140" s="1"/>
  <c r="C59" i="140"/>
  <c r="H59" i="140" s="1"/>
  <c r="J59" i="140" s="1"/>
  <c r="R59" i="140" s="1"/>
  <c r="C60" i="140"/>
  <c r="H60" i="140" s="1"/>
  <c r="J60" i="140" s="1"/>
  <c r="R60" i="140" s="1"/>
  <c r="C16" i="140"/>
  <c r="H16" i="140" s="1"/>
  <c r="I7" i="140" l="1"/>
  <c r="O7" i="140"/>
  <c r="L7" i="140"/>
  <c r="N7" i="140"/>
  <c r="H5" i="140"/>
  <c r="H6" i="140"/>
  <c r="J71" i="140"/>
  <c r="R71" i="140" s="1"/>
  <c r="K71" i="140"/>
  <c r="S71" i="140" s="1"/>
  <c r="V71" i="140" s="1"/>
  <c r="K65" i="140"/>
  <c r="S65" i="140" s="1"/>
  <c r="J65" i="140"/>
  <c r="R65" i="140" s="1"/>
  <c r="U65" i="140" s="1"/>
  <c r="J67" i="140"/>
  <c r="R67" i="140" s="1"/>
  <c r="K67" i="140"/>
  <c r="S67" i="140" s="1"/>
  <c r="V67" i="140" s="1"/>
  <c r="J70" i="140"/>
  <c r="R70" i="140" s="1"/>
  <c r="U70" i="140" s="1"/>
  <c r="K70" i="140"/>
  <c r="S70" i="140" s="1"/>
  <c r="K69" i="140"/>
  <c r="S69" i="140" s="1"/>
  <c r="V69" i="140" s="1"/>
  <c r="J69" i="140"/>
  <c r="R69" i="140" s="1"/>
  <c r="K68" i="140"/>
  <c r="S68" i="140" s="1"/>
  <c r="V68" i="140" s="1"/>
  <c r="J68" i="140"/>
  <c r="R68" i="140" s="1"/>
  <c r="J66" i="140"/>
  <c r="R66" i="140" s="1"/>
  <c r="U66" i="140" s="1"/>
  <c r="K66" i="140"/>
  <c r="S66" i="140" s="1"/>
  <c r="J72" i="140"/>
  <c r="R72" i="140" s="1"/>
  <c r="K72" i="140"/>
  <c r="S72" i="140" s="1"/>
  <c r="V72" i="140" s="1"/>
  <c r="K64" i="140"/>
  <c r="S64" i="140" s="1"/>
  <c r="V64" i="140" s="1"/>
  <c r="J64" i="140"/>
  <c r="R64" i="140" s="1"/>
  <c r="T63" i="140"/>
  <c r="U63" i="140"/>
  <c r="W63" i="140" s="1"/>
  <c r="T61" i="140"/>
  <c r="U61" i="140"/>
  <c r="W61" i="140" s="1"/>
  <c r="X61" i="140" s="1"/>
  <c r="Y61" i="140" s="1"/>
  <c r="U62" i="140"/>
  <c r="W62" i="140" s="1"/>
  <c r="T62" i="140"/>
  <c r="H7" i="140"/>
  <c r="B17" i="140"/>
  <c r="B18" i="140"/>
  <c r="B19" i="140"/>
  <c r="B20" i="140"/>
  <c r="B21" i="140"/>
  <c r="B22" i="140"/>
  <c r="B23" i="140"/>
  <c r="B24" i="140"/>
  <c r="B25" i="140"/>
  <c r="B26" i="140"/>
  <c r="B27" i="140"/>
  <c r="B28" i="140"/>
  <c r="B29" i="140"/>
  <c r="B30" i="140"/>
  <c r="B31" i="140"/>
  <c r="B32" i="140"/>
  <c r="B33" i="140"/>
  <c r="B34" i="140"/>
  <c r="B35" i="140"/>
  <c r="B36" i="140"/>
  <c r="B37" i="140"/>
  <c r="B38" i="140"/>
  <c r="B39" i="140"/>
  <c r="B40" i="140"/>
  <c r="B41" i="140"/>
  <c r="B42" i="140"/>
  <c r="B43" i="140"/>
  <c r="B44" i="140"/>
  <c r="B45" i="140"/>
  <c r="B46" i="140"/>
  <c r="B47" i="140"/>
  <c r="B48" i="140"/>
  <c r="B49" i="140"/>
  <c r="B50" i="140"/>
  <c r="B51" i="140"/>
  <c r="B52" i="140"/>
  <c r="B53" i="140"/>
  <c r="B54" i="140"/>
  <c r="B55" i="140"/>
  <c r="B56" i="140"/>
  <c r="B57" i="140"/>
  <c r="B58" i="140"/>
  <c r="B59" i="140"/>
  <c r="B60" i="140"/>
  <c r="B16" i="140"/>
  <c r="A17" i="140"/>
  <c r="A18" i="140"/>
  <c r="A19" i="140"/>
  <c r="A20" i="140"/>
  <c r="A21" i="140"/>
  <c r="A22" i="140"/>
  <c r="A23" i="140"/>
  <c r="A24" i="140"/>
  <c r="A25" i="140"/>
  <c r="A26" i="140"/>
  <c r="A27" i="140"/>
  <c r="A28" i="140"/>
  <c r="A29" i="140"/>
  <c r="A30" i="140"/>
  <c r="A31" i="140"/>
  <c r="A32" i="140"/>
  <c r="A33" i="140"/>
  <c r="A34" i="140"/>
  <c r="A35" i="140"/>
  <c r="A36" i="140"/>
  <c r="A37" i="140"/>
  <c r="A38" i="140"/>
  <c r="A39" i="140"/>
  <c r="A40" i="140"/>
  <c r="A41" i="140"/>
  <c r="A42" i="140"/>
  <c r="A43" i="140"/>
  <c r="A44" i="140"/>
  <c r="A45" i="140"/>
  <c r="A46" i="140"/>
  <c r="A47" i="140"/>
  <c r="A48" i="140"/>
  <c r="A49" i="140"/>
  <c r="A50" i="140"/>
  <c r="A51" i="140"/>
  <c r="A52" i="140"/>
  <c r="A53" i="140"/>
  <c r="A54" i="140"/>
  <c r="A55" i="140"/>
  <c r="A56" i="140"/>
  <c r="A57" i="140"/>
  <c r="A58" i="140"/>
  <c r="A59" i="140"/>
  <c r="A60" i="140"/>
  <c r="A16" i="140"/>
  <c r="O39" i="139"/>
  <c r="I39" i="139"/>
  <c r="H39" i="139"/>
  <c r="D39" i="139"/>
  <c r="J39" i="139" s="1"/>
  <c r="C39" i="139"/>
  <c r="O38" i="139"/>
  <c r="J38" i="139"/>
  <c r="H38" i="139"/>
  <c r="D38" i="139"/>
  <c r="C38" i="139"/>
  <c r="I38" i="139" s="1"/>
  <c r="O37" i="139"/>
  <c r="I37" i="139"/>
  <c r="H37" i="139"/>
  <c r="D37" i="139"/>
  <c r="J37" i="139" s="1"/>
  <c r="C37" i="139"/>
  <c r="O36" i="139"/>
  <c r="J36" i="139"/>
  <c r="H36" i="139"/>
  <c r="D36" i="139"/>
  <c r="C36" i="139"/>
  <c r="I36" i="139" s="1"/>
  <c r="O35" i="139"/>
  <c r="I35" i="139"/>
  <c r="H35" i="139"/>
  <c r="D35" i="139"/>
  <c r="J35" i="139" s="1"/>
  <c r="C35" i="139"/>
  <c r="O34" i="139"/>
  <c r="J34" i="139"/>
  <c r="H34" i="139"/>
  <c r="D34" i="139"/>
  <c r="C34" i="139"/>
  <c r="I34" i="139" s="1"/>
  <c r="O33" i="139"/>
  <c r="I33" i="139"/>
  <c r="H33" i="139"/>
  <c r="D33" i="139"/>
  <c r="J33" i="139" s="1"/>
  <c r="C33" i="139"/>
  <c r="O32" i="139"/>
  <c r="J32" i="139"/>
  <c r="H32" i="139"/>
  <c r="D32" i="139"/>
  <c r="C32" i="139"/>
  <c r="I32" i="139" s="1"/>
  <c r="O31" i="139"/>
  <c r="I31" i="139"/>
  <c r="H31" i="139"/>
  <c r="D31" i="139"/>
  <c r="J31" i="139" s="1"/>
  <c r="C31" i="139"/>
  <c r="O30" i="139"/>
  <c r="J30" i="139"/>
  <c r="H30" i="139"/>
  <c r="D30" i="139"/>
  <c r="C30" i="139"/>
  <c r="I30" i="139" s="1"/>
  <c r="O29" i="139"/>
  <c r="I29" i="139"/>
  <c r="H29" i="139"/>
  <c r="D29" i="139"/>
  <c r="J29" i="139" s="1"/>
  <c r="C29" i="139"/>
  <c r="O28" i="139"/>
  <c r="J28" i="139"/>
  <c r="H28" i="139"/>
  <c r="D28" i="139"/>
  <c r="C28" i="139"/>
  <c r="I28" i="139" s="1"/>
  <c r="O27" i="139"/>
  <c r="I27" i="139"/>
  <c r="H27" i="139"/>
  <c r="D27" i="139"/>
  <c r="J27" i="139" s="1"/>
  <c r="C27" i="139"/>
  <c r="O26" i="139"/>
  <c r="J26" i="139"/>
  <c r="H26" i="139"/>
  <c r="D26" i="139"/>
  <c r="C26" i="139"/>
  <c r="I26" i="139" s="1"/>
  <c r="O25" i="139"/>
  <c r="I25" i="139"/>
  <c r="H25" i="139"/>
  <c r="D25" i="139"/>
  <c r="J25" i="139" s="1"/>
  <c r="C25" i="139"/>
  <c r="O24" i="139"/>
  <c r="J24" i="139"/>
  <c r="H24" i="139"/>
  <c r="D24" i="139"/>
  <c r="C24" i="139"/>
  <c r="I24" i="139" s="1"/>
  <c r="Q23" i="139"/>
  <c r="R23" i="139" s="1"/>
  <c r="J23" i="139"/>
  <c r="H23" i="139"/>
  <c r="D23" i="139"/>
  <c r="C23" i="139"/>
  <c r="I23" i="139" s="1"/>
  <c r="Q22" i="139"/>
  <c r="R22" i="139" s="1"/>
  <c r="O22" i="139"/>
  <c r="I22" i="139"/>
  <c r="H22" i="139"/>
  <c r="D22" i="139"/>
  <c r="J22" i="139" s="1"/>
  <c r="C22" i="139"/>
  <c r="R21" i="139"/>
  <c r="Q21" i="139"/>
  <c r="O21" i="139"/>
  <c r="L21" i="139"/>
  <c r="L22" i="139" s="1"/>
  <c r="L23" i="139" s="1"/>
  <c r="L24" i="139" s="1"/>
  <c r="L25" i="139" s="1"/>
  <c r="L26" i="139" s="1"/>
  <c r="L27" i="139" s="1"/>
  <c r="L28" i="139" s="1"/>
  <c r="L29" i="139" s="1"/>
  <c r="L30" i="139" s="1"/>
  <c r="L31" i="139" s="1"/>
  <c r="L32" i="139" s="1"/>
  <c r="L33" i="139" s="1"/>
  <c r="L34" i="139" s="1"/>
  <c r="L35" i="139" s="1"/>
  <c r="L36" i="139" s="1"/>
  <c r="L37" i="139" s="1"/>
  <c r="L38" i="139" s="1"/>
  <c r="L39" i="139" s="1"/>
  <c r="J21" i="139"/>
  <c r="P23" i="139" s="1"/>
  <c r="H21" i="139"/>
  <c r="D21" i="139"/>
  <c r="C21" i="139"/>
  <c r="I21" i="139" s="1"/>
  <c r="R20" i="139"/>
  <c r="O20" i="139"/>
  <c r="L20" i="139"/>
  <c r="K20" i="139"/>
  <c r="K21" i="139" s="1"/>
  <c r="K22" i="139" s="1"/>
  <c r="K23" i="139" s="1"/>
  <c r="K24" i="139" s="1"/>
  <c r="K25" i="139" s="1"/>
  <c r="K26" i="139" s="1"/>
  <c r="K27" i="139" s="1"/>
  <c r="K28" i="139" s="1"/>
  <c r="K29" i="139" s="1"/>
  <c r="K30" i="139" s="1"/>
  <c r="K31" i="139" s="1"/>
  <c r="K32" i="139" s="1"/>
  <c r="K33" i="139" s="1"/>
  <c r="K34" i="139" s="1"/>
  <c r="K35" i="139" s="1"/>
  <c r="K36" i="139" s="1"/>
  <c r="K37" i="139" s="1"/>
  <c r="K38" i="139" s="1"/>
  <c r="K39" i="139" s="1"/>
  <c r="J20" i="139"/>
  <c r="H20" i="139"/>
  <c r="D20" i="139"/>
  <c r="C20" i="139"/>
  <c r="I20" i="139" s="1"/>
  <c r="Q19" i="139"/>
  <c r="R19" i="139" s="1"/>
  <c r="O19" i="139"/>
  <c r="J19" i="139"/>
  <c r="I19" i="139"/>
  <c r="H19" i="139"/>
  <c r="O18" i="139"/>
  <c r="L18" i="139"/>
  <c r="K18" i="139"/>
  <c r="J18" i="139"/>
  <c r="H18" i="139"/>
  <c r="D18" i="139"/>
  <c r="C18" i="139"/>
  <c r="I18" i="139" s="1"/>
  <c r="O17" i="139"/>
  <c r="K17" i="139"/>
  <c r="L17" i="139" s="1"/>
  <c r="I17" i="139"/>
  <c r="H17" i="139"/>
  <c r="D17" i="139"/>
  <c r="J17" i="139" s="1"/>
  <c r="C17" i="139"/>
  <c r="T66" i="140" l="1"/>
  <c r="V66" i="140"/>
  <c r="W66" i="140" s="1"/>
  <c r="U69" i="140"/>
  <c r="W69" i="140" s="1"/>
  <c r="T69" i="140"/>
  <c r="T68" i="140"/>
  <c r="U68" i="140"/>
  <c r="W68" i="140" s="1"/>
  <c r="X68" i="140" s="1"/>
  <c r="Y68" i="140" s="1"/>
  <c r="T70" i="140"/>
  <c r="V70" i="140"/>
  <c r="W70" i="140" s="1"/>
  <c r="X70" i="140" s="1"/>
  <c r="Y70" i="140" s="1"/>
  <c r="T72" i="140"/>
  <c r="U72" i="140"/>
  <c r="W72" i="140" s="1"/>
  <c r="T65" i="140"/>
  <c r="V65" i="140"/>
  <c r="W65" i="140" s="1"/>
  <c r="X65" i="140" s="1"/>
  <c r="Y65" i="140" s="1"/>
  <c r="U67" i="140"/>
  <c r="W67" i="140" s="1"/>
  <c r="X67" i="140" s="1"/>
  <c r="Y67" i="140" s="1"/>
  <c r="T67" i="140"/>
  <c r="T71" i="140"/>
  <c r="U71" i="140"/>
  <c r="W71" i="140" s="1"/>
  <c r="X71" i="140" s="1"/>
  <c r="Y71" i="140" s="1"/>
  <c r="T64" i="140"/>
  <c r="U64" i="140"/>
  <c r="W64" i="140" s="1"/>
  <c r="X64" i="140" s="1"/>
  <c r="Y64" i="140" s="1"/>
  <c r="X63" i="140"/>
  <c r="Y63" i="140" s="1"/>
  <c r="X62" i="140"/>
  <c r="Y62" i="140" s="1"/>
  <c r="P37" i="139"/>
  <c r="P33" i="139"/>
  <c r="P29" i="139"/>
  <c r="P25" i="139"/>
  <c r="P22" i="139"/>
  <c r="P19" i="139"/>
  <c r="P34" i="139"/>
  <c r="P26" i="139"/>
  <c r="P20" i="139"/>
  <c r="P38" i="139"/>
  <c r="P30" i="139"/>
  <c r="P39" i="139"/>
  <c r="P35" i="139"/>
  <c r="P31" i="139"/>
  <c r="P27" i="139"/>
  <c r="P17" i="139"/>
  <c r="P36" i="139"/>
  <c r="P32" i="139"/>
  <c r="P28" i="139"/>
  <c r="P24" i="139"/>
  <c r="P21" i="139"/>
  <c r="P18" i="139"/>
  <c r="Q18" i="139"/>
  <c r="Q24" i="139"/>
  <c r="X72" i="140" l="1"/>
  <c r="Y72" i="140" s="1"/>
  <c r="X69" i="140"/>
  <c r="Y69" i="140" s="1"/>
  <c r="X66" i="140"/>
  <c r="Y66" i="140" s="1"/>
  <c r="R24" i="139"/>
  <c r="Q25" i="139"/>
  <c r="Q17" i="139"/>
  <c r="R17" i="139" s="1"/>
  <c r="R18" i="139"/>
  <c r="Q26" i="139" l="1"/>
  <c r="R25" i="139"/>
  <c r="AE4" i="133"/>
  <c r="Q27" i="139" l="1"/>
  <c r="R26" i="139"/>
  <c r="G19" i="140"/>
  <c r="J19" i="140" s="1"/>
  <c r="R27" i="139" l="1"/>
  <c r="Q28" i="139"/>
  <c r="I20" i="110"/>
  <c r="J20" i="110"/>
  <c r="K20" i="110"/>
  <c r="L20" i="110"/>
  <c r="M20" i="110"/>
  <c r="N20" i="110"/>
  <c r="U20" i="110"/>
  <c r="W20" i="110"/>
  <c r="Y20" i="110"/>
  <c r="Z20" i="110"/>
  <c r="AB20" i="110"/>
  <c r="AC20" i="110"/>
  <c r="AF20" i="110"/>
  <c r="AG20" i="110"/>
  <c r="AI20" i="110"/>
  <c r="AJ20" i="110"/>
  <c r="R20" i="110" l="1"/>
  <c r="Q20" i="110"/>
  <c r="R28" i="139"/>
  <c r="Q29" i="139"/>
  <c r="AH20" i="110"/>
  <c r="AS20" i="110" s="1"/>
  <c r="AW20" i="110" s="1"/>
  <c r="AD20" i="110"/>
  <c r="AA20" i="110"/>
  <c r="AQ20" i="110" s="1"/>
  <c r="AU20" i="110" s="1"/>
  <c r="AL20" i="110"/>
  <c r="AE20" i="110"/>
  <c r="AK20" i="110"/>
  <c r="T20" i="110"/>
  <c r="AM20" i="110"/>
  <c r="S20" i="110"/>
  <c r="P81" i="129"/>
  <c r="P82" i="129"/>
  <c r="P83" i="129"/>
  <c r="P84" i="129"/>
  <c r="P85" i="129"/>
  <c r="P86" i="129"/>
  <c r="O81" i="129"/>
  <c r="O82" i="129"/>
  <c r="O83" i="129"/>
  <c r="O84" i="129"/>
  <c r="O85" i="129"/>
  <c r="O86" i="129"/>
  <c r="N81" i="129"/>
  <c r="N82" i="129"/>
  <c r="N83" i="129"/>
  <c r="N84" i="129"/>
  <c r="N85" i="129"/>
  <c r="N86" i="129"/>
  <c r="K81" i="129"/>
  <c r="K82" i="129"/>
  <c r="K83" i="129"/>
  <c r="K84" i="129"/>
  <c r="K85" i="129"/>
  <c r="K86" i="129"/>
  <c r="I81" i="129"/>
  <c r="I82" i="129"/>
  <c r="I83" i="129"/>
  <c r="I84" i="129"/>
  <c r="I85" i="129"/>
  <c r="I86" i="129"/>
  <c r="G64" i="129"/>
  <c r="G65" i="129"/>
  <c r="G66" i="129"/>
  <c r="G67" i="129"/>
  <c r="G68" i="129"/>
  <c r="G69" i="129"/>
  <c r="G70" i="129"/>
  <c r="G71" i="129"/>
  <c r="G72" i="129"/>
  <c r="G73" i="129"/>
  <c r="G74" i="129"/>
  <c r="G75" i="129"/>
  <c r="G76" i="129"/>
  <c r="G77" i="129"/>
  <c r="G78" i="129"/>
  <c r="G79" i="129"/>
  <c r="G80" i="129"/>
  <c r="F64" i="129"/>
  <c r="F65" i="129"/>
  <c r="F66" i="129"/>
  <c r="F67" i="129"/>
  <c r="F68" i="129"/>
  <c r="F69" i="129"/>
  <c r="F70" i="129"/>
  <c r="F71" i="129"/>
  <c r="F72" i="129"/>
  <c r="F73" i="129"/>
  <c r="F74" i="129"/>
  <c r="F75" i="129"/>
  <c r="O75" i="129" s="1"/>
  <c r="F76" i="129"/>
  <c r="P76" i="129" s="1"/>
  <c r="F77" i="129"/>
  <c r="P77" i="129" s="1"/>
  <c r="F78" i="129"/>
  <c r="P78" i="129" s="1"/>
  <c r="F79" i="129"/>
  <c r="O79" i="129" s="1"/>
  <c r="F80" i="129"/>
  <c r="P80" i="129" s="1"/>
  <c r="E64" i="129"/>
  <c r="E65" i="129"/>
  <c r="E66" i="129"/>
  <c r="E67" i="129"/>
  <c r="E68" i="129"/>
  <c r="E69" i="129"/>
  <c r="E70" i="129"/>
  <c r="E71" i="129"/>
  <c r="E72" i="129"/>
  <c r="E73" i="129"/>
  <c r="E74" i="129"/>
  <c r="E75" i="129"/>
  <c r="E76" i="129"/>
  <c r="E77" i="129"/>
  <c r="E78" i="129"/>
  <c r="E79" i="129"/>
  <c r="E80" i="129"/>
  <c r="D64" i="129"/>
  <c r="D65" i="129"/>
  <c r="D66" i="129"/>
  <c r="D67" i="129"/>
  <c r="D68" i="129"/>
  <c r="D69" i="129"/>
  <c r="D70" i="129"/>
  <c r="D71" i="129"/>
  <c r="D72" i="129"/>
  <c r="D73" i="129"/>
  <c r="D74" i="129"/>
  <c r="D75" i="129"/>
  <c r="D76" i="129"/>
  <c r="D77" i="129"/>
  <c r="D78" i="129"/>
  <c r="D79" i="129"/>
  <c r="D80" i="129"/>
  <c r="C64" i="129"/>
  <c r="C65" i="129"/>
  <c r="C66" i="129"/>
  <c r="C67" i="129"/>
  <c r="C68" i="129"/>
  <c r="C69" i="129"/>
  <c r="C70" i="129"/>
  <c r="C71" i="129"/>
  <c r="C72" i="129"/>
  <c r="C73" i="129"/>
  <c r="C74" i="129"/>
  <c r="H75" i="129"/>
  <c r="H76" i="129"/>
  <c r="H77" i="129"/>
  <c r="H78" i="129"/>
  <c r="H79" i="129"/>
  <c r="H80" i="129"/>
  <c r="H81" i="129"/>
  <c r="H82" i="129"/>
  <c r="H83" i="129"/>
  <c r="H84" i="129"/>
  <c r="H85" i="129"/>
  <c r="H86" i="129"/>
  <c r="B61" i="121"/>
  <c r="A61" i="121" s="1"/>
  <c r="B62" i="121"/>
  <c r="A62" i="121" s="1"/>
  <c r="B63" i="121"/>
  <c r="A63" i="121" s="1"/>
  <c r="B64" i="121"/>
  <c r="A64" i="121" s="1"/>
  <c r="B65" i="121"/>
  <c r="A65" i="121" s="1"/>
  <c r="B66" i="121"/>
  <c r="A66" i="121" s="1"/>
  <c r="B67" i="121"/>
  <c r="A67" i="121" s="1"/>
  <c r="B68" i="121"/>
  <c r="A68" i="121" s="1"/>
  <c r="B69" i="121"/>
  <c r="A69" i="121" s="1"/>
  <c r="B70" i="121"/>
  <c r="A70" i="121" s="1"/>
  <c r="B71" i="121"/>
  <c r="A71" i="121" s="1"/>
  <c r="Q30" i="139" l="1"/>
  <c r="R29" i="139"/>
  <c r="L84" i="129"/>
  <c r="L85" i="129"/>
  <c r="V20" i="110"/>
  <c r="X20" i="110"/>
  <c r="AP20" i="110" s="1"/>
  <c r="AT20" i="110" s="1"/>
  <c r="AR20" i="110"/>
  <c r="AV20" i="110" s="1"/>
  <c r="L86" i="129"/>
  <c r="L83" i="129"/>
  <c r="L82" i="129"/>
  <c r="L81" i="129"/>
  <c r="K77" i="129"/>
  <c r="L77" i="129" s="1"/>
  <c r="I77" i="129"/>
  <c r="I80" i="129"/>
  <c r="I76" i="129"/>
  <c r="K80" i="129"/>
  <c r="L80" i="129" s="1"/>
  <c r="K76" i="129"/>
  <c r="L76" i="129" s="1"/>
  <c r="N80" i="129"/>
  <c r="N76" i="129"/>
  <c r="O80" i="129"/>
  <c r="O76" i="129"/>
  <c r="P79" i="129"/>
  <c r="P75" i="129"/>
  <c r="I79" i="129"/>
  <c r="I75" i="129"/>
  <c r="K79" i="129"/>
  <c r="L79" i="129" s="1"/>
  <c r="K75" i="129"/>
  <c r="L75" i="129" s="1"/>
  <c r="N79" i="129"/>
  <c r="N75" i="129"/>
  <c r="I78" i="129"/>
  <c r="K78" i="129"/>
  <c r="L78" i="129" s="1"/>
  <c r="N78" i="129"/>
  <c r="O78" i="129"/>
  <c r="N77" i="129"/>
  <c r="O77" i="129"/>
  <c r="AF8" i="133"/>
  <c r="AF7" i="133"/>
  <c r="AF4" i="133"/>
  <c r="AF5" i="133"/>
  <c r="AF6" i="133"/>
  <c r="AF3" i="133"/>
  <c r="AI8" i="133" l="1"/>
  <c r="AG8" i="133"/>
  <c r="AH8" i="133"/>
  <c r="AH6" i="133"/>
  <c r="AI6" i="133"/>
  <c r="AG6" i="133"/>
  <c r="AI5" i="133"/>
  <c r="AH5" i="133"/>
  <c r="AG5" i="133"/>
  <c r="AI4" i="133"/>
  <c r="AG4" i="133"/>
  <c r="AH4" i="133"/>
  <c r="AI3" i="133"/>
  <c r="AG3" i="133"/>
  <c r="AH3" i="133"/>
  <c r="AH7" i="133"/>
  <c r="AG7" i="133"/>
  <c r="AI7" i="133"/>
  <c r="Q31" i="139"/>
  <c r="R30" i="139"/>
  <c r="AX20" i="110"/>
  <c r="G18" i="140"/>
  <c r="G17" i="140"/>
  <c r="AO16" i="110" l="1"/>
  <c r="AJ3" i="133"/>
  <c r="AJ4" i="133"/>
  <c r="AN17" i="110"/>
  <c r="R31" i="139"/>
  <c r="Q32" i="139"/>
  <c r="H20" i="129"/>
  <c r="H21" i="129"/>
  <c r="AO20" i="110"/>
  <c r="AN20" i="110"/>
  <c r="AN18" i="110"/>
  <c r="AO18" i="110"/>
  <c r="AN19" i="110"/>
  <c r="AO19" i="110"/>
  <c r="AO17" i="110"/>
  <c r="AN16" i="110"/>
  <c r="R32" i="139" l="1"/>
  <c r="Q33" i="139"/>
  <c r="Q34" i="139" l="1"/>
  <c r="R33" i="139"/>
  <c r="B17" i="121"/>
  <c r="A17" i="121" s="1"/>
  <c r="B18" i="121"/>
  <c r="A18" i="121" s="1"/>
  <c r="B19" i="121"/>
  <c r="A19" i="121" s="1"/>
  <c r="B20" i="121"/>
  <c r="A20" i="121" s="1"/>
  <c r="B21" i="121"/>
  <c r="A21" i="121" s="1"/>
  <c r="B22" i="121"/>
  <c r="A22" i="121" s="1"/>
  <c r="B23" i="121"/>
  <c r="A23" i="121" s="1"/>
  <c r="B24" i="121"/>
  <c r="A24" i="121" s="1"/>
  <c r="B25" i="121"/>
  <c r="A25" i="121" s="1"/>
  <c r="B26" i="121"/>
  <c r="A26" i="121" s="1"/>
  <c r="B27" i="121"/>
  <c r="A27" i="121" s="1"/>
  <c r="B28" i="121"/>
  <c r="A28" i="121" s="1"/>
  <c r="B29" i="121"/>
  <c r="A29" i="121" s="1"/>
  <c r="B30" i="121"/>
  <c r="A30" i="121" s="1"/>
  <c r="B31" i="121"/>
  <c r="A31" i="121" s="1"/>
  <c r="B32" i="121"/>
  <c r="A32" i="121" s="1"/>
  <c r="B33" i="121"/>
  <c r="A33" i="121" s="1"/>
  <c r="B34" i="121"/>
  <c r="A34" i="121" s="1"/>
  <c r="B35" i="121"/>
  <c r="A35" i="121" s="1"/>
  <c r="B36" i="121"/>
  <c r="A36" i="121" s="1"/>
  <c r="B37" i="121"/>
  <c r="A37" i="121" s="1"/>
  <c r="B38" i="121"/>
  <c r="A38" i="121" s="1"/>
  <c r="B39" i="121"/>
  <c r="A39" i="121" s="1"/>
  <c r="B40" i="121"/>
  <c r="A40" i="121" s="1"/>
  <c r="B41" i="121"/>
  <c r="A41" i="121" s="1"/>
  <c r="B42" i="121"/>
  <c r="A42" i="121" s="1"/>
  <c r="B43" i="121"/>
  <c r="A43" i="121" s="1"/>
  <c r="B44" i="121"/>
  <c r="A44" i="121" s="1"/>
  <c r="B45" i="121"/>
  <c r="A45" i="121" s="1"/>
  <c r="B46" i="121"/>
  <c r="A46" i="121" s="1"/>
  <c r="B47" i="121"/>
  <c r="A47" i="121" s="1"/>
  <c r="B48" i="121"/>
  <c r="A48" i="121" s="1"/>
  <c r="B49" i="121"/>
  <c r="A49" i="121" s="1"/>
  <c r="B50" i="121"/>
  <c r="A50" i="121" s="1"/>
  <c r="B51" i="121"/>
  <c r="A51" i="121" s="1"/>
  <c r="B52" i="121"/>
  <c r="A52" i="121" s="1"/>
  <c r="B53" i="121"/>
  <c r="A53" i="121" s="1"/>
  <c r="B54" i="121"/>
  <c r="A54" i="121" s="1"/>
  <c r="B55" i="121"/>
  <c r="A55" i="121" s="1"/>
  <c r="B56" i="121"/>
  <c r="A56" i="121" s="1"/>
  <c r="B57" i="121"/>
  <c r="A57" i="121" s="1"/>
  <c r="B58" i="121"/>
  <c r="A58" i="121" s="1"/>
  <c r="B59" i="121"/>
  <c r="A59" i="121" s="1"/>
  <c r="B60" i="121"/>
  <c r="A60" i="121" s="1"/>
  <c r="B16" i="121"/>
  <c r="A16" i="121" s="1"/>
  <c r="Q35" i="139" l="1"/>
  <c r="R34" i="139"/>
  <c r="H22" i="129"/>
  <c r="G20" i="140"/>
  <c r="G21" i="140"/>
  <c r="G22" i="140"/>
  <c r="G23" i="140"/>
  <c r="G24" i="140"/>
  <c r="G25" i="140"/>
  <c r="G26" i="140"/>
  <c r="G27" i="140"/>
  <c r="G28" i="140"/>
  <c r="G29" i="140"/>
  <c r="G30" i="140"/>
  <c r="G31" i="140"/>
  <c r="G32" i="140"/>
  <c r="G33" i="140"/>
  <c r="G34" i="140"/>
  <c r="G35" i="140"/>
  <c r="G36" i="140"/>
  <c r="G37" i="140"/>
  <c r="G38" i="140"/>
  <c r="G39" i="140"/>
  <c r="G40" i="140"/>
  <c r="G41" i="140"/>
  <c r="G42" i="140"/>
  <c r="G43" i="140"/>
  <c r="G44" i="140"/>
  <c r="G45" i="140"/>
  <c r="G46" i="140"/>
  <c r="G47" i="140"/>
  <c r="G48" i="140"/>
  <c r="G49" i="140"/>
  <c r="G50" i="140"/>
  <c r="G51" i="140"/>
  <c r="G52" i="140"/>
  <c r="G53" i="140"/>
  <c r="G54" i="140"/>
  <c r="G55" i="140"/>
  <c r="G56" i="140"/>
  <c r="G57" i="140"/>
  <c r="G58" i="140"/>
  <c r="H70" i="129"/>
  <c r="H71" i="129"/>
  <c r="H72" i="129"/>
  <c r="H73" i="129"/>
  <c r="H74" i="129"/>
  <c r="G16" i="140"/>
  <c r="G5" i="140" s="1"/>
  <c r="G6" i="140" l="1"/>
  <c r="G7" i="140"/>
  <c r="R35" i="139"/>
  <c r="Q36" i="139"/>
  <c r="H61" i="129"/>
  <c r="H49" i="129"/>
  <c r="H37" i="129"/>
  <c r="H25" i="129"/>
  <c r="H67" i="129"/>
  <c r="H63" i="129"/>
  <c r="H59" i="129"/>
  <c r="H55" i="129"/>
  <c r="H51" i="129"/>
  <c r="H47" i="129"/>
  <c r="H43" i="129"/>
  <c r="H39" i="129"/>
  <c r="H35" i="129"/>
  <c r="H31" i="129"/>
  <c r="H27" i="129"/>
  <c r="H23" i="129"/>
  <c r="H69" i="129"/>
  <c r="H57" i="129"/>
  <c r="H41" i="129"/>
  <c r="H29" i="129"/>
  <c r="H66" i="129"/>
  <c r="H62" i="129"/>
  <c r="H58" i="129"/>
  <c r="H50" i="129"/>
  <c r="H38" i="129"/>
  <c r="H34" i="129"/>
  <c r="H30" i="129"/>
  <c r="H26" i="129"/>
  <c r="H65" i="129"/>
  <c r="H45" i="129"/>
  <c r="H53" i="129"/>
  <c r="H68" i="129"/>
  <c r="H64" i="129"/>
  <c r="H56" i="129"/>
  <c r="H52" i="129"/>
  <c r="H48" i="129"/>
  <c r="H44" i="129"/>
  <c r="H40" i="129"/>
  <c r="H36" i="129"/>
  <c r="H28" i="129"/>
  <c r="H24" i="129"/>
  <c r="H54" i="129"/>
  <c r="H42" i="129"/>
  <c r="H19" i="129"/>
  <c r="AK16" i="110"/>
  <c r="H32" i="129"/>
  <c r="H46" i="129"/>
  <c r="H33" i="129"/>
  <c r="H60" i="129"/>
  <c r="AL63" i="110"/>
  <c r="AK63" i="110"/>
  <c r="AK55" i="110"/>
  <c r="AL55" i="110"/>
  <c r="AL43" i="110"/>
  <c r="AK43" i="110"/>
  <c r="AL27" i="110"/>
  <c r="AM63" i="110"/>
  <c r="AK66" i="110"/>
  <c r="AL66" i="110"/>
  <c r="AK62" i="110"/>
  <c r="AL62" i="110"/>
  <c r="AL58" i="110"/>
  <c r="AK58" i="110"/>
  <c r="AL54" i="110"/>
  <c r="AK54" i="110"/>
  <c r="AL50" i="110"/>
  <c r="AK50" i="110"/>
  <c r="AK46" i="110"/>
  <c r="AL46" i="110"/>
  <c r="AL42" i="110"/>
  <c r="AK42" i="110"/>
  <c r="AL38" i="110"/>
  <c r="AK38" i="110"/>
  <c r="AK34" i="110"/>
  <c r="AL34" i="110"/>
  <c r="AK30" i="110"/>
  <c r="AL30" i="110"/>
  <c r="AL26" i="110"/>
  <c r="AK26" i="110"/>
  <c r="AM66" i="110"/>
  <c r="AM62" i="110"/>
  <c r="AM58" i="110"/>
  <c r="AM54" i="110"/>
  <c r="AM50" i="110"/>
  <c r="AM46" i="110"/>
  <c r="AM42" i="110"/>
  <c r="AM38" i="110"/>
  <c r="AM34" i="110"/>
  <c r="AM30" i="110"/>
  <c r="AM26" i="110"/>
  <c r="AL67" i="110"/>
  <c r="AK67" i="110"/>
  <c r="AL51" i="110"/>
  <c r="AK51" i="110"/>
  <c r="AK39" i="110"/>
  <c r="AL39" i="110"/>
  <c r="AL31" i="110"/>
  <c r="AK31" i="110"/>
  <c r="AM59" i="110"/>
  <c r="AM51" i="110"/>
  <c r="AM43" i="110"/>
  <c r="AM35" i="110"/>
  <c r="AM27" i="110"/>
  <c r="AL25" i="110"/>
  <c r="AK69" i="110"/>
  <c r="AL69" i="110"/>
  <c r="AK57" i="110"/>
  <c r="AL57" i="110"/>
  <c r="AK49" i="110"/>
  <c r="AL49" i="110"/>
  <c r="AK37" i="110"/>
  <c r="AL37" i="110"/>
  <c r="AM25" i="110"/>
  <c r="AM69" i="110"/>
  <c r="AM57" i="110"/>
  <c r="AM53" i="110"/>
  <c r="AM45" i="110"/>
  <c r="AM41" i="110"/>
  <c r="AM37" i="110"/>
  <c r="AM33" i="110"/>
  <c r="AM29" i="110"/>
  <c r="AL59" i="110"/>
  <c r="AK59" i="110"/>
  <c r="AL47" i="110"/>
  <c r="AK47" i="110"/>
  <c r="AL35" i="110"/>
  <c r="AK35" i="110"/>
  <c r="AM67" i="110"/>
  <c r="AM55" i="110"/>
  <c r="AM47" i="110"/>
  <c r="AM39" i="110"/>
  <c r="AM31" i="110"/>
  <c r="AK65" i="110"/>
  <c r="AL65" i="110"/>
  <c r="AK61" i="110"/>
  <c r="AL61" i="110"/>
  <c r="AK53" i="110"/>
  <c r="AL53" i="110"/>
  <c r="AK45" i="110"/>
  <c r="AL45" i="110"/>
  <c r="AL41" i="110"/>
  <c r="AK41" i="110"/>
  <c r="AK33" i="110"/>
  <c r="AL33" i="110"/>
  <c r="AL29" i="110"/>
  <c r="AK29" i="110"/>
  <c r="AM65" i="110"/>
  <c r="AM61" i="110"/>
  <c r="AM49" i="110"/>
  <c r="AL68" i="110"/>
  <c r="AK68" i="110"/>
  <c r="AL64" i="110"/>
  <c r="AK64" i="110"/>
  <c r="AK60" i="110"/>
  <c r="AL60" i="110"/>
  <c r="AL56" i="110"/>
  <c r="AK56" i="110"/>
  <c r="AL52" i="110"/>
  <c r="AK52" i="110"/>
  <c r="AL48" i="110"/>
  <c r="AK48" i="110"/>
  <c r="AK44" i="110"/>
  <c r="AL44" i="110"/>
  <c r="AL40" i="110"/>
  <c r="AK40" i="110"/>
  <c r="AL36" i="110"/>
  <c r="AK36" i="110"/>
  <c r="AL32" i="110"/>
  <c r="AK32" i="110"/>
  <c r="AK28" i="110"/>
  <c r="AL28" i="110"/>
  <c r="AM68" i="110"/>
  <c r="AM64" i="110"/>
  <c r="AM60" i="110"/>
  <c r="AM56" i="110"/>
  <c r="AM52" i="110"/>
  <c r="AM48" i="110"/>
  <c r="AM44" i="110"/>
  <c r="AM40" i="110"/>
  <c r="AM36" i="110"/>
  <c r="AM32" i="110"/>
  <c r="AM28" i="110"/>
  <c r="R36" i="139" l="1"/>
  <c r="Q37" i="139"/>
  <c r="AE17" i="110"/>
  <c r="AK17" i="110"/>
  <c r="AL17" i="110"/>
  <c r="AE18" i="110"/>
  <c r="AK18" i="110"/>
  <c r="AL18" i="110"/>
  <c r="AK19" i="110"/>
  <c r="AE19" i="110"/>
  <c r="AL19" i="110"/>
  <c r="AM17" i="110"/>
  <c r="AM19" i="110"/>
  <c r="AM18" i="110"/>
  <c r="AM16" i="110"/>
  <c r="P74" i="129"/>
  <c r="O74" i="129"/>
  <c r="N74" i="129"/>
  <c r="K74" i="129"/>
  <c r="L74" i="129" s="1"/>
  <c r="I74" i="129"/>
  <c r="P73" i="129"/>
  <c r="O73" i="129"/>
  <c r="N73" i="129"/>
  <c r="K73" i="129"/>
  <c r="L73" i="129" s="1"/>
  <c r="I73" i="129"/>
  <c r="P72" i="129"/>
  <c r="O72" i="129"/>
  <c r="N72" i="129"/>
  <c r="K72" i="129"/>
  <c r="L72" i="129" s="1"/>
  <c r="I72" i="129"/>
  <c r="P71" i="129"/>
  <c r="O71" i="129"/>
  <c r="N71" i="129"/>
  <c r="K71" i="129"/>
  <c r="L71" i="129" s="1"/>
  <c r="I71" i="129"/>
  <c r="P70" i="129"/>
  <c r="O70" i="129"/>
  <c r="N70" i="129"/>
  <c r="K70" i="129"/>
  <c r="L70" i="129" s="1"/>
  <c r="I70" i="129"/>
  <c r="P69" i="129"/>
  <c r="N69" i="129"/>
  <c r="K69" i="129"/>
  <c r="L69" i="129" s="1"/>
  <c r="I69" i="129"/>
  <c r="P68" i="129"/>
  <c r="N68" i="129"/>
  <c r="K68" i="129"/>
  <c r="L68" i="129" s="1"/>
  <c r="I68" i="129"/>
  <c r="P67" i="129"/>
  <c r="N67" i="129"/>
  <c r="K67" i="129"/>
  <c r="L67" i="129" s="1"/>
  <c r="I67" i="129"/>
  <c r="P66" i="129"/>
  <c r="N66" i="129"/>
  <c r="K66" i="129"/>
  <c r="L66" i="129" s="1"/>
  <c r="I66" i="129"/>
  <c r="P65" i="129"/>
  <c r="N65" i="129"/>
  <c r="K65" i="129"/>
  <c r="L65" i="129" s="1"/>
  <c r="I65" i="129"/>
  <c r="P64" i="129"/>
  <c r="N64" i="129"/>
  <c r="K64" i="129"/>
  <c r="L64" i="129" s="1"/>
  <c r="I64" i="129"/>
  <c r="Q38" i="139" l="1"/>
  <c r="R37" i="139"/>
  <c r="O64" i="129"/>
  <c r="O65" i="129"/>
  <c r="O66" i="129"/>
  <c r="O67" i="129"/>
  <c r="O68" i="129"/>
  <c r="O69" i="129"/>
  <c r="H67" i="121"/>
  <c r="H68" i="121"/>
  <c r="H63" i="121"/>
  <c r="H64" i="121"/>
  <c r="H65" i="121"/>
  <c r="H71" i="121"/>
  <c r="H69" i="121"/>
  <c r="H62" i="121"/>
  <c r="H70" i="121"/>
  <c r="H66" i="121"/>
  <c r="H61" i="121"/>
  <c r="Q39" i="139" l="1"/>
  <c r="R39" i="139" s="1"/>
  <c r="R38" i="139"/>
  <c r="C66" i="121"/>
  <c r="C62" i="121"/>
  <c r="C61" i="121"/>
  <c r="C69" i="121"/>
  <c r="C67" i="121"/>
  <c r="C71" i="121"/>
  <c r="C68" i="121"/>
  <c r="C70" i="121"/>
  <c r="C65" i="121" l="1"/>
  <c r="C64" i="121"/>
  <c r="C63" i="121"/>
  <c r="B9" i="121"/>
  <c r="B8" i="121"/>
  <c r="B7" i="121"/>
  <c r="G12" i="129" l="1"/>
  <c r="G62" i="129" l="1"/>
  <c r="G63" i="129"/>
  <c r="J80" i="129" l="1"/>
  <c r="J79" i="129"/>
  <c r="M78" i="129" l="1"/>
  <c r="M80" i="129"/>
  <c r="J78" i="129"/>
  <c r="M79" i="129"/>
  <c r="F62" i="129" l="1"/>
  <c r="F63" i="129"/>
  <c r="E62" i="129"/>
  <c r="E63" i="129"/>
  <c r="D62" i="129"/>
  <c r="D63" i="129"/>
  <c r="C62" i="129"/>
  <c r="C63" i="129"/>
  <c r="G10" i="129" l="1"/>
  <c r="G11" i="129"/>
  <c r="G9" i="129"/>
  <c r="G1" i="129" l="1"/>
  <c r="M77" i="129" l="1"/>
  <c r="J77" i="129"/>
  <c r="J84" i="129" l="1"/>
  <c r="J86" i="129"/>
  <c r="M84" i="129"/>
  <c r="J83" i="129" l="1"/>
  <c r="J81" i="129"/>
  <c r="J82" i="129"/>
  <c r="M81" i="129"/>
  <c r="J85" i="129"/>
  <c r="M85" i="129"/>
  <c r="M86" i="129"/>
  <c r="M82" i="129"/>
  <c r="M83" i="129"/>
  <c r="G30" i="129" l="1"/>
  <c r="C20" i="129" l="1"/>
  <c r="D20" i="129"/>
  <c r="E20" i="129"/>
  <c r="G20" i="129"/>
  <c r="C21" i="129"/>
  <c r="D21" i="129"/>
  <c r="E21" i="129"/>
  <c r="G21" i="129"/>
  <c r="C22" i="129"/>
  <c r="D22" i="129"/>
  <c r="E22" i="129"/>
  <c r="G22" i="129"/>
  <c r="C23" i="129"/>
  <c r="D23" i="129"/>
  <c r="E23" i="129"/>
  <c r="G23" i="129"/>
  <c r="C24" i="129"/>
  <c r="D24" i="129"/>
  <c r="E24" i="129"/>
  <c r="G24" i="129"/>
  <c r="C25" i="129"/>
  <c r="D25" i="129"/>
  <c r="E25" i="129"/>
  <c r="G25" i="129"/>
  <c r="C26" i="129"/>
  <c r="D26" i="129"/>
  <c r="E26" i="129"/>
  <c r="G26" i="129"/>
  <c r="C27" i="129"/>
  <c r="D27" i="129"/>
  <c r="E27" i="129"/>
  <c r="G27" i="129"/>
  <c r="C28" i="129"/>
  <c r="D28" i="129"/>
  <c r="E28" i="129"/>
  <c r="G28" i="129"/>
  <c r="C29" i="129"/>
  <c r="D29" i="129"/>
  <c r="E29" i="129"/>
  <c r="G29" i="129"/>
  <c r="C30" i="129"/>
  <c r="D30" i="129"/>
  <c r="E30" i="129"/>
  <c r="C31" i="129"/>
  <c r="D31" i="129"/>
  <c r="E31" i="129"/>
  <c r="G31" i="129"/>
  <c r="C32" i="129"/>
  <c r="D32" i="129"/>
  <c r="E32" i="129"/>
  <c r="G32" i="129"/>
  <c r="C33" i="129"/>
  <c r="D33" i="129"/>
  <c r="E33" i="129"/>
  <c r="G33" i="129"/>
  <c r="C34" i="129"/>
  <c r="D34" i="129"/>
  <c r="E34" i="129"/>
  <c r="G34" i="129"/>
  <c r="C35" i="129"/>
  <c r="D35" i="129"/>
  <c r="E35" i="129"/>
  <c r="G35" i="129"/>
  <c r="C36" i="129"/>
  <c r="D36" i="129"/>
  <c r="E36" i="129"/>
  <c r="G36" i="129"/>
  <c r="C37" i="129"/>
  <c r="D37" i="129"/>
  <c r="E37" i="129"/>
  <c r="G37" i="129"/>
  <c r="C38" i="129"/>
  <c r="D38" i="129"/>
  <c r="E38" i="129"/>
  <c r="G38" i="129"/>
  <c r="C39" i="129"/>
  <c r="D39" i="129"/>
  <c r="E39" i="129"/>
  <c r="G39" i="129"/>
  <c r="C40" i="129"/>
  <c r="D40" i="129"/>
  <c r="E40" i="129"/>
  <c r="G40" i="129"/>
  <c r="C41" i="129"/>
  <c r="D41" i="129"/>
  <c r="E41" i="129"/>
  <c r="G41" i="129"/>
  <c r="C42" i="129"/>
  <c r="D42" i="129"/>
  <c r="E42" i="129"/>
  <c r="G42" i="129"/>
  <c r="C43" i="129"/>
  <c r="D43" i="129"/>
  <c r="E43" i="129"/>
  <c r="G43" i="129"/>
  <c r="C44" i="129"/>
  <c r="D44" i="129"/>
  <c r="E44" i="129"/>
  <c r="G44" i="129"/>
  <c r="C45" i="129"/>
  <c r="D45" i="129"/>
  <c r="E45" i="129"/>
  <c r="G45" i="129"/>
  <c r="C46" i="129"/>
  <c r="D46" i="129"/>
  <c r="E46" i="129"/>
  <c r="G46" i="129"/>
  <c r="C47" i="129"/>
  <c r="D47" i="129"/>
  <c r="E47" i="129"/>
  <c r="G47" i="129"/>
  <c r="C48" i="129"/>
  <c r="D48" i="129"/>
  <c r="E48" i="129"/>
  <c r="G48" i="129"/>
  <c r="C49" i="129"/>
  <c r="D49" i="129"/>
  <c r="E49" i="129"/>
  <c r="G49" i="129"/>
  <c r="C50" i="129"/>
  <c r="D50" i="129"/>
  <c r="E50" i="129"/>
  <c r="G50" i="129"/>
  <c r="C51" i="129"/>
  <c r="D51" i="129"/>
  <c r="E51" i="129"/>
  <c r="G51" i="129"/>
  <c r="C52" i="129"/>
  <c r="D52" i="129"/>
  <c r="E52" i="129"/>
  <c r="G52" i="129"/>
  <c r="C53" i="129"/>
  <c r="D53" i="129"/>
  <c r="E53" i="129"/>
  <c r="G53" i="129"/>
  <c r="C54" i="129"/>
  <c r="D54" i="129"/>
  <c r="E54" i="129"/>
  <c r="G54" i="129"/>
  <c r="C55" i="129"/>
  <c r="D55" i="129"/>
  <c r="E55" i="129"/>
  <c r="G55" i="129"/>
  <c r="C56" i="129"/>
  <c r="D56" i="129"/>
  <c r="E56" i="129"/>
  <c r="G56" i="129"/>
  <c r="C57" i="129"/>
  <c r="D57" i="129"/>
  <c r="E57" i="129"/>
  <c r="G57" i="129"/>
  <c r="C58" i="129"/>
  <c r="D58" i="129"/>
  <c r="E58" i="129"/>
  <c r="G58" i="129"/>
  <c r="C59" i="129"/>
  <c r="D59" i="129"/>
  <c r="E59" i="129"/>
  <c r="G59" i="129"/>
  <c r="C60" i="129"/>
  <c r="D60" i="129"/>
  <c r="E60" i="129"/>
  <c r="G60" i="129"/>
  <c r="C61" i="129"/>
  <c r="D61" i="129"/>
  <c r="E61" i="129"/>
  <c r="G61" i="129"/>
  <c r="G19" i="129"/>
  <c r="E19" i="129"/>
  <c r="D19" i="129"/>
  <c r="C19" i="129"/>
  <c r="P13" i="129" l="1"/>
  <c r="O13" i="129"/>
  <c r="N13" i="129"/>
  <c r="F76" i="126" l="1"/>
  <c r="F84" i="126"/>
  <c r="F81" i="126"/>
  <c r="F89" i="126"/>
  <c r="F77" i="126"/>
  <c r="F85" i="126"/>
  <c r="F82" i="126"/>
  <c r="F78" i="126"/>
  <c r="F86" i="126"/>
  <c r="F90" i="126"/>
  <c r="F79" i="126"/>
  <c r="F87" i="126"/>
  <c r="F88" i="126"/>
  <c r="F80" i="126"/>
  <c r="F83" i="126"/>
  <c r="F6" i="126"/>
  <c r="F7" i="126"/>
  <c r="Q18" i="110" l="1"/>
  <c r="S12" i="129"/>
  <c r="S84" i="129" l="1"/>
  <c r="AC69" i="110" l="1"/>
  <c r="AB69" i="110"/>
  <c r="L60" i="140" s="1"/>
  <c r="AC68" i="110"/>
  <c r="AB68" i="110"/>
  <c r="L59" i="140" s="1"/>
  <c r="AC67" i="110"/>
  <c r="AB67" i="110"/>
  <c r="L58" i="140" s="1"/>
  <c r="AC66" i="110"/>
  <c r="AB66" i="110"/>
  <c r="L57" i="140" s="1"/>
  <c r="AC65" i="110"/>
  <c r="AB65" i="110"/>
  <c r="L56" i="140" s="1"/>
  <c r="AC64" i="110"/>
  <c r="AB64" i="110"/>
  <c r="L55" i="140" s="1"/>
  <c r="AC63" i="110"/>
  <c r="AB63" i="110"/>
  <c r="L54" i="140" s="1"/>
  <c r="AC62" i="110"/>
  <c r="AB62" i="110"/>
  <c r="L53" i="140" s="1"/>
  <c r="AC61" i="110"/>
  <c r="AB61" i="110"/>
  <c r="L52" i="140" s="1"/>
  <c r="AC60" i="110"/>
  <c r="AB60" i="110"/>
  <c r="L51" i="140" s="1"/>
  <c r="AC59" i="110"/>
  <c r="AB59" i="110"/>
  <c r="L50" i="140" s="1"/>
  <c r="AC58" i="110"/>
  <c r="AB58" i="110"/>
  <c r="L49" i="140" s="1"/>
  <c r="AC57" i="110"/>
  <c r="AB57" i="110"/>
  <c r="L48" i="140" s="1"/>
  <c r="AC56" i="110"/>
  <c r="AB56" i="110"/>
  <c r="L47" i="140" s="1"/>
  <c r="AC55" i="110"/>
  <c r="AB55" i="110"/>
  <c r="L46" i="140" s="1"/>
  <c r="AC54" i="110"/>
  <c r="AB54" i="110"/>
  <c r="L45" i="140" s="1"/>
  <c r="AC53" i="110"/>
  <c r="AB53" i="110"/>
  <c r="L44" i="140" s="1"/>
  <c r="AC52" i="110"/>
  <c r="AB52" i="110"/>
  <c r="L43" i="140" s="1"/>
  <c r="AC51" i="110"/>
  <c r="AB51" i="110"/>
  <c r="L42" i="140" s="1"/>
  <c r="AC50" i="110"/>
  <c r="AB50" i="110"/>
  <c r="L41" i="140" s="1"/>
  <c r="AC49" i="110"/>
  <c r="AB49" i="110"/>
  <c r="L40" i="140" s="1"/>
  <c r="AC48" i="110"/>
  <c r="AB48" i="110"/>
  <c r="L39" i="140" s="1"/>
  <c r="AC47" i="110"/>
  <c r="AB47" i="110"/>
  <c r="L38" i="140" s="1"/>
  <c r="AC46" i="110"/>
  <c r="AB46" i="110"/>
  <c r="L37" i="140" s="1"/>
  <c r="AC45" i="110"/>
  <c r="AB45" i="110"/>
  <c r="L36" i="140" s="1"/>
  <c r="AC44" i="110"/>
  <c r="AB44" i="110"/>
  <c r="L35" i="140" s="1"/>
  <c r="AC43" i="110"/>
  <c r="AB43" i="110"/>
  <c r="L34" i="140" s="1"/>
  <c r="AC42" i="110"/>
  <c r="AB42" i="110"/>
  <c r="L33" i="140" s="1"/>
  <c r="AC41" i="110"/>
  <c r="AB41" i="110"/>
  <c r="L32" i="140" s="1"/>
  <c r="AC40" i="110"/>
  <c r="AB40" i="110"/>
  <c r="L31" i="140" s="1"/>
  <c r="AC39" i="110"/>
  <c r="AB39" i="110"/>
  <c r="L30" i="140" s="1"/>
  <c r="AC38" i="110"/>
  <c r="AB38" i="110"/>
  <c r="L29" i="140" s="1"/>
  <c r="AC37" i="110"/>
  <c r="AB37" i="110"/>
  <c r="AC36" i="110"/>
  <c r="AB36" i="110"/>
  <c r="L27" i="140" s="1"/>
  <c r="AC35" i="110"/>
  <c r="AB35" i="110"/>
  <c r="L26" i="140" s="1"/>
  <c r="AC34" i="110"/>
  <c r="AB34" i="110"/>
  <c r="L25" i="140" s="1"/>
  <c r="AC33" i="110"/>
  <c r="AB33" i="110"/>
  <c r="L24" i="140" s="1"/>
  <c r="AC32" i="110"/>
  <c r="AB32" i="110"/>
  <c r="L23" i="140" s="1"/>
  <c r="AC31" i="110"/>
  <c r="AB31" i="110"/>
  <c r="L22" i="140" s="1"/>
  <c r="AC30" i="110"/>
  <c r="AB30" i="110"/>
  <c r="L21" i="140" s="1"/>
  <c r="AC29" i="110"/>
  <c r="AB29" i="110"/>
  <c r="AC28" i="110"/>
  <c r="AB28" i="110"/>
  <c r="L19" i="140" s="1"/>
  <c r="AC27" i="110"/>
  <c r="AB27" i="110"/>
  <c r="L18" i="140" s="1"/>
  <c r="AC26" i="110"/>
  <c r="AB26" i="110"/>
  <c r="L17" i="140" s="1"/>
  <c r="AC17" i="110" l="1"/>
  <c r="L20" i="140"/>
  <c r="L6" i="140" s="1"/>
  <c r="AB17" i="110"/>
  <c r="L28" i="140"/>
  <c r="AE66" i="110"/>
  <c r="AE57" i="110"/>
  <c r="AE63" i="110"/>
  <c r="Y84" i="129"/>
  <c r="AE49" i="110"/>
  <c r="AE40" i="110"/>
  <c r="AE58" i="110"/>
  <c r="AE28" i="110"/>
  <c r="AE51" i="110"/>
  <c r="AE45" i="110"/>
  <c r="AE62" i="110"/>
  <c r="AE55" i="110"/>
  <c r="AE61" i="110"/>
  <c r="AE43" i="110"/>
  <c r="AE46" i="110"/>
  <c r="AE52" i="110"/>
  <c r="AE56" i="110"/>
  <c r="AE27" i="110"/>
  <c r="AE65" i="110"/>
  <c r="AE34" i="110"/>
  <c r="AE39" i="110"/>
  <c r="AE67" i="110"/>
  <c r="AE30" i="110"/>
  <c r="AE35" i="110"/>
  <c r="AE42" i="110"/>
  <c r="AE47" i="110"/>
  <c r="AE69" i="110"/>
  <c r="AE29" i="110"/>
  <c r="AE32" i="110"/>
  <c r="AE37" i="110"/>
  <c r="AE48" i="110"/>
  <c r="AE54" i="110"/>
  <c r="AE59" i="110"/>
  <c r="AE41" i="110"/>
  <c r="AE53" i="110"/>
  <c r="AE68" i="110"/>
  <c r="AE26" i="110"/>
  <c r="AE33" i="110"/>
  <c r="AE38" i="110"/>
  <c r="AE64" i="110"/>
  <c r="AE31" i="110"/>
  <c r="AE36" i="110"/>
  <c r="AE60" i="110"/>
  <c r="AE50" i="110"/>
  <c r="AE44" i="110"/>
  <c r="F8" i="126"/>
  <c r="F9" i="126"/>
  <c r="F10" i="126"/>
  <c r="F11" i="126"/>
  <c r="F12" i="126"/>
  <c r="F13" i="126"/>
  <c r="F14" i="126"/>
  <c r="F15" i="126"/>
  <c r="F16" i="126"/>
  <c r="F17" i="126"/>
  <c r="F18" i="126"/>
  <c r="F19" i="126"/>
  <c r="F20" i="126"/>
  <c r="F21" i="126"/>
  <c r="F22" i="126"/>
  <c r="F23" i="126"/>
  <c r="F24" i="126"/>
  <c r="F25" i="126"/>
  <c r="F26" i="126"/>
  <c r="F27" i="126"/>
  <c r="F28" i="126"/>
  <c r="F29" i="126"/>
  <c r="F30" i="126"/>
  <c r="F31" i="126"/>
  <c r="F32" i="126"/>
  <c r="F33" i="126"/>
  <c r="F34" i="126"/>
  <c r="F35" i="126"/>
  <c r="F36" i="126"/>
  <c r="F37" i="126"/>
  <c r="F38" i="126"/>
  <c r="F39" i="126"/>
  <c r="F40" i="126"/>
  <c r="F41" i="126"/>
  <c r="F42" i="126"/>
  <c r="F43" i="126"/>
  <c r="F44" i="126"/>
  <c r="F45" i="126"/>
  <c r="F46" i="126"/>
  <c r="F47" i="126"/>
  <c r="F48" i="126"/>
  <c r="F49" i="126"/>
  <c r="F50" i="126"/>
  <c r="F51" i="126"/>
  <c r="F52" i="126"/>
  <c r="F53" i="126"/>
  <c r="F54" i="126"/>
  <c r="F55" i="126"/>
  <c r="F56" i="126"/>
  <c r="F57" i="126"/>
  <c r="F58" i="126"/>
  <c r="F59" i="126"/>
  <c r="F60" i="126"/>
  <c r="F61" i="126"/>
  <c r="F62" i="126"/>
  <c r="F63" i="126"/>
  <c r="F64" i="126"/>
  <c r="F65" i="126"/>
  <c r="F66" i="126"/>
  <c r="F67" i="126"/>
  <c r="F68" i="126"/>
  <c r="F69" i="126"/>
  <c r="F70" i="126"/>
  <c r="F71" i="126"/>
  <c r="F72" i="126"/>
  <c r="F73" i="126"/>
  <c r="F74" i="126"/>
  <c r="F75" i="126"/>
  <c r="W84" i="129" l="1"/>
  <c r="AD84" i="129"/>
  <c r="AB84" i="129" l="1"/>
  <c r="AG84" i="129"/>
  <c r="S79" i="129"/>
  <c r="S80" i="129"/>
  <c r="S81" i="129"/>
  <c r="S82" i="129"/>
  <c r="S83" i="129"/>
  <c r="AL84" i="129" l="1"/>
  <c r="AI84" i="129"/>
  <c r="S78" i="129"/>
  <c r="S77" i="129"/>
  <c r="S76" i="129"/>
  <c r="S75" i="129"/>
  <c r="S74" i="129"/>
  <c r="S73" i="129"/>
  <c r="S72" i="129"/>
  <c r="S71" i="129"/>
  <c r="S70" i="129"/>
  <c r="S69" i="129"/>
  <c r="S68" i="129"/>
  <c r="S67" i="129"/>
  <c r="S66" i="129"/>
  <c r="S65" i="129"/>
  <c r="S64" i="129"/>
  <c r="S63" i="129"/>
  <c r="S62" i="129"/>
  <c r="Y80" i="129" l="1"/>
  <c r="T12" i="129"/>
  <c r="AN84" i="129"/>
  <c r="Y83" i="129"/>
  <c r="Y79" i="129"/>
  <c r="Y82" i="129"/>
  <c r="W80" i="129"/>
  <c r="AI80" i="129" l="1"/>
  <c r="W83" i="129"/>
  <c r="W79" i="129"/>
  <c r="AI79" i="129"/>
  <c r="W82" i="129"/>
  <c r="AI82" i="129"/>
  <c r="AD83" i="129"/>
  <c r="AD80" i="129"/>
  <c r="AB80" i="129"/>
  <c r="W81" i="129"/>
  <c r="Y81" i="129"/>
  <c r="G2" i="110"/>
  <c r="G2" i="129" l="1"/>
  <c r="AN80" i="129"/>
  <c r="AG82" i="129"/>
  <c r="AL82" i="129"/>
  <c r="AB83" i="129"/>
  <c r="AL83" i="129"/>
  <c r="AG79" i="129"/>
  <c r="AD82" i="129"/>
  <c r="AD79" i="129"/>
  <c r="AL79" i="129"/>
  <c r="AB82" i="129"/>
  <c r="AB79" i="129"/>
  <c r="AG80" i="129"/>
  <c r="AG81" i="129"/>
  <c r="AI81" i="129"/>
  <c r="AD81" i="129"/>
  <c r="AB81" i="129"/>
  <c r="AN82" i="129" l="1"/>
  <c r="AN83" i="129"/>
  <c r="AN79" i="129"/>
  <c r="AG83" i="129"/>
  <c r="AI83" i="129"/>
  <c r="AL80" i="129"/>
  <c r="AL81" i="129"/>
  <c r="AN81" i="129"/>
  <c r="Y78" i="129" l="1"/>
  <c r="AI68" i="129"/>
  <c r="AN75" i="129"/>
  <c r="AB69" i="129"/>
  <c r="AN67" i="129"/>
  <c r="AD66" i="129"/>
  <c r="AB66" i="129"/>
  <c r="AD72" i="129"/>
  <c r="AB72" i="129"/>
  <c r="Y77" i="129"/>
  <c r="W77" i="129"/>
  <c r="AG67" i="129"/>
  <c r="Y73" i="129"/>
  <c r="W73" i="129"/>
  <c r="Y72" i="129"/>
  <c r="W72" i="129"/>
  <c r="AD75" i="129"/>
  <c r="AB75" i="129"/>
  <c r="Y74" i="129"/>
  <c r="W74" i="129"/>
  <c r="Y71" i="129"/>
  <c r="W71" i="129"/>
  <c r="AB68" i="129"/>
  <c r="AD68" i="129"/>
  <c r="AD70" i="129"/>
  <c r="AB70" i="129"/>
  <c r="AB67" i="129"/>
  <c r="AD67" i="129"/>
  <c r="AI75" i="129"/>
  <c r="Y68" i="129"/>
  <c r="W68" i="129"/>
  <c r="AI67" i="129"/>
  <c r="Y70" i="129"/>
  <c r="W70" i="129"/>
  <c r="Y75" i="129"/>
  <c r="W75" i="129"/>
  <c r="Y66" i="129"/>
  <c r="W66" i="129"/>
  <c r="Y67" i="129"/>
  <c r="W67" i="129"/>
  <c r="Y69" i="129"/>
  <c r="W69" i="129"/>
  <c r="W76" i="129" l="1"/>
  <c r="AD76" i="129"/>
  <c r="AB76" i="129"/>
  <c r="Y76" i="129"/>
  <c r="AN76" i="129"/>
  <c r="AL75" i="129"/>
  <c r="AN68" i="129"/>
  <c r="AG78" i="129"/>
  <c r="W78" i="129"/>
  <c r="AG75" i="129"/>
  <c r="AL67" i="129"/>
  <c r="AD69" i="129"/>
  <c r="AN72" i="129"/>
  <c r="AL72" i="129"/>
  <c r="AD77" i="129"/>
  <c r="AB77" i="129"/>
  <c r="AG73" i="129"/>
  <c r="AI73" i="129"/>
  <c r="AD71" i="129"/>
  <c r="AB71" i="129"/>
  <c r="AB73" i="129"/>
  <c r="AD73" i="129"/>
  <c r="AG68" i="129"/>
  <c r="AI74" i="129"/>
  <c r="AG74" i="129"/>
  <c r="AN66" i="129"/>
  <c r="AL66" i="129"/>
  <c r="AD74" i="129"/>
  <c r="AN74" i="129"/>
  <c r="AB74" i="129"/>
  <c r="AG66" i="129"/>
  <c r="AI66" i="129"/>
  <c r="AI70" i="129"/>
  <c r="AG70" i="129"/>
  <c r="AI72" i="129"/>
  <c r="AG72" i="129"/>
  <c r="S19" i="129"/>
  <c r="S20" i="129"/>
  <c r="S21" i="129"/>
  <c r="S22" i="129"/>
  <c r="S23" i="129"/>
  <c r="S24" i="129"/>
  <c r="S25" i="129"/>
  <c r="S26" i="129"/>
  <c r="S27" i="129"/>
  <c r="S28" i="129"/>
  <c r="S29" i="129"/>
  <c r="S30" i="129"/>
  <c r="S31" i="129"/>
  <c r="S32" i="129"/>
  <c r="S33" i="129"/>
  <c r="S34" i="129"/>
  <c r="S35" i="129"/>
  <c r="S36" i="129"/>
  <c r="S37" i="129"/>
  <c r="S38" i="129"/>
  <c r="S39" i="129"/>
  <c r="S40" i="129"/>
  <c r="S41" i="129"/>
  <c r="S42" i="129"/>
  <c r="S43" i="129"/>
  <c r="S44" i="129"/>
  <c r="S45" i="129"/>
  <c r="S46" i="129"/>
  <c r="S47" i="129"/>
  <c r="S48" i="129"/>
  <c r="S49" i="129"/>
  <c r="S50" i="129"/>
  <c r="S51" i="129"/>
  <c r="S52" i="129"/>
  <c r="S53" i="129"/>
  <c r="S54" i="129"/>
  <c r="S55" i="129"/>
  <c r="S56" i="129"/>
  <c r="S57" i="129"/>
  <c r="S58" i="129"/>
  <c r="S59" i="129"/>
  <c r="S60" i="129"/>
  <c r="S61" i="129"/>
  <c r="AG76" i="129" l="1"/>
  <c r="AI76" i="129"/>
  <c r="AL76" i="129"/>
  <c r="AL68" i="129"/>
  <c r="AB78" i="129"/>
  <c r="AI78" i="129"/>
  <c r="AD78" i="129"/>
  <c r="AL78" i="129"/>
  <c r="AI69" i="129"/>
  <c r="AG69" i="129"/>
  <c r="AG71" i="129"/>
  <c r="AI71" i="129"/>
  <c r="AI77" i="129"/>
  <c r="AG77" i="129"/>
  <c r="AL70" i="129"/>
  <c r="AN70" i="129"/>
  <c r="AN73" i="129"/>
  <c r="AL73" i="129"/>
  <c r="AL74" i="129"/>
  <c r="S4" i="129"/>
  <c r="S13" i="129"/>
  <c r="S11" i="129"/>
  <c r="S10" i="129"/>
  <c r="S9" i="129"/>
  <c r="AN78" i="129" l="1"/>
  <c r="AL69" i="129"/>
  <c r="AN69" i="129"/>
  <c r="AL71" i="129"/>
  <c r="AN71" i="129"/>
  <c r="AL77" i="129"/>
  <c r="AN77" i="129"/>
  <c r="T13" i="129"/>
  <c r="T11" i="129"/>
  <c r="T10" i="129"/>
  <c r="T9" i="129"/>
  <c r="Y39" i="129" l="1"/>
  <c r="Y42" i="129"/>
  <c r="Y44" i="129"/>
  <c r="Y45" i="129"/>
  <c r="Y47" i="129"/>
  <c r="Y50" i="129"/>
  <c r="Y51" i="129"/>
  <c r="Y53" i="129"/>
  <c r="Y54" i="129"/>
  <c r="Y56" i="129"/>
  <c r="Y59" i="129"/>
  <c r="AC25" i="110"/>
  <c r="AC16" i="110" s="1"/>
  <c r="AB25" i="110"/>
  <c r="AB16" i="110" s="1"/>
  <c r="L16" i="140" l="1"/>
  <c r="L5" i="140" s="1"/>
  <c r="Y48" i="129"/>
  <c r="AD65" i="129"/>
  <c r="AI62" i="129"/>
  <c r="W39" i="129"/>
  <c r="Y41" i="129"/>
  <c r="Y38" i="129"/>
  <c r="Y35" i="129"/>
  <c r="Y32" i="129"/>
  <c r="Y29" i="129"/>
  <c r="Y23" i="129"/>
  <c r="Y58" i="129"/>
  <c r="Y52" i="129"/>
  <c r="AD57" i="129"/>
  <c r="Y33" i="129"/>
  <c r="Y57" i="129"/>
  <c r="AD51" i="129"/>
  <c r="AD45" i="129"/>
  <c r="AD42" i="129"/>
  <c r="AD39" i="129"/>
  <c r="Y27" i="129"/>
  <c r="Y46" i="129"/>
  <c r="Y43" i="129"/>
  <c r="Y40" i="129"/>
  <c r="Y37" i="129"/>
  <c r="Y22" i="129"/>
  <c r="Y60" i="129" l="1"/>
  <c r="Y49" i="129"/>
  <c r="Y30" i="129"/>
  <c r="AD48" i="129"/>
  <c r="W63" i="129"/>
  <c r="AG62" i="129"/>
  <c r="AB65" i="129"/>
  <c r="W64" i="129"/>
  <c r="Y64" i="129"/>
  <c r="AD62" i="129"/>
  <c r="AB62" i="129"/>
  <c r="AI65" i="129"/>
  <c r="Y62" i="129"/>
  <c r="W62" i="129"/>
  <c r="Y65" i="129"/>
  <c r="W65" i="129"/>
  <c r="W45" i="129"/>
  <c r="W33" i="129"/>
  <c r="AD41" i="129"/>
  <c r="AN57" i="129"/>
  <c r="AD54" i="129"/>
  <c r="AI39" i="129"/>
  <c r="AI42" i="129"/>
  <c r="AI51" i="129"/>
  <c r="AD27" i="129"/>
  <c r="AD31" i="129"/>
  <c r="Y25" i="129"/>
  <c r="AD55" i="129"/>
  <c r="AD28" i="129"/>
  <c r="Y61" i="129"/>
  <c r="W21" i="129"/>
  <c r="W38" i="129"/>
  <c r="W57" i="129"/>
  <c r="W43" i="129"/>
  <c r="W44" i="129"/>
  <c r="W56" i="129"/>
  <c r="W27" i="129"/>
  <c r="AI54" i="129"/>
  <c r="AD60" i="129" l="1"/>
  <c r="AD49" i="129"/>
  <c r="AI30" i="129"/>
  <c r="AN48" i="129"/>
  <c r="W51" i="129"/>
  <c r="Y63" i="129"/>
  <c r="AG63" i="129"/>
  <c r="AL62" i="129"/>
  <c r="AG45" i="129"/>
  <c r="AN62" i="129"/>
  <c r="AI64" i="129"/>
  <c r="AG64" i="129"/>
  <c r="AD64" i="129"/>
  <c r="AB64" i="129"/>
  <c r="AN65" i="129"/>
  <c r="AG65" i="129"/>
  <c r="AI41" i="129"/>
  <c r="AD61" i="129"/>
  <c r="AI57" i="129"/>
  <c r="AB56" i="129"/>
  <c r="AB39" i="129"/>
  <c r="AG39" i="129"/>
  <c r="W11" i="129"/>
  <c r="AD25" i="129"/>
  <c r="AN42" i="129"/>
  <c r="AN51" i="129"/>
  <c r="AI55" i="129"/>
  <c r="AD33" i="129"/>
  <c r="AB27" i="129"/>
  <c r="W24" i="129"/>
  <c r="AD20" i="129"/>
  <c r="W61" i="129"/>
  <c r="AD52" i="129"/>
  <c r="AD53" i="129"/>
  <c r="Y28" i="129"/>
  <c r="AD40" i="129"/>
  <c r="AD56" i="129"/>
  <c r="AI56" i="129"/>
  <c r="Y36" i="129"/>
  <c r="AD36" i="129"/>
  <c r="AI45" i="129"/>
  <c r="AN45" i="129"/>
  <c r="Y34" i="129"/>
  <c r="AD43" i="129"/>
  <c r="AD44" i="129"/>
  <c r="AI44" i="129"/>
  <c r="Y21" i="129"/>
  <c r="AI21" i="129"/>
  <c r="AD58" i="129"/>
  <c r="AD47" i="129"/>
  <c r="Y20" i="129"/>
  <c r="AD10" i="129"/>
  <c r="AD46" i="129"/>
  <c r="AD11" i="129"/>
  <c r="AI35" i="129"/>
  <c r="AD35" i="129"/>
  <c r="Y19" i="129"/>
  <c r="AD29" i="129"/>
  <c r="AI29" i="129"/>
  <c r="AD59" i="129"/>
  <c r="AI59" i="129"/>
  <c r="AD34" i="129"/>
  <c r="AD32" i="129"/>
  <c r="AI32" i="129"/>
  <c r="AD22" i="129"/>
  <c r="AD38" i="129"/>
  <c r="AI31" i="129"/>
  <c r="Y26" i="129"/>
  <c r="Y24" i="129"/>
  <c r="AD23" i="129"/>
  <c r="AI23" i="129"/>
  <c r="AI28" i="129"/>
  <c r="AD50" i="129"/>
  <c r="AI50" i="129"/>
  <c r="Y55" i="129"/>
  <c r="AD37" i="129"/>
  <c r="AD26" i="129"/>
  <c r="Y31" i="129"/>
  <c r="AB38" i="129"/>
  <c r="W36" i="129"/>
  <c r="W48" i="129"/>
  <c r="AB53" i="129"/>
  <c r="W53" i="129"/>
  <c r="W34" i="129"/>
  <c r="W58" i="129"/>
  <c r="AB23" i="129"/>
  <c r="W23" i="129"/>
  <c r="W55" i="129"/>
  <c r="W52" i="129"/>
  <c r="W54" i="129"/>
  <c r="W59" i="129"/>
  <c r="W26" i="129"/>
  <c r="AB43" i="129"/>
  <c r="AB57" i="129"/>
  <c r="W31" i="129"/>
  <c r="W47" i="129"/>
  <c r="AG51" i="129"/>
  <c r="AB51" i="129"/>
  <c r="W40" i="129"/>
  <c r="W28" i="129"/>
  <c r="W22" i="129"/>
  <c r="W32" i="129"/>
  <c r="W41" i="129"/>
  <c r="W46" i="129"/>
  <c r="W49" i="129"/>
  <c r="W25" i="129"/>
  <c r="W35" i="129"/>
  <c r="W42" i="129"/>
  <c r="W60" i="129"/>
  <c r="W50" i="129"/>
  <c r="W30" i="129"/>
  <c r="W37" i="129"/>
  <c r="AB29" i="129"/>
  <c r="W29" i="129"/>
  <c r="AN54" i="129"/>
  <c r="AI60" i="129" l="1"/>
  <c r="AN49" i="129"/>
  <c r="AN30" i="129"/>
  <c r="W12" i="129"/>
  <c r="Y12" i="129"/>
  <c r="AD30" i="129"/>
  <c r="AI48" i="129"/>
  <c r="AD63" i="129"/>
  <c r="AI63" i="129"/>
  <c r="AN63" i="129"/>
  <c r="AB63" i="129"/>
  <c r="AB45" i="129"/>
  <c r="AL65" i="129"/>
  <c r="AN64" i="129"/>
  <c r="AL64" i="129"/>
  <c r="AI25" i="129"/>
  <c r="AI61" i="129"/>
  <c r="AN41" i="129"/>
  <c r="AB33" i="129"/>
  <c r="AG38" i="129"/>
  <c r="AB61" i="129"/>
  <c r="AI36" i="129"/>
  <c r="AN55" i="129"/>
  <c r="AN39" i="129"/>
  <c r="AL39" i="129"/>
  <c r="AB21" i="129"/>
  <c r="AL51" i="129"/>
  <c r="AN23" i="129"/>
  <c r="AN35" i="129"/>
  <c r="AN29" i="129"/>
  <c r="AN32" i="129"/>
  <c r="AN50" i="129"/>
  <c r="AN33" i="129"/>
  <c r="AI33" i="129"/>
  <c r="AI11" i="129"/>
  <c r="AN27" i="129"/>
  <c r="AI27" i="129"/>
  <c r="AN59" i="129"/>
  <c r="AN37" i="129"/>
  <c r="AI37" i="129"/>
  <c r="AD24" i="129"/>
  <c r="AI58" i="129"/>
  <c r="AN58" i="129"/>
  <c r="AN44" i="129"/>
  <c r="AN56" i="129"/>
  <c r="AI38" i="129"/>
  <c r="AN38" i="129"/>
  <c r="AD19" i="129"/>
  <c r="AI19" i="129"/>
  <c r="AN28" i="129"/>
  <c r="AN46" i="129"/>
  <c r="AI46" i="129"/>
  <c r="AI47" i="129"/>
  <c r="AN47" i="129"/>
  <c r="AI43" i="129"/>
  <c r="AN43" i="129"/>
  <c r="AI22" i="129"/>
  <c r="AN22" i="129"/>
  <c r="AG56" i="129"/>
  <c r="AD21" i="129"/>
  <c r="AN21" i="129"/>
  <c r="Y13" i="129"/>
  <c r="AI26" i="129"/>
  <c r="AI52" i="129"/>
  <c r="AN52" i="129"/>
  <c r="AL45" i="129"/>
  <c r="AB34" i="129"/>
  <c r="AN31" i="129"/>
  <c r="AI24" i="129"/>
  <c r="AD9" i="129"/>
  <c r="AI40" i="129"/>
  <c r="AN40" i="129"/>
  <c r="AI53" i="129"/>
  <c r="AN53" i="129"/>
  <c r="AI34" i="129"/>
  <c r="AB11" i="129"/>
  <c r="AB37" i="129"/>
  <c r="AG59" i="129"/>
  <c r="AB59" i="129"/>
  <c r="AG27" i="129"/>
  <c r="AB24" i="129"/>
  <c r="AG21" i="129"/>
  <c r="AG49" i="129"/>
  <c r="AB49" i="129"/>
  <c r="AB36" i="129"/>
  <c r="AG33" i="129"/>
  <c r="AB28" i="129"/>
  <c r="AG47" i="129"/>
  <c r="AB47" i="129"/>
  <c r="AG57" i="129"/>
  <c r="AL57" i="129"/>
  <c r="AB26" i="129"/>
  <c r="AB58" i="129"/>
  <c r="AG50" i="129"/>
  <c r="AB50" i="129"/>
  <c r="AB48" i="129"/>
  <c r="AB30" i="129"/>
  <c r="AB35" i="129"/>
  <c r="AG32" i="129"/>
  <c r="AB32" i="129"/>
  <c r="AG43" i="129"/>
  <c r="AB54" i="129"/>
  <c r="AG46" i="129"/>
  <c r="AB46" i="129"/>
  <c r="AB40" i="129"/>
  <c r="AB31" i="129"/>
  <c r="AG55" i="129"/>
  <c r="AB55" i="129"/>
  <c r="AB42" i="129"/>
  <c r="AB44" i="129"/>
  <c r="AB60" i="129"/>
  <c r="AB25" i="129"/>
  <c r="AB41" i="129"/>
  <c r="AB22" i="129"/>
  <c r="AG52" i="129"/>
  <c r="AB52" i="129"/>
  <c r="D14" i="121"/>
  <c r="D61" i="121" l="1"/>
  <c r="D65" i="121"/>
  <c r="D69" i="121"/>
  <c r="D67" i="121"/>
  <c r="D62" i="121"/>
  <c r="D66" i="121"/>
  <c r="D70" i="121"/>
  <c r="D63" i="121"/>
  <c r="D71" i="121"/>
  <c r="D68" i="121"/>
  <c r="D64" i="121"/>
  <c r="AI49" i="129"/>
  <c r="AN60" i="129"/>
  <c r="AI12" i="129"/>
  <c r="AG12" i="129"/>
  <c r="AB12" i="129"/>
  <c r="AD12" i="129"/>
  <c r="AL63" i="129"/>
  <c r="AG53" i="129"/>
  <c r="AG61" i="129"/>
  <c r="AN25" i="129"/>
  <c r="AN61" i="129"/>
  <c r="AL38" i="129"/>
  <c r="AG36" i="129"/>
  <c r="AN36" i="129"/>
  <c r="AL43" i="129"/>
  <c r="AL27" i="129"/>
  <c r="AG26" i="129"/>
  <c r="AL33" i="129"/>
  <c r="AG24" i="129"/>
  <c r="AN10" i="129"/>
  <c r="AI10" i="129"/>
  <c r="AG11" i="129"/>
  <c r="AI20" i="129"/>
  <c r="AN20" i="129"/>
  <c r="AN24" i="129"/>
  <c r="AN26" i="129"/>
  <c r="AN11" i="129"/>
  <c r="AL53" i="129"/>
  <c r="AN34" i="129"/>
  <c r="AG34" i="129"/>
  <c r="AI9" i="129"/>
  <c r="AN9" i="129"/>
  <c r="AL21" i="129"/>
  <c r="AD13" i="129"/>
  <c r="AI13" i="129"/>
  <c r="AL56" i="129"/>
  <c r="AN19" i="129"/>
  <c r="AL30" i="129"/>
  <c r="AG30" i="129"/>
  <c r="AL52" i="129"/>
  <c r="AL42" i="129"/>
  <c r="AG42" i="129"/>
  <c r="AG25" i="129"/>
  <c r="AG60" i="129"/>
  <c r="AL32" i="129"/>
  <c r="AL48" i="129"/>
  <c r="AG48" i="129"/>
  <c r="AL47" i="129"/>
  <c r="AL37" i="129"/>
  <c r="AG37" i="129"/>
  <c r="AL22" i="129"/>
  <c r="AG22" i="129"/>
  <c r="AL40" i="129"/>
  <c r="AG40" i="129"/>
  <c r="AG58" i="129"/>
  <c r="AL58" i="129"/>
  <c r="AL59" i="129"/>
  <c r="AG54" i="129"/>
  <c r="AL54" i="129"/>
  <c r="AL29" i="129"/>
  <c r="AG29" i="129"/>
  <c r="AG31" i="129"/>
  <c r="AL31" i="129"/>
  <c r="AL41" i="129"/>
  <c r="AG41" i="129"/>
  <c r="AL23" i="129"/>
  <c r="AG23" i="129"/>
  <c r="AL44" i="129"/>
  <c r="AG44" i="129"/>
  <c r="AL46" i="129"/>
  <c r="AL35" i="129"/>
  <c r="AG35" i="129"/>
  <c r="AL50" i="129"/>
  <c r="AL28" i="129"/>
  <c r="AG28" i="129"/>
  <c r="AL49" i="129"/>
  <c r="AL55" i="129"/>
  <c r="E14" i="121"/>
  <c r="AL16" i="110"/>
  <c r="E61" i="121" l="1"/>
  <c r="E65" i="121"/>
  <c r="E69" i="121"/>
  <c r="E62" i="121"/>
  <c r="E66" i="121"/>
  <c r="E70" i="121"/>
  <c r="E63" i="121"/>
  <c r="E67" i="121"/>
  <c r="E71" i="121"/>
  <c r="E64" i="121"/>
  <c r="E68" i="121"/>
  <c r="H11" i="129"/>
  <c r="AL60" i="129"/>
  <c r="AN12" i="129"/>
  <c r="AL12" i="129"/>
  <c r="AL25" i="129"/>
  <c r="AL61" i="129"/>
  <c r="AL36" i="129"/>
  <c r="AL26" i="129"/>
  <c r="AL24" i="129"/>
  <c r="AL11" i="129"/>
  <c r="AN13" i="129"/>
  <c r="AL34" i="129"/>
  <c r="F14" i="121"/>
  <c r="F63" i="121" l="1"/>
  <c r="F67" i="121"/>
  <c r="F71" i="121"/>
  <c r="F64" i="121"/>
  <c r="F68" i="121"/>
  <c r="F61" i="121"/>
  <c r="F65" i="121"/>
  <c r="F69" i="121"/>
  <c r="F66" i="121"/>
  <c r="F70" i="121"/>
  <c r="F62" i="121"/>
  <c r="H13" i="129"/>
  <c r="H12" i="129"/>
  <c r="H9" i="129"/>
  <c r="H10" i="129"/>
  <c r="AB13" i="129"/>
  <c r="W20" i="129"/>
  <c r="W19" i="129"/>
  <c r="G14" i="121"/>
  <c r="G64" i="121" l="1"/>
  <c r="G68" i="121"/>
  <c r="G61" i="121"/>
  <c r="G65" i="121"/>
  <c r="G69" i="121"/>
  <c r="G62" i="121"/>
  <c r="G66" i="121"/>
  <c r="G70" i="121"/>
  <c r="G63" i="121"/>
  <c r="G67" i="121"/>
  <c r="G71" i="121"/>
  <c r="AG13" i="129"/>
  <c r="W13" i="129"/>
  <c r="AB20" i="129"/>
  <c r="W10" i="129"/>
  <c r="AB19" i="129"/>
  <c r="H14" i="121"/>
  <c r="AL13" i="129" l="1"/>
  <c r="AG20" i="129"/>
  <c r="AB10" i="129"/>
  <c r="AG19" i="129"/>
  <c r="W9" i="129"/>
  <c r="I14" i="121"/>
  <c r="I63" i="121" l="1"/>
  <c r="I67" i="121"/>
  <c r="I71" i="121"/>
  <c r="I64" i="121"/>
  <c r="I68" i="121"/>
  <c r="I61" i="121"/>
  <c r="I65" i="121"/>
  <c r="I69" i="121"/>
  <c r="I70" i="121"/>
  <c r="I62" i="121"/>
  <c r="I66" i="121"/>
  <c r="AL20" i="129"/>
  <c r="AG10" i="129"/>
  <c r="AL19" i="129"/>
  <c r="AB9" i="129"/>
  <c r="J14" i="121"/>
  <c r="J64" i="121" l="1"/>
  <c r="J68" i="121"/>
  <c r="J61" i="121"/>
  <c r="J65" i="121"/>
  <c r="J69" i="121"/>
  <c r="J62" i="121"/>
  <c r="J66" i="121"/>
  <c r="J70" i="121"/>
  <c r="J67" i="121"/>
  <c r="J71" i="121"/>
  <c r="J63" i="121"/>
  <c r="AL10" i="129"/>
  <c r="AL9" i="129"/>
  <c r="AG9" i="129"/>
  <c r="K14" i="121"/>
  <c r="K69" i="121" l="1"/>
  <c r="K62" i="121"/>
  <c r="K70" i="121"/>
  <c r="K67" i="121"/>
  <c r="K71" i="121"/>
  <c r="K68" i="121"/>
  <c r="BM6" i="110"/>
  <c r="BL5" i="110"/>
  <c r="BK5" i="110"/>
  <c r="BJ5" i="110"/>
  <c r="BI5" i="110"/>
  <c r="K66" i="121" s="1"/>
  <c r="BM4" i="110"/>
  <c r="K64" i="121" l="1"/>
  <c r="K65" i="121"/>
  <c r="K61" i="121"/>
  <c r="K63" i="121"/>
  <c r="BM5" i="110"/>
  <c r="AE25" i="110" l="1"/>
  <c r="AE16" i="110" l="1"/>
  <c r="O12" i="129"/>
  <c r="Y9" i="129"/>
  <c r="Y10" i="129"/>
  <c r="Y11" i="129"/>
  <c r="E2" i="131"/>
  <c r="E6" i="131"/>
  <c r="E14" i="131"/>
  <c r="E17" i="131"/>
  <c r="E24" i="131"/>
  <c r="E8" i="131"/>
  <c r="E23" i="131"/>
  <c r="E7" i="131"/>
  <c r="E28" i="131"/>
  <c r="E13" i="131"/>
  <c r="E4" i="131"/>
  <c r="E18" i="131"/>
  <c r="E25" i="131"/>
  <c r="E16" i="131"/>
  <c r="E31" i="131"/>
  <c r="E26" i="131"/>
  <c r="E29" i="131"/>
  <c r="E20" i="131"/>
  <c r="E19" i="131"/>
  <c r="E30" i="131"/>
  <c r="E9" i="131"/>
  <c r="E15" i="131"/>
  <c r="E10" i="131"/>
  <c r="E12" i="131"/>
  <c r="E22" i="131"/>
  <c r="E27" i="131"/>
  <c r="E11" i="131"/>
  <c r="E3" i="131"/>
  <c r="E21" i="131"/>
  <c r="E5" i="131"/>
  <c r="F52" i="129"/>
  <c r="F23" i="129"/>
  <c r="F45" i="129"/>
  <c r="F35" i="129"/>
  <c r="F59" i="129"/>
  <c r="F22" i="129"/>
  <c r="F40" i="129"/>
  <c r="F39" i="129"/>
  <c r="F42" i="129"/>
  <c r="F25" i="129"/>
  <c r="F54" i="129"/>
  <c r="F38" i="129"/>
  <c r="F28" i="129"/>
  <c r="F37" i="129"/>
  <c r="F46" i="129"/>
  <c r="F32" i="129"/>
  <c r="F44" i="129"/>
  <c r="F29" i="129"/>
  <c r="F41" i="129"/>
  <c r="F53" i="129"/>
  <c r="F30" i="129"/>
  <c r="F31" i="129"/>
  <c r="F51" i="129"/>
  <c r="F36" i="129"/>
  <c r="F60" i="129"/>
  <c r="F20" i="129"/>
  <c r="F56" i="129"/>
  <c r="F50" i="129"/>
  <c r="F33" i="129"/>
  <c r="F57" i="129"/>
  <c r="F26" i="129"/>
  <c r="F34" i="129"/>
  <c r="F19" i="129"/>
  <c r="F43" i="129"/>
  <c r="F21" i="129"/>
  <c r="F27" i="129"/>
  <c r="F48" i="129"/>
  <c r="F47" i="129"/>
  <c r="N17" i="140"/>
  <c r="O43" i="140"/>
  <c r="N48" i="140"/>
  <c r="J53" i="140"/>
  <c r="R53" i="140" s="1"/>
  <c r="O24" i="140"/>
  <c r="J27" i="140"/>
  <c r="R27" i="140" s="1"/>
  <c r="N25" i="140"/>
  <c r="F49" i="129"/>
  <c r="F61" i="129"/>
  <c r="N55" i="110"/>
  <c r="R55" i="110" s="1"/>
  <c r="N29" i="110"/>
  <c r="Z48" i="110"/>
  <c r="N67" i="110"/>
  <c r="N30" i="140"/>
  <c r="F24" i="129"/>
  <c r="F55" i="129"/>
  <c r="J31" i="140"/>
  <c r="R31" i="140" s="1"/>
  <c r="AF44" i="110"/>
  <c r="AF28" i="110"/>
  <c r="Z51" i="110"/>
  <c r="Z32" i="110"/>
  <c r="N30" i="110"/>
  <c r="R30" i="110" s="1"/>
  <c r="N61" i="110"/>
  <c r="R61" i="110" s="1"/>
  <c r="F58" i="129"/>
  <c r="N47" i="110"/>
  <c r="R47" i="110" s="1"/>
  <c r="O18" i="140"/>
  <c r="N60" i="140"/>
  <c r="P60" i="140" s="1"/>
  <c r="U60" i="140" s="1"/>
  <c r="J33" i="140"/>
  <c r="R33" i="140" s="1"/>
  <c r="J26" i="140"/>
  <c r="R26" i="140" s="1"/>
  <c r="J32" i="140"/>
  <c r="R32" i="140" s="1"/>
  <c r="N22" i="140"/>
  <c r="Z50" i="110"/>
  <c r="Z49" i="110"/>
  <c r="Z38" i="110"/>
  <c r="J37" i="140"/>
  <c r="R37" i="140" s="1"/>
  <c r="R29" i="110" l="1"/>
  <c r="I20" i="140" s="1"/>
  <c r="R67" i="110"/>
  <c r="X67" i="110" s="1"/>
  <c r="AP67" i="110" s="1"/>
  <c r="J47" i="140"/>
  <c r="R47" i="140" s="1"/>
  <c r="J50" i="140"/>
  <c r="R50" i="140" s="1"/>
  <c r="V36" i="110"/>
  <c r="V46" i="110"/>
  <c r="V42" i="110"/>
  <c r="V56" i="110"/>
  <c r="V41" i="110"/>
  <c r="V62" i="110"/>
  <c r="V35" i="110"/>
  <c r="V40" i="110"/>
  <c r="J51" i="140"/>
  <c r="R51" i="140" s="1"/>
  <c r="J57" i="140"/>
  <c r="R57" i="140" s="1"/>
  <c r="I62" i="129"/>
  <c r="AD30" i="110"/>
  <c r="O60" i="140"/>
  <c r="AD61" i="110"/>
  <c r="J49" i="140"/>
  <c r="R49" i="140" s="1"/>
  <c r="Z60" i="110"/>
  <c r="N48" i="110"/>
  <c r="R48" i="110" s="1"/>
  <c r="J41" i="140"/>
  <c r="R41" i="140" s="1"/>
  <c r="R39" i="110"/>
  <c r="J25" i="140"/>
  <c r="R25" i="140" s="1"/>
  <c r="O47" i="140"/>
  <c r="N34" i="110"/>
  <c r="O39" i="140"/>
  <c r="N37" i="140"/>
  <c r="P37" i="140" s="1"/>
  <c r="U37" i="140" s="1"/>
  <c r="Z39" i="110"/>
  <c r="AD55" i="110"/>
  <c r="I46" i="140"/>
  <c r="J35" i="140"/>
  <c r="R35" i="140" s="1"/>
  <c r="AD67" i="110"/>
  <c r="Z55" i="110"/>
  <c r="AF48" i="110"/>
  <c r="N29" i="140"/>
  <c r="N42" i="140"/>
  <c r="O51" i="140"/>
  <c r="N60" i="110"/>
  <c r="R60" i="110" s="1"/>
  <c r="I21" i="140"/>
  <c r="N58" i="110"/>
  <c r="Y45" i="110"/>
  <c r="AG45" i="110"/>
  <c r="N36" i="140"/>
  <c r="AF45" i="110"/>
  <c r="N45" i="110"/>
  <c r="J36" i="140"/>
  <c r="R36" i="140" s="1"/>
  <c r="Y63" i="110"/>
  <c r="AG63" i="110"/>
  <c r="AF63" i="110"/>
  <c r="N54" i="140"/>
  <c r="N63" i="110"/>
  <c r="O54" i="140"/>
  <c r="Z63" i="110"/>
  <c r="J54" i="140"/>
  <c r="R54" i="140" s="1"/>
  <c r="AD47" i="110"/>
  <c r="I38" i="140"/>
  <c r="Z25" i="110"/>
  <c r="AF25" i="110"/>
  <c r="N25" i="110"/>
  <c r="Y25" i="110"/>
  <c r="O16" i="140"/>
  <c r="AG25" i="110"/>
  <c r="Y65" i="110"/>
  <c r="AF65" i="110"/>
  <c r="AG65" i="110"/>
  <c r="Z65" i="110"/>
  <c r="J56" i="140"/>
  <c r="R56" i="140" s="1"/>
  <c r="O56" i="140"/>
  <c r="N65" i="110"/>
  <c r="R65" i="110" s="1"/>
  <c r="N56" i="140"/>
  <c r="Y49" i="110"/>
  <c r="AG49" i="110"/>
  <c r="AF49" i="110"/>
  <c r="N49" i="110"/>
  <c r="R49" i="110" s="1"/>
  <c r="J40" i="140"/>
  <c r="R40" i="140" s="1"/>
  <c r="O40" i="140"/>
  <c r="N40" i="140"/>
  <c r="AG42" i="110"/>
  <c r="Y42" i="110"/>
  <c r="N42" i="110"/>
  <c r="Z42" i="110"/>
  <c r="O33" i="140"/>
  <c r="N33" i="140"/>
  <c r="P33" i="140" s="1"/>
  <c r="U33" i="140" s="1"/>
  <c r="AG69" i="110"/>
  <c r="Y69" i="110"/>
  <c r="AF69" i="110"/>
  <c r="Z69" i="110"/>
  <c r="AA69" i="110" s="1"/>
  <c r="AG40" i="110"/>
  <c r="AF40" i="110"/>
  <c r="Y40" i="110"/>
  <c r="O31" i="140"/>
  <c r="N31" i="140"/>
  <c r="P31" i="140" s="1"/>
  <c r="U31" i="140" s="1"/>
  <c r="N40" i="110"/>
  <c r="Z40" i="110"/>
  <c r="AD29" i="110"/>
  <c r="AG37" i="110"/>
  <c r="AF37" i="110"/>
  <c r="Y37" i="110"/>
  <c r="Z37" i="110"/>
  <c r="N37" i="110"/>
  <c r="N28" i="140"/>
  <c r="O28" i="140"/>
  <c r="O36" i="140"/>
  <c r="I37" i="129"/>
  <c r="J34" i="140"/>
  <c r="R34" i="140" s="1"/>
  <c r="Y50" i="110"/>
  <c r="AF50" i="110"/>
  <c r="AG50" i="110"/>
  <c r="O41" i="140"/>
  <c r="N41" i="140"/>
  <c r="N50" i="110"/>
  <c r="Y35" i="110"/>
  <c r="AG35" i="110"/>
  <c r="Z35" i="110"/>
  <c r="N35" i="110"/>
  <c r="AF35" i="110"/>
  <c r="N26" i="140"/>
  <c r="P26" i="140" s="1"/>
  <c r="U26" i="140" s="1"/>
  <c r="O26" i="140"/>
  <c r="Y27" i="110"/>
  <c r="Z27" i="110"/>
  <c r="AG27" i="110"/>
  <c r="N27" i="110"/>
  <c r="R27" i="110" s="1"/>
  <c r="AF27" i="110"/>
  <c r="N18" i="140"/>
  <c r="Y32" i="110"/>
  <c r="AF32" i="110"/>
  <c r="AG32" i="110"/>
  <c r="O23" i="140"/>
  <c r="N23" i="140"/>
  <c r="N32" i="110"/>
  <c r="R32" i="110" s="1"/>
  <c r="AG64" i="110"/>
  <c r="Y64" i="110"/>
  <c r="N64" i="110"/>
  <c r="R64" i="110" s="1"/>
  <c r="AF64" i="110"/>
  <c r="N55" i="140"/>
  <c r="O55" i="140"/>
  <c r="Z64" i="110"/>
  <c r="AF68" i="110"/>
  <c r="N59" i="140"/>
  <c r="P59" i="140" s="1"/>
  <c r="U59" i="140" s="1"/>
  <c r="Y68" i="110"/>
  <c r="Z68" i="110"/>
  <c r="AG68" i="110"/>
  <c r="N68" i="110"/>
  <c r="R68" i="110" s="1"/>
  <c r="O59" i="140"/>
  <c r="Y54" i="110"/>
  <c r="AG54" i="110"/>
  <c r="Z54" i="110"/>
  <c r="J45" i="140"/>
  <c r="R45" i="140" s="1"/>
  <c r="N54" i="110"/>
  <c r="R54" i="110" s="1"/>
  <c r="AF54" i="110"/>
  <c r="N45" i="140"/>
  <c r="O45" i="140"/>
  <c r="J55" i="140"/>
  <c r="R55" i="140" s="1"/>
  <c r="Y43" i="110"/>
  <c r="AF43" i="110"/>
  <c r="AG43" i="110"/>
  <c r="Z43" i="110"/>
  <c r="N34" i="140"/>
  <c r="O34" i="140"/>
  <c r="N43" i="110"/>
  <c r="R43" i="110" s="1"/>
  <c r="AG66" i="110"/>
  <c r="Y66" i="110"/>
  <c r="O57" i="140"/>
  <c r="N57" i="140"/>
  <c r="AF66" i="110"/>
  <c r="Z66" i="110"/>
  <c r="N66" i="110"/>
  <c r="R66" i="110" s="1"/>
  <c r="Y31" i="110"/>
  <c r="O25" i="129" s="1"/>
  <c r="AG31" i="110"/>
  <c r="AF31" i="110"/>
  <c r="O22" i="140"/>
  <c r="Z31" i="110"/>
  <c r="AA31" i="110" s="1"/>
  <c r="AQ31" i="110" s="1"/>
  <c r="I25" i="129"/>
  <c r="R31" i="110"/>
  <c r="I52" i="140"/>
  <c r="Y44" i="110"/>
  <c r="AG44" i="110"/>
  <c r="Z44" i="110"/>
  <c r="O35" i="140"/>
  <c r="N44" i="110"/>
  <c r="N35" i="140"/>
  <c r="N69" i="110"/>
  <c r="Z45" i="110"/>
  <c r="AF42" i="110"/>
  <c r="Y53" i="110"/>
  <c r="AG53" i="110"/>
  <c r="AF53" i="110"/>
  <c r="Z53" i="110"/>
  <c r="N44" i="140"/>
  <c r="O44" i="140"/>
  <c r="N53" i="110"/>
  <c r="R53" i="110" s="1"/>
  <c r="Y59" i="110"/>
  <c r="AG59" i="110"/>
  <c r="AF59" i="110"/>
  <c r="N50" i="140"/>
  <c r="N52" i="140"/>
  <c r="Y46" i="110"/>
  <c r="AF46" i="110"/>
  <c r="AG46" i="110"/>
  <c r="N46" i="110"/>
  <c r="R46" i="110" s="1"/>
  <c r="Y38" i="110"/>
  <c r="AG38" i="110"/>
  <c r="N38" i="110"/>
  <c r="R38" i="110" s="1"/>
  <c r="Y56" i="110"/>
  <c r="AG56" i="110"/>
  <c r="N47" i="140"/>
  <c r="AF56" i="110"/>
  <c r="Y41" i="110"/>
  <c r="AF41" i="110"/>
  <c r="AG41" i="110"/>
  <c r="Z41" i="110"/>
  <c r="N32" i="140"/>
  <c r="P32" i="140" s="1"/>
  <c r="U32" i="140" s="1"/>
  <c r="N38" i="140"/>
  <c r="N56" i="110"/>
  <c r="AG28" i="110"/>
  <c r="Y28" i="110"/>
  <c r="O19" i="140"/>
  <c r="N19" i="140"/>
  <c r="Z28" i="110"/>
  <c r="N28" i="110"/>
  <c r="R28" i="110" s="1"/>
  <c r="Y39" i="110"/>
  <c r="O30" i="140"/>
  <c r="AG39" i="110"/>
  <c r="Z56" i="110"/>
  <c r="Y55" i="110"/>
  <c r="AG55" i="110"/>
  <c r="O46" i="140"/>
  <c r="AF55" i="110"/>
  <c r="AF58" i="110"/>
  <c r="Y58" i="110"/>
  <c r="N49" i="140"/>
  <c r="Z58" i="110"/>
  <c r="AG58" i="110"/>
  <c r="O49" i="140"/>
  <c r="AF39" i="110"/>
  <c r="R19" i="140"/>
  <c r="J24" i="140"/>
  <c r="R24" i="140" s="1"/>
  <c r="K49" i="129"/>
  <c r="L49" i="129" s="1"/>
  <c r="AG52" i="110"/>
  <c r="Y52" i="110"/>
  <c r="N52" i="110"/>
  <c r="R52" i="110" s="1"/>
  <c r="Z52" i="110"/>
  <c r="AF52" i="110"/>
  <c r="N43" i="140"/>
  <c r="N41" i="110"/>
  <c r="R41" i="110" s="1"/>
  <c r="I60" i="129"/>
  <c r="K41" i="129"/>
  <c r="L41" i="129" s="1"/>
  <c r="AG47" i="110"/>
  <c r="Y47" i="110"/>
  <c r="AF47" i="110"/>
  <c r="AH47" i="110" s="1"/>
  <c r="AS47" i="110" s="1"/>
  <c r="J38" i="140"/>
  <c r="R38" i="140" s="1"/>
  <c r="AG61" i="110"/>
  <c r="Y61" i="110"/>
  <c r="Z61" i="110"/>
  <c r="O52" i="140"/>
  <c r="AG30" i="110"/>
  <c r="Y30" i="110"/>
  <c r="K24" i="129"/>
  <c r="L24" i="129" s="1"/>
  <c r="N21" i="140"/>
  <c r="Z30" i="110"/>
  <c r="AF30" i="110"/>
  <c r="Y51" i="110"/>
  <c r="AG51" i="110"/>
  <c r="O42" i="140"/>
  <c r="N51" i="110"/>
  <c r="R51" i="110" s="1"/>
  <c r="K55" i="129"/>
  <c r="L55" i="129" s="1"/>
  <c r="Y67" i="110"/>
  <c r="AG67" i="110"/>
  <c r="AF67" i="110"/>
  <c r="AH67" i="110" s="1"/>
  <c r="AS67" i="110" s="1"/>
  <c r="Z67" i="110"/>
  <c r="N58" i="140"/>
  <c r="J58" i="140"/>
  <c r="R58" i="140" s="1"/>
  <c r="Y48" i="110"/>
  <c r="AG48" i="110"/>
  <c r="N39" i="140"/>
  <c r="AG29" i="110"/>
  <c r="AF29" i="110"/>
  <c r="Y29" i="110"/>
  <c r="O20" i="140"/>
  <c r="N20" i="140"/>
  <c r="K23" i="129"/>
  <c r="L23" i="129" s="1"/>
  <c r="Z34" i="110"/>
  <c r="AA34" i="110" s="1"/>
  <c r="AQ34" i="110" s="1"/>
  <c r="Y36" i="110"/>
  <c r="AG36" i="110"/>
  <c r="Z36" i="110"/>
  <c r="N36" i="110"/>
  <c r="AF36" i="110"/>
  <c r="O27" i="140"/>
  <c r="N27" i="140"/>
  <c r="P27" i="140" s="1"/>
  <c r="U27" i="140" s="1"/>
  <c r="AF33" i="110"/>
  <c r="AG33" i="110"/>
  <c r="Y33" i="110"/>
  <c r="N33" i="110"/>
  <c r="R33" i="110" s="1"/>
  <c r="N24" i="140"/>
  <c r="Z33" i="110"/>
  <c r="AF62" i="110"/>
  <c r="AG62" i="110"/>
  <c r="Y62" i="110"/>
  <c r="Z62" i="110"/>
  <c r="N62" i="110"/>
  <c r="R62" i="110" s="1"/>
  <c r="N53" i="140"/>
  <c r="P53" i="140" s="1"/>
  <c r="U53" i="140" s="1"/>
  <c r="AG60" i="110"/>
  <c r="Y60" i="110"/>
  <c r="AF60" i="110"/>
  <c r="Y57" i="110"/>
  <c r="AG57" i="110"/>
  <c r="AF57" i="110"/>
  <c r="Z57" i="110"/>
  <c r="AA57" i="110" s="1"/>
  <c r="AQ57" i="110" s="1"/>
  <c r="J48" i="140"/>
  <c r="R48" i="140" s="1"/>
  <c r="O48" i="140"/>
  <c r="N57" i="110"/>
  <c r="Y26" i="110"/>
  <c r="AG26" i="110"/>
  <c r="N26" i="110"/>
  <c r="R26" i="110" s="1"/>
  <c r="Z26" i="110"/>
  <c r="AA26" i="110" s="1"/>
  <c r="AQ26" i="110" s="1"/>
  <c r="AF26" i="110"/>
  <c r="O17" i="140"/>
  <c r="N51" i="140"/>
  <c r="N46" i="140"/>
  <c r="O21" i="140"/>
  <c r="O53" i="140"/>
  <c r="O58" i="140"/>
  <c r="Z47" i="110"/>
  <c r="Z59" i="110"/>
  <c r="Z46" i="110"/>
  <c r="N59" i="110"/>
  <c r="R59" i="110" s="1"/>
  <c r="AF51" i="110"/>
  <c r="Z29" i="110"/>
  <c r="O37" i="140"/>
  <c r="I36" i="129"/>
  <c r="I30" i="129"/>
  <c r="I34" i="129"/>
  <c r="I50" i="129"/>
  <c r="AF38" i="110"/>
  <c r="Y34" i="110"/>
  <c r="O28" i="129" s="1"/>
  <c r="AG34" i="110"/>
  <c r="AF34" i="110"/>
  <c r="O25" i="140"/>
  <c r="O50" i="140"/>
  <c r="J42" i="140"/>
  <c r="R42" i="140" s="1"/>
  <c r="AF61" i="110"/>
  <c r="O32" i="140"/>
  <c r="O29" i="140"/>
  <c r="O38" i="140"/>
  <c r="I56" i="129"/>
  <c r="I54" i="129"/>
  <c r="I29" i="129"/>
  <c r="I40" i="129"/>
  <c r="I35" i="129"/>
  <c r="I53" i="129"/>
  <c r="I52" i="129"/>
  <c r="N17" i="110" l="1"/>
  <c r="R17" i="110" s="1"/>
  <c r="N5" i="140"/>
  <c r="O5" i="140"/>
  <c r="Z16" i="110"/>
  <c r="AF17" i="110"/>
  <c r="Z17" i="110"/>
  <c r="N6" i="140"/>
  <c r="AG17" i="110"/>
  <c r="Y16" i="110"/>
  <c r="O6" i="140"/>
  <c r="N16" i="110"/>
  <c r="R16" i="110" s="1"/>
  <c r="Y17" i="110"/>
  <c r="AG16" i="110"/>
  <c r="AF16" i="110"/>
  <c r="O63" i="129"/>
  <c r="X29" i="110"/>
  <c r="AP29" i="110" s="1"/>
  <c r="AT29" i="110" s="1"/>
  <c r="O20" i="129"/>
  <c r="I58" i="140"/>
  <c r="K58" i="140" s="1"/>
  <c r="S58" i="140" s="1"/>
  <c r="T58" i="140" s="1"/>
  <c r="M20" i="140"/>
  <c r="K20" i="140"/>
  <c r="S20" i="140" s="1"/>
  <c r="K29" i="129"/>
  <c r="L29" i="129" s="1"/>
  <c r="R35" i="110"/>
  <c r="I26" i="140" s="1"/>
  <c r="K44" i="129"/>
  <c r="L44" i="129" s="1"/>
  <c r="R50" i="110"/>
  <c r="I41" i="140" s="1"/>
  <c r="AD25" i="110"/>
  <c r="R25" i="110"/>
  <c r="I16" i="140" s="1"/>
  <c r="K57" i="129"/>
  <c r="L57" i="129" s="1"/>
  <c r="R63" i="110"/>
  <c r="I54" i="140" s="1"/>
  <c r="K30" i="129"/>
  <c r="L30" i="129" s="1"/>
  <c r="R36" i="110"/>
  <c r="I27" i="140" s="1"/>
  <c r="Q27" i="140" s="1"/>
  <c r="K50" i="129"/>
  <c r="L50" i="129" s="1"/>
  <c r="R56" i="110"/>
  <c r="I47" i="140" s="1"/>
  <c r="Q47" i="140" s="1"/>
  <c r="K63" i="129"/>
  <c r="L63" i="129" s="1"/>
  <c r="R69" i="110"/>
  <c r="I60" i="140" s="1"/>
  <c r="K51" i="129"/>
  <c r="L51" i="129" s="1"/>
  <c r="R57" i="110"/>
  <c r="I48" i="140" s="1"/>
  <c r="Q20" i="140"/>
  <c r="K34" i="129"/>
  <c r="L34" i="129" s="1"/>
  <c r="R40" i="110"/>
  <c r="I31" i="140" s="1"/>
  <c r="K39" i="129"/>
  <c r="L39" i="129" s="1"/>
  <c r="R45" i="110"/>
  <c r="I36" i="140" s="1"/>
  <c r="AD34" i="110"/>
  <c r="AR34" i="110" s="1"/>
  <c r="R34" i="110"/>
  <c r="I25" i="140" s="1"/>
  <c r="K38" i="129"/>
  <c r="L38" i="129" s="1"/>
  <c r="R44" i="110"/>
  <c r="I35" i="140" s="1"/>
  <c r="K31" i="129"/>
  <c r="L31" i="129" s="1"/>
  <c r="R37" i="110"/>
  <c r="I28" i="140" s="1"/>
  <c r="K36" i="129"/>
  <c r="L36" i="129" s="1"/>
  <c r="R42" i="110"/>
  <c r="I33" i="140" s="1"/>
  <c r="Q33" i="140" s="1"/>
  <c r="AD58" i="110"/>
  <c r="P52" i="129" s="1"/>
  <c r="R58" i="110"/>
  <c r="I49" i="140" s="1"/>
  <c r="Q49" i="140" s="1"/>
  <c r="Q21" i="140"/>
  <c r="Q46" i="140"/>
  <c r="Q38" i="140"/>
  <c r="P45" i="140"/>
  <c r="U45" i="140" s="1"/>
  <c r="P51" i="140"/>
  <c r="U51" i="140" s="1"/>
  <c r="P24" i="140"/>
  <c r="U24" i="140" s="1"/>
  <c r="P35" i="140"/>
  <c r="U35" i="140" s="1"/>
  <c r="P41" i="140"/>
  <c r="U41" i="140" s="1"/>
  <c r="P58" i="140"/>
  <c r="U58" i="140" s="1"/>
  <c r="Q52" i="140"/>
  <c r="P49" i="140"/>
  <c r="U49" i="140" s="1"/>
  <c r="P57" i="140"/>
  <c r="U57" i="140" s="1"/>
  <c r="P19" i="140"/>
  <c r="U19" i="140" s="1"/>
  <c r="P55" i="140"/>
  <c r="U55" i="140" s="1"/>
  <c r="P50" i="140"/>
  <c r="U50" i="140" s="1"/>
  <c r="J28" i="140"/>
  <c r="R28" i="140" s="1"/>
  <c r="P54" i="140"/>
  <c r="U54" i="140" s="1"/>
  <c r="P25" i="140"/>
  <c r="U25" i="140" s="1"/>
  <c r="P47" i="140"/>
  <c r="U47" i="140" s="1"/>
  <c r="M52" i="140"/>
  <c r="K52" i="140"/>
  <c r="S52" i="140" s="1"/>
  <c r="M46" i="140"/>
  <c r="K46" i="140"/>
  <c r="S46" i="140" s="1"/>
  <c r="P38" i="140"/>
  <c r="U38" i="140" s="1"/>
  <c r="P34" i="140"/>
  <c r="U34" i="140" s="1"/>
  <c r="P28" i="140"/>
  <c r="P56" i="140"/>
  <c r="U56" i="140" s="1"/>
  <c r="M38" i="140"/>
  <c r="K38" i="140"/>
  <c r="S38" i="140" s="1"/>
  <c r="P42" i="140"/>
  <c r="U42" i="140" s="1"/>
  <c r="P48" i="140"/>
  <c r="U48" i="140" s="1"/>
  <c r="P40" i="140"/>
  <c r="U40" i="140" s="1"/>
  <c r="P36" i="140"/>
  <c r="U36" i="140" s="1"/>
  <c r="M21" i="140"/>
  <c r="K21" i="140"/>
  <c r="S21" i="140" s="1"/>
  <c r="J17" i="140"/>
  <c r="R17" i="140" s="1"/>
  <c r="P17" i="140"/>
  <c r="V59" i="110"/>
  <c r="K53" i="129"/>
  <c r="L53" i="129" s="1"/>
  <c r="Q17" i="110"/>
  <c r="S62" i="110"/>
  <c r="S36" i="110"/>
  <c r="S56" i="110"/>
  <c r="S68" i="110"/>
  <c r="S35" i="110"/>
  <c r="S42" i="110"/>
  <c r="S46" i="110"/>
  <c r="T47" i="110"/>
  <c r="S59" i="110"/>
  <c r="T67" i="110"/>
  <c r="T29" i="110"/>
  <c r="S43" i="110"/>
  <c r="AA51" i="110"/>
  <c r="S41" i="110"/>
  <c r="V51" i="110"/>
  <c r="V54" i="110"/>
  <c r="V45" i="110"/>
  <c r="V57" i="110"/>
  <c r="AR29" i="110"/>
  <c r="V63" i="110"/>
  <c r="V43" i="110"/>
  <c r="V49" i="110"/>
  <c r="V65" i="110"/>
  <c r="V34" i="110"/>
  <c r="AR30" i="110"/>
  <c r="AV30" i="110" s="1"/>
  <c r="V68" i="110"/>
  <c r="V37" i="110"/>
  <c r="V67" i="110"/>
  <c r="N61" i="129" s="1"/>
  <c r="V33" i="110"/>
  <c r="AR67" i="110"/>
  <c r="AV67" i="110" s="1"/>
  <c r="AR55" i="110"/>
  <c r="AV55" i="110" s="1"/>
  <c r="V58" i="110"/>
  <c r="V66" i="110"/>
  <c r="V47" i="110"/>
  <c r="V28" i="110"/>
  <c r="V64" i="110"/>
  <c r="AR47" i="110"/>
  <c r="V44" i="110"/>
  <c r="V26" i="110"/>
  <c r="V50" i="110"/>
  <c r="AR61" i="110"/>
  <c r="V60" i="110"/>
  <c r="Q16" i="110"/>
  <c r="AA38" i="110"/>
  <c r="K32" i="129"/>
  <c r="L32" i="129" s="1"/>
  <c r="R19" i="110"/>
  <c r="K54" i="129"/>
  <c r="L54" i="129" s="1"/>
  <c r="R18" i="110"/>
  <c r="J29" i="140"/>
  <c r="R29" i="140" s="1"/>
  <c r="Q19" i="110"/>
  <c r="AD48" i="110"/>
  <c r="P42" i="129" s="1"/>
  <c r="S60" i="110"/>
  <c r="J39" i="140"/>
  <c r="R39" i="140" s="1"/>
  <c r="N12" i="129"/>
  <c r="S66" i="110"/>
  <c r="J43" i="140"/>
  <c r="R43" i="140" s="1"/>
  <c r="C20" i="121"/>
  <c r="AT67" i="110"/>
  <c r="C58" i="121"/>
  <c r="K45" i="129"/>
  <c r="L45" i="129" s="1"/>
  <c r="AQ69" i="110"/>
  <c r="O51" i="129"/>
  <c r="K61" i="129"/>
  <c r="L61" i="129" s="1"/>
  <c r="K48" i="129"/>
  <c r="L48" i="129" s="1"/>
  <c r="J44" i="140"/>
  <c r="R44" i="140" s="1"/>
  <c r="J46" i="140"/>
  <c r="R46" i="140" s="1"/>
  <c r="AH55" i="110"/>
  <c r="AS55" i="110" s="1"/>
  <c r="J64" i="129"/>
  <c r="T55" i="110"/>
  <c r="J71" i="129"/>
  <c r="I63" i="129"/>
  <c r="J70" i="129"/>
  <c r="J68" i="129"/>
  <c r="K62" i="129"/>
  <c r="L62" i="129" s="1"/>
  <c r="K52" i="129"/>
  <c r="L52" i="129" s="1"/>
  <c r="X47" i="110"/>
  <c r="AP47" i="110" s="1"/>
  <c r="X61" i="110"/>
  <c r="AP61" i="110" s="1"/>
  <c r="X55" i="110"/>
  <c r="AP55" i="110" s="1"/>
  <c r="X30" i="110"/>
  <c r="AP30" i="110" s="1"/>
  <c r="M72" i="129"/>
  <c r="I44" i="129"/>
  <c r="I32" i="129"/>
  <c r="J32" i="129" s="1"/>
  <c r="AH30" i="110"/>
  <c r="AS30" i="110" s="1"/>
  <c r="T30" i="110"/>
  <c r="J18" i="140"/>
  <c r="R18" i="140" s="1"/>
  <c r="J21" i="140"/>
  <c r="R21" i="140" s="1"/>
  <c r="J23" i="140"/>
  <c r="R23" i="140" s="1"/>
  <c r="T61" i="110"/>
  <c r="P19" i="129"/>
  <c r="AA39" i="110"/>
  <c r="AH61" i="110"/>
  <c r="AS61" i="110" s="1"/>
  <c r="J52" i="140"/>
  <c r="R52" i="140" s="1"/>
  <c r="I43" i="129"/>
  <c r="J43" i="129" s="1"/>
  <c r="AH42" i="110"/>
  <c r="AS42" i="110" s="1"/>
  <c r="T45" i="110"/>
  <c r="S49" i="110"/>
  <c r="I39" i="140"/>
  <c r="T46" i="110"/>
  <c r="K42" i="129"/>
  <c r="L42" i="129" s="1"/>
  <c r="I26" i="129"/>
  <c r="J26" i="129" s="1"/>
  <c r="I57" i="129"/>
  <c r="I47" i="129"/>
  <c r="J47" i="129" s="1"/>
  <c r="AH48" i="110"/>
  <c r="AS48" i="110" s="1"/>
  <c r="I28" i="129"/>
  <c r="J28" i="129" s="1"/>
  <c r="AA46" i="110"/>
  <c r="AD39" i="110"/>
  <c r="P33" i="129" s="1"/>
  <c r="I33" i="129"/>
  <c r="J33" i="129" s="1"/>
  <c r="M75" i="129"/>
  <c r="AA59" i="110"/>
  <c r="AH60" i="110"/>
  <c r="AS60" i="110" s="1"/>
  <c r="I19" i="129"/>
  <c r="K19" i="129"/>
  <c r="L19" i="129" s="1"/>
  <c r="T60" i="110"/>
  <c r="T48" i="110"/>
  <c r="I59" i="129"/>
  <c r="J59" i="129" s="1"/>
  <c r="K28" i="129"/>
  <c r="L28" i="129" s="1"/>
  <c r="I39" i="129"/>
  <c r="T34" i="110"/>
  <c r="I38" i="129"/>
  <c r="J38" i="129" s="1"/>
  <c r="I20" i="129"/>
  <c r="J20" i="129" s="1"/>
  <c r="AH34" i="110"/>
  <c r="AS34" i="110" s="1"/>
  <c r="I46" i="129"/>
  <c r="I55" i="129"/>
  <c r="M55" i="129" s="1"/>
  <c r="S44" i="110"/>
  <c r="T68" i="110"/>
  <c r="S50" i="110"/>
  <c r="T28" i="110"/>
  <c r="I42" i="129"/>
  <c r="J42" i="129" s="1"/>
  <c r="AA66" i="110"/>
  <c r="I61" i="129"/>
  <c r="J61" i="129" s="1"/>
  <c r="AH54" i="110"/>
  <c r="AS54" i="110" s="1"/>
  <c r="AH64" i="110"/>
  <c r="AS64" i="110" s="1"/>
  <c r="P41" i="129"/>
  <c r="M76" i="129"/>
  <c r="T43" i="110"/>
  <c r="AH43" i="110"/>
  <c r="AS43" i="110" s="1"/>
  <c r="T54" i="110"/>
  <c r="T64" i="110"/>
  <c r="AA47" i="110"/>
  <c r="I30" i="140"/>
  <c r="AA63" i="110"/>
  <c r="AH68" i="110"/>
  <c r="AS68" i="110" s="1"/>
  <c r="AA56" i="110"/>
  <c r="AA28" i="110"/>
  <c r="AA41" i="110"/>
  <c r="AH56" i="110"/>
  <c r="AS56" i="110" s="1"/>
  <c r="AH46" i="110"/>
  <c r="AS46" i="110" s="1"/>
  <c r="AA44" i="110"/>
  <c r="I31" i="129"/>
  <c r="AA29" i="110"/>
  <c r="S37" i="110"/>
  <c r="K33" i="129"/>
  <c r="L33" i="129" s="1"/>
  <c r="S34" i="110"/>
  <c r="S26" i="110"/>
  <c r="I41" i="129"/>
  <c r="J41" i="129" s="1"/>
  <c r="T38" i="110"/>
  <c r="T41" i="110"/>
  <c r="AA30" i="110"/>
  <c r="P61" i="129"/>
  <c r="AA60" i="110"/>
  <c r="I51" i="129"/>
  <c r="J67" i="129"/>
  <c r="AA61" i="110"/>
  <c r="J73" i="129"/>
  <c r="S53" i="110"/>
  <c r="I22" i="129"/>
  <c r="J22" i="129" s="1"/>
  <c r="T62" i="110"/>
  <c r="AA62" i="110"/>
  <c r="AA33" i="110"/>
  <c r="AH36" i="110"/>
  <c r="AS36" i="110" s="1"/>
  <c r="S29" i="110"/>
  <c r="S52" i="110"/>
  <c r="AH32" i="110"/>
  <c r="AS32" i="110" s="1"/>
  <c r="AH27" i="110"/>
  <c r="AS27" i="110" s="1"/>
  <c r="AH35" i="110"/>
  <c r="AS35" i="110" s="1"/>
  <c r="AH49" i="110"/>
  <c r="AS49" i="110" s="1"/>
  <c r="I48" i="129"/>
  <c r="J48" i="129" s="1"/>
  <c r="AH38" i="110"/>
  <c r="AS38" i="110" s="1"/>
  <c r="AH51" i="110"/>
  <c r="AS51" i="110" s="1"/>
  <c r="I21" i="129"/>
  <c r="J21" i="129" s="1"/>
  <c r="S33" i="110"/>
  <c r="J74" i="129"/>
  <c r="AA43" i="110"/>
  <c r="S38" i="110"/>
  <c r="T40" i="110"/>
  <c r="T49" i="110"/>
  <c r="S65" i="110"/>
  <c r="AH63" i="110"/>
  <c r="AS63" i="110" s="1"/>
  <c r="I27" i="129"/>
  <c r="J27" i="129" s="1"/>
  <c r="T26" i="110"/>
  <c r="S48" i="110"/>
  <c r="S67" i="110"/>
  <c r="AA52" i="110"/>
  <c r="AH53" i="110"/>
  <c r="AS53" i="110" s="1"/>
  <c r="AA45" i="110"/>
  <c r="I58" i="129"/>
  <c r="J58" i="129" s="1"/>
  <c r="AA68" i="110"/>
  <c r="O62" i="129" s="1"/>
  <c r="T32" i="110"/>
  <c r="S27" i="110"/>
  <c r="T35" i="110"/>
  <c r="AA35" i="110"/>
  <c r="AD60" i="110"/>
  <c r="P54" i="129" s="1"/>
  <c r="I51" i="140"/>
  <c r="Q51" i="140" s="1"/>
  <c r="J65" i="129"/>
  <c r="J29" i="129"/>
  <c r="S55" i="110"/>
  <c r="AA55" i="110"/>
  <c r="AH57" i="110"/>
  <c r="AS57" i="110" s="1"/>
  <c r="J62" i="129"/>
  <c r="J54" i="129"/>
  <c r="I17" i="140"/>
  <c r="AD26" i="110"/>
  <c r="P20" i="129" s="1"/>
  <c r="K20" i="129"/>
  <c r="L20" i="129" s="1"/>
  <c r="T57" i="110"/>
  <c r="AH33" i="110"/>
  <c r="AS33" i="110" s="1"/>
  <c r="AD36" i="110"/>
  <c r="P30" i="129" s="1"/>
  <c r="AU34" i="110"/>
  <c r="AD51" i="110"/>
  <c r="P45" i="129" s="1"/>
  <c r="I42" i="140"/>
  <c r="Q42" i="140" s="1"/>
  <c r="AD52" i="110"/>
  <c r="P46" i="129" s="1"/>
  <c r="I43" i="140"/>
  <c r="K46" i="129"/>
  <c r="L46" i="129" s="1"/>
  <c r="T52" i="110"/>
  <c r="AA58" i="110"/>
  <c r="P24" i="129"/>
  <c r="S28" i="110"/>
  <c r="S47" i="110"/>
  <c r="S57" i="110"/>
  <c r="AD53" i="110"/>
  <c r="P47" i="129" s="1"/>
  <c r="I44" i="140"/>
  <c r="Q44" i="140" s="1"/>
  <c r="AA53" i="110"/>
  <c r="T31" i="110"/>
  <c r="S54" i="110"/>
  <c r="AA54" i="110"/>
  <c r="AD68" i="110"/>
  <c r="P62" i="129" s="1"/>
  <c r="I59" i="140"/>
  <c r="S64" i="110"/>
  <c r="S32" i="110"/>
  <c r="AD27" i="110"/>
  <c r="P21" i="129" s="1"/>
  <c r="I18" i="140"/>
  <c r="AD35" i="110"/>
  <c r="P29" i="129" s="1"/>
  <c r="J37" i="129"/>
  <c r="AH37" i="110"/>
  <c r="AS37" i="110" s="1"/>
  <c r="K21" i="129"/>
  <c r="L21" i="129" s="1"/>
  <c r="I49" i="129"/>
  <c r="S40" i="110"/>
  <c r="AD42" i="110"/>
  <c r="P36" i="129" s="1"/>
  <c r="AA65" i="110"/>
  <c r="S25" i="110"/>
  <c r="AH25" i="110"/>
  <c r="AS25" i="110" s="1"/>
  <c r="S63" i="110"/>
  <c r="AA32" i="110"/>
  <c r="J34" i="129"/>
  <c r="AU26" i="110"/>
  <c r="I45" i="129"/>
  <c r="J56" i="129"/>
  <c r="J30" i="129"/>
  <c r="J36" i="129"/>
  <c r="AD33" i="110"/>
  <c r="P27" i="129" s="1"/>
  <c r="I24" i="140"/>
  <c r="K27" i="129"/>
  <c r="L27" i="129" s="1"/>
  <c r="AA36" i="110"/>
  <c r="T51" i="110"/>
  <c r="J60" i="129"/>
  <c r="AH39" i="110"/>
  <c r="AS39" i="110" s="1"/>
  <c r="S58" i="110"/>
  <c r="I24" i="129"/>
  <c r="AH41" i="110"/>
  <c r="AS41" i="110" s="1"/>
  <c r="I37" i="140"/>
  <c r="Q37" i="140" s="1"/>
  <c r="K40" i="129"/>
  <c r="L40" i="129" s="1"/>
  <c r="AD46" i="110"/>
  <c r="P40" i="129" s="1"/>
  <c r="S61" i="110"/>
  <c r="AD44" i="110"/>
  <c r="P38" i="129" s="1"/>
  <c r="AD31" i="110"/>
  <c r="P25" i="129" s="1"/>
  <c r="K25" i="129"/>
  <c r="L25" i="129" s="1"/>
  <c r="I22" i="140"/>
  <c r="Q22" i="140" s="1"/>
  <c r="AH31" i="110"/>
  <c r="AS31" i="110" s="1"/>
  <c r="AH66" i="110"/>
  <c r="AS66" i="110" s="1"/>
  <c r="K47" i="129"/>
  <c r="L47" i="129" s="1"/>
  <c r="AD50" i="110"/>
  <c r="P44" i="129" s="1"/>
  <c r="AH50" i="110"/>
  <c r="AS50" i="110" s="1"/>
  <c r="AD37" i="110"/>
  <c r="P31" i="129" s="1"/>
  <c r="P49" i="129"/>
  <c r="T33" i="110"/>
  <c r="K59" i="129"/>
  <c r="L59" i="129" s="1"/>
  <c r="I56" i="140"/>
  <c r="Q56" i="140" s="1"/>
  <c r="AD65" i="110"/>
  <c r="P59" i="129" s="1"/>
  <c r="T25" i="110"/>
  <c r="AA25" i="110"/>
  <c r="AD45" i="110"/>
  <c r="P39" i="129" s="1"/>
  <c r="T27" i="110"/>
  <c r="J52" i="129"/>
  <c r="J53" i="129"/>
  <c r="AD57" i="110"/>
  <c r="P51" i="129" s="1"/>
  <c r="J35" i="129"/>
  <c r="J25" i="129"/>
  <c r="J40" i="129"/>
  <c r="I50" i="140"/>
  <c r="Q50" i="140" s="1"/>
  <c r="AD59" i="110"/>
  <c r="P53" i="129" s="1"/>
  <c r="P28" i="129"/>
  <c r="T59" i="110"/>
  <c r="AH26" i="110"/>
  <c r="AS26" i="110" s="1"/>
  <c r="AU57" i="110"/>
  <c r="AD62" i="110"/>
  <c r="P56" i="129" s="1"/>
  <c r="I53" i="140"/>
  <c r="K56" i="129"/>
  <c r="L56" i="129" s="1"/>
  <c r="AH62" i="110"/>
  <c r="AS62" i="110" s="1"/>
  <c r="T36" i="110"/>
  <c r="I23" i="129"/>
  <c r="J20" i="140"/>
  <c r="R20" i="140" s="1"/>
  <c r="AH29" i="110"/>
  <c r="AS29" i="110" s="1"/>
  <c r="P23" i="129"/>
  <c r="AA67" i="110"/>
  <c r="P55" i="129"/>
  <c r="S30" i="110"/>
  <c r="AH52" i="110"/>
  <c r="AS52" i="110" s="1"/>
  <c r="T58" i="110"/>
  <c r="AD28" i="110"/>
  <c r="P22" i="129" s="1"/>
  <c r="I19" i="140"/>
  <c r="K22" i="129"/>
  <c r="L22" i="129" s="1"/>
  <c r="AH28" i="110"/>
  <c r="AS28" i="110" s="1"/>
  <c r="AD56" i="110"/>
  <c r="P50" i="129" s="1"/>
  <c r="T56" i="110"/>
  <c r="T53" i="110"/>
  <c r="AD69" i="110"/>
  <c r="P63" i="129" s="1"/>
  <c r="T44" i="110"/>
  <c r="S31" i="110"/>
  <c r="AD43" i="110"/>
  <c r="P37" i="129" s="1"/>
  <c r="K37" i="129"/>
  <c r="L37" i="129" s="1"/>
  <c r="I34" i="140"/>
  <c r="I45" i="140"/>
  <c r="AD54" i="110"/>
  <c r="P48" i="129" s="1"/>
  <c r="AA64" i="110"/>
  <c r="I55" i="140"/>
  <c r="Q55" i="140" s="1"/>
  <c r="AD64" i="110"/>
  <c r="P58" i="129" s="1"/>
  <c r="K58" i="129"/>
  <c r="L58" i="129" s="1"/>
  <c r="AD32" i="110"/>
  <c r="P26" i="129" s="1"/>
  <c r="K26" i="129"/>
  <c r="L26" i="129" s="1"/>
  <c r="I23" i="140"/>
  <c r="AA27" i="110"/>
  <c r="AA37" i="110"/>
  <c r="AA40" i="110"/>
  <c r="AH69" i="110"/>
  <c r="AS69" i="110" s="1"/>
  <c r="T42" i="110"/>
  <c r="T65" i="110"/>
  <c r="AH65" i="110"/>
  <c r="AS65" i="110" s="1"/>
  <c r="T63" i="110"/>
  <c r="AH45" i="110"/>
  <c r="AS45" i="110" s="1"/>
  <c r="AA48" i="110"/>
  <c r="AH44" i="110"/>
  <c r="AS44" i="110" s="1"/>
  <c r="T69" i="110"/>
  <c r="J50" i="129"/>
  <c r="AW67" i="110"/>
  <c r="AW47" i="110"/>
  <c r="K35" i="129"/>
  <c r="L35" i="129" s="1"/>
  <c r="I32" i="140"/>
  <c r="Q32" i="140" s="1"/>
  <c r="AD41" i="110"/>
  <c r="P35" i="129" s="1"/>
  <c r="AH58" i="110"/>
  <c r="AS58" i="110" s="1"/>
  <c r="T39" i="110"/>
  <c r="AD38" i="110"/>
  <c r="P32" i="129" s="1"/>
  <c r="I29" i="140"/>
  <c r="Q29" i="140" s="1"/>
  <c r="AH59" i="110"/>
  <c r="AS59" i="110" s="1"/>
  <c r="S39" i="110"/>
  <c r="AU31" i="110"/>
  <c r="I57" i="140"/>
  <c r="K60" i="129"/>
  <c r="L60" i="129" s="1"/>
  <c r="AD66" i="110"/>
  <c r="P60" i="129" s="1"/>
  <c r="T66" i="110"/>
  <c r="T50" i="110"/>
  <c r="T37" i="110"/>
  <c r="AD40" i="110"/>
  <c r="P34" i="129" s="1"/>
  <c r="AH40" i="110"/>
  <c r="AS40" i="110" s="1"/>
  <c r="AA42" i="110"/>
  <c r="I40" i="140"/>
  <c r="K43" i="129"/>
  <c r="L43" i="129" s="1"/>
  <c r="AD49" i="110"/>
  <c r="P43" i="129" s="1"/>
  <c r="S51" i="110"/>
  <c r="AR25" i="110"/>
  <c r="AD63" i="110"/>
  <c r="P57" i="129" s="1"/>
  <c r="S45" i="110"/>
  <c r="S69" i="110"/>
  <c r="AA50" i="110"/>
  <c r="AA49" i="110"/>
  <c r="M58" i="140" l="1"/>
  <c r="I6" i="140"/>
  <c r="I5" i="140"/>
  <c r="M30" i="129"/>
  <c r="M36" i="129"/>
  <c r="M50" i="129"/>
  <c r="M44" i="129"/>
  <c r="V20" i="140"/>
  <c r="M39" i="129"/>
  <c r="AR58" i="110"/>
  <c r="AV58" i="110" s="1"/>
  <c r="T20" i="140"/>
  <c r="M34" i="129"/>
  <c r="M57" i="129"/>
  <c r="M29" i="129"/>
  <c r="M51" i="129"/>
  <c r="M31" i="129"/>
  <c r="Q58" i="140"/>
  <c r="V58" i="140" s="1"/>
  <c r="W58" i="140" s="1"/>
  <c r="X58" i="140" s="1"/>
  <c r="Y58" i="140" s="1"/>
  <c r="Q23" i="140"/>
  <c r="Q17" i="140"/>
  <c r="AQ38" i="110"/>
  <c r="AU38" i="110" s="1"/>
  <c r="O32" i="129"/>
  <c r="AQ51" i="110"/>
  <c r="AU51" i="110" s="1"/>
  <c r="O45" i="129"/>
  <c r="T52" i="140"/>
  <c r="V21" i="140"/>
  <c r="Q59" i="140"/>
  <c r="K59" i="140"/>
  <c r="S59" i="140" s="1"/>
  <c r="T59" i="140" s="1"/>
  <c r="M59" i="140"/>
  <c r="M60" i="140"/>
  <c r="K60" i="140"/>
  <c r="S60" i="140" s="1"/>
  <c r="T60" i="140" s="1"/>
  <c r="Q60" i="140"/>
  <c r="V46" i="140"/>
  <c r="Q7" i="140"/>
  <c r="Q28" i="140"/>
  <c r="V38" i="140"/>
  <c r="W38" i="140" s="1"/>
  <c r="T46" i="140"/>
  <c r="M53" i="129"/>
  <c r="T21" i="140"/>
  <c r="V52" i="140"/>
  <c r="K16" i="140"/>
  <c r="S16" i="140" s="1"/>
  <c r="M16" i="140"/>
  <c r="P16" i="140"/>
  <c r="J16" i="140"/>
  <c r="R16" i="140" s="1"/>
  <c r="Q16" i="140"/>
  <c r="U28" i="140"/>
  <c r="T38" i="140"/>
  <c r="M45" i="140"/>
  <c r="K45" i="140"/>
  <c r="S45" i="140" s="1"/>
  <c r="T45" i="140" s="1"/>
  <c r="M25" i="140"/>
  <c r="K25" i="140"/>
  <c r="S25" i="140" s="1"/>
  <c r="T25" i="140" s="1"/>
  <c r="K39" i="140"/>
  <c r="S39" i="140" s="1"/>
  <c r="T39" i="140" s="1"/>
  <c r="M39" i="140"/>
  <c r="M54" i="140"/>
  <c r="K54" i="140"/>
  <c r="S54" i="140" s="1"/>
  <c r="T54" i="140" s="1"/>
  <c r="M40" i="140"/>
  <c r="K40" i="140"/>
  <c r="S40" i="140" s="1"/>
  <c r="T40" i="140" s="1"/>
  <c r="K19" i="140"/>
  <c r="S19" i="140" s="1"/>
  <c r="T19" i="140" s="1"/>
  <c r="M19" i="140"/>
  <c r="K36" i="140"/>
  <c r="S36" i="140" s="1"/>
  <c r="T36" i="140" s="1"/>
  <c r="M36" i="140"/>
  <c r="M41" i="140"/>
  <c r="K41" i="140"/>
  <c r="S41" i="140" s="1"/>
  <c r="T41" i="140" s="1"/>
  <c r="J30" i="140"/>
  <c r="R30" i="140" s="1"/>
  <c r="P30" i="140"/>
  <c r="M18" i="140"/>
  <c r="K18" i="140"/>
  <c r="S18" i="140" s="1"/>
  <c r="T18" i="140" s="1"/>
  <c r="Q18" i="140"/>
  <c r="U17" i="140"/>
  <c r="Q36" i="140"/>
  <c r="P52" i="140"/>
  <c r="U52" i="140" s="1"/>
  <c r="P39" i="140"/>
  <c r="U39" i="140" s="1"/>
  <c r="J6" i="140"/>
  <c r="P23" i="140"/>
  <c r="U23" i="140" s="1"/>
  <c r="Q45" i="140"/>
  <c r="K49" i="140"/>
  <c r="S49" i="140" s="1"/>
  <c r="T49" i="140" s="1"/>
  <c r="M49" i="140"/>
  <c r="P20" i="140"/>
  <c r="U20" i="140" s="1"/>
  <c r="Q54" i="140"/>
  <c r="P18" i="140"/>
  <c r="U18" i="140" s="1"/>
  <c r="J5" i="140"/>
  <c r="R5" i="140" s="1"/>
  <c r="M56" i="140"/>
  <c r="K56" i="140"/>
  <c r="S56" i="140" s="1"/>
  <c r="T56" i="140" s="1"/>
  <c r="K35" i="140"/>
  <c r="S35" i="140" s="1"/>
  <c r="T35" i="140" s="1"/>
  <c r="M35" i="140"/>
  <c r="M42" i="140"/>
  <c r="K42" i="140"/>
  <c r="S42" i="140" s="1"/>
  <c r="T42" i="140" s="1"/>
  <c r="K57" i="140"/>
  <c r="S57" i="140" s="1"/>
  <c r="T57" i="140" s="1"/>
  <c r="M57" i="140"/>
  <c r="M29" i="140"/>
  <c r="K29" i="140"/>
  <c r="S29" i="140" s="1"/>
  <c r="V29" i="140" s="1"/>
  <c r="K55" i="140"/>
  <c r="S55" i="140" s="1"/>
  <c r="T55" i="140" s="1"/>
  <c r="M55" i="140"/>
  <c r="M34" i="140"/>
  <c r="K34" i="140"/>
  <c r="S34" i="140" s="1"/>
  <c r="J22" i="140"/>
  <c r="R22" i="140" s="1"/>
  <c r="P22" i="140"/>
  <c r="M53" i="140"/>
  <c r="K53" i="140"/>
  <c r="S53" i="140" s="1"/>
  <c r="T53" i="140" s="1"/>
  <c r="M50" i="140"/>
  <c r="K50" i="140"/>
  <c r="S50" i="140" s="1"/>
  <c r="T50" i="140" s="1"/>
  <c r="M48" i="140"/>
  <c r="K48" i="140"/>
  <c r="S48" i="140" s="1"/>
  <c r="T48" i="140" s="1"/>
  <c r="K24" i="140"/>
  <c r="S24" i="140" s="1"/>
  <c r="T24" i="140" s="1"/>
  <c r="M24" i="140"/>
  <c r="Q24" i="140"/>
  <c r="M26" i="140"/>
  <c r="K26" i="140"/>
  <c r="S26" i="140" s="1"/>
  <c r="T26" i="140" s="1"/>
  <c r="M44" i="140"/>
  <c r="K44" i="140"/>
  <c r="S44" i="140" s="1"/>
  <c r="V44" i="140" s="1"/>
  <c r="K17" i="140"/>
  <c r="S17" i="140" s="1"/>
  <c r="M17" i="140"/>
  <c r="M30" i="140"/>
  <c r="K30" i="140"/>
  <c r="S30" i="140" s="1"/>
  <c r="P29" i="140"/>
  <c r="U29" i="140" s="1"/>
  <c r="P21" i="140"/>
  <c r="U21" i="140" s="1"/>
  <c r="Q48" i="140"/>
  <c r="P46" i="140"/>
  <c r="U46" i="140" s="1"/>
  <c r="Q34" i="140"/>
  <c r="Q40" i="140"/>
  <c r="Q53" i="140"/>
  <c r="K23" i="140"/>
  <c r="S23" i="140" s="1"/>
  <c r="M23" i="140"/>
  <c r="M28" i="140"/>
  <c r="K28" i="140"/>
  <c r="S28" i="140" s="1"/>
  <c r="T28" i="140" s="1"/>
  <c r="M22" i="140"/>
  <c r="K22" i="140"/>
  <c r="S22" i="140" s="1"/>
  <c r="V22" i="140" s="1"/>
  <c r="M37" i="140"/>
  <c r="K37" i="140"/>
  <c r="S37" i="140" s="1"/>
  <c r="T37" i="140" s="1"/>
  <c r="K27" i="140"/>
  <c r="S27" i="140" s="1"/>
  <c r="T27" i="140" s="1"/>
  <c r="M27" i="140"/>
  <c r="K31" i="140"/>
  <c r="S31" i="140" s="1"/>
  <c r="T31" i="140" s="1"/>
  <c r="M31" i="140"/>
  <c r="M32" i="140"/>
  <c r="K32" i="140"/>
  <c r="S32" i="140" s="1"/>
  <c r="T32" i="140" s="1"/>
  <c r="K47" i="140"/>
  <c r="S47" i="140" s="1"/>
  <c r="T47" i="140" s="1"/>
  <c r="M47" i="140"/>
  <c r="K33" i="140"/>
  <c r="S33" i="140" s="1"/>
  <c r="T33" i="140" s="1"/>
  <c r="M33" i="140"/>
  <c r="K43" i="140"/>
  <c r="S43" i="140" s="1"/>
  <c r="T43" i="140" s="1"/>
  <c r="M43" i="140"/>
  <c r="Q43" i="140"/>
  <c r="K51" i="140"/>
  <c r="S51" i="140" s="1"/>
  <c r="T51" i="140" s="1"/>
  <c r="M51" i="140"/>
  <c r="P44" i="140"/>
  <c r="U44" i="140" s="1"/>
  <c r="P43" i="140"/>
  <c r="U43" i="140" s="1"/>
  <c r="Q39" i="140"/>
  <c r="Q19" i="140"/>
  <c r="Q25" i="140"/>
  <c r="Q41" i="140"/>
  <c r="Q57" i="140"/>
  <c r="Q35" i="140"/>
  <c r="Q30" i="140"/>
  <c r="Q31" i="140"/>
  <c r="Q26" i="140"/>
  <c r="AV29" i="110"/>
  <c r="AH17" i="110"/>
  <c r="AS17" i="110" s="1"/>
  <c r="AW17" i="110" s="1"/>
  <c r="AV61" i="110"/>
  <c r="AV34" i="110"/>
  <c r="AV47" i="110"/>
  <c r="AR42" i="110"/>
  <c r="AR39" i="110"/>
  <c r="AV39" i="110" s="1"/>
  <c r="V17" i="110"/>
  <c r="AR38" i="110"/>
  <c r="AR32" i="110"/>
  <c r="V29" i="110"/>
  <c r="N23" i="129" s="1"/>
  <c r="AR52" i="110"/>
  <c r="AR36" i="110"/>
  <c r="AR60" i="110"/>
  <c r="AR66" i="110"/>
  <c r="AR54" i="110"/>
  <c r="AR43" i="110"/>
  <c r="AR50" i="110"/>
  <c r="AR27" i="110"/>
  <c r="AR68" i="110"/>
  <c r="AR26" i="110"/>
  <c r="V69" i="110"/>
  <c r="V53" i="110"/>
  <c r="V18" i="110"/>
  <c r="V48" i="110"/>
  <c r="AR28" i="110"/>
  <c r="V39" i="110"/>
  <c r="V27" i="110"/>
  <c r="V52" i="110"/>
  <c r="V38" i="110"/>
  <c r="AR49" i="110"/>
  <c r="AR64" i="110"/>
  <c r="AR69" i="110"/>
  <c r="AR62" i="110"/>
  <c r="AR57" i="110"/>
  <c r="AR37" i="110"/>
  <c r="AR51" i="110"/>
  <c r="V61" i="110"/>
  <c r="N55" i="129" s="1"/>
  <c r="V32" i="110"/>
  <c r="V55" i="110"/>
  <c r="N49" i="129" s="1"/>
  <c r="AR48" i="110"/>
  <c r="AR63" i="110"/>
  <c r="AR40" i="110"/>
  <c r="AR56" i="110"/>
  <c r="AR59" i="110"/>
  <c r="AR45" i="110"/>
  <c r="AR44" i="110"/>
  <c r="AR41" i="110"/>
  <c r="V31" i="110"/>
  <c r="AR65" i="110"/>
  <c r="AR31" i="110"/>
  <c r="AR46" i="110"/>
  <c r="AR33" i="110"/>
  <c r="AR35" i="110"/>
  <c r="AR53" i="110"/>
  <c r="V30" i="110"/>
  <c r="N24" i="129" s="1"/>
  <c r="V16" i="110"/>
  <c r="V19" i="110"/>
  <c r="S18" i="110"/>
  <c r="AA19" i="110"/>
  <c r="AQ19" i="110" s="1"/>
  <c r="AU19" i="110" s="1"/>
  <c r="M54" i="129"/>
  <c r="AA17" i="110"/>
  <c r="AQ17" i="110" s="1"/>
  <c r="AU17" i="110" s="1"/>
  <c r="T19" i="110"/>
  <c r="AH19" i="110"/>
  <c r="AS19" i="110" s="1"/>
  <c r="AW19" i="110" s="1"/>
  <c r="T18" i="110"/>
  <c r="S19" i="110"/>
  <c r="S17" i="110"/>
  <c r="AA18" i="110"/>
  <c r="AQ18" i="110" s="1"/>
  <c r="AU18" i="110" s="1"/>
  <c r="AH18" i="110"/>
  <c r="AS18" i="110" s="1"/>
  <c r="AW18" i="110" s="1"/>
  <c r="AD19" i="110"/>
  <c r="AD17" i="110"/>
  <c r="P10" i="129" s="1"/>
  <c r="AD18" i="110"/>
  <c r="T17" i="110"/>
  <c r="AU69" i="110"/>
  <c r="AW49" i="110"/>
  <c r="AW51" i="110"/>
  <c r="AW35" i="110"/>
  <c r="AW64" i="110"/>
  <c r="AW30" i="110"/>
  <c r="AW55" i="110"/>
  <c r="AW36" i="110"/>
  <c r="AW48" i="110"/>
  <c r="AW32" i="110"/>
  <c r="AW68" i="110"/>
  <c r="AT55" i="110"/>
  <c r="C46" i="121"/>
  <c r="AT61" i="110"/>
  <c r="C52" i="121"/>
  <c r="AT47" i="110"/>
  <c r="C38" i="121"/>
  <c r="AT30" i="110"/>
  <c r="C21" i="121"/>
  <c r="AQ68" i="110"/>
  <c r="AQ67" i="110"/>
  <c r="D58" i="121" s="1"/>
  <c r="O61" i="129"/>
  <c r="AQ25" i="110"/>
  <c r="O19" i="129"/>
  <c r="AQ53" i="110"/>
  <c r="O47" i="129"/>
  <c r="AQ33" i="110"/>
  <c r="O27" i="129"/>
  <c r="AQ60" i="110"/>
  <c r="O54" i="129"/>
  <c r="AQ39" i="110"/>
  <c r="O33" i="129"/>
  <c r="N41" i="129"/>
  <c r="AQ49" i="110"/>
  <c r="O43" i="129"/>
  <c r="AQ32" i="110"/>
  <c r="O26" i="129"/>
  <c r="AQ54" i="110"/>
  <c r="O48" i="129"/>
  <c r="AQ35" i="110"/>
  <c r="O29" i="129"/>
  <c r="AQ52" i="110"/>
  <c r="O46" i="129"/>
  <c r="AQ63" i="110"/>
  <c r="O57" i="129"/>
  <c r="AQ66" i="110"/>
  <c r="O60" i="129"/>
  <c r="AQ40" i="110"/>
  <c r="O34" i="129"/>
  <c r="AQ61" i="110"/>
  <c r="E52" i="121" s="1"/>
  <c r="O55" i="129"/>
  <c r="AQ41" i="110"/>
  <c r="O35" i="129"/>
  <c r="AQ48" i="110"/>
  <c r="O42" i="129"/>
  <c r="AQ37" i="110"/>
  <c r="O31" i="129"/>
  <c r="AQ64" i="110"/>
  <c r="O58" i="129"/>
  <c r="AQ55" i="110"/>
  <c r="D46" i="121" s="1"/>
  <c r="O49" i="129"/>
  <c r="AQ43" i="110"/>
  <c r="O37" i="129"/>
  <c r="AQ44" i="110"/>
  <c r="O38" i="129"/>
  <c r="AQ28" i="110"/>
  <c r="O22" i="129"/>
  <c r="AQ46" i="110"/>
  <c r="O40" i="129"/>
  <c r="AQ65" i="110"/>
  <c r="O59" i="129"/>
  <c r="AQ62" i="110"/>
  <c r="AU62" i="110" s="1"/>
  <c r="O56" i="129"/>
  <c r="AQ59" i="110"/>
  <c r="O53" i="129"/>
  <c r="AQ50" i="110"/>
  <c r="O44" i="129"/>
  <c r="AQ42" i="110"/>
  <c r="O36" i="129"/>
  <c r="AQ27" i="110"/>
  <c r="O21" i="129"/>
  <c r="AQ36" i="110"/>
  <c r="O30" i="129"/>
  <c r="AQ58" i="110"/>
  <c r="O52" i="129"/>
  <c r="AQ45" i="110"/>
  <c r="O39" i="129"/>
  <c r="AQ30" i="110"/>
  <c r="E21" i="121" s="1"/>
  <c r="O24" i="129"/>
  <c r="AQ29" i="110"/>
  <c r="E20" i="121" s="1"/>
  <c r="O23" i="129"/>
  <c r="AQ56" i="110"/>
  <c r="O50" i="129"/>
  <c r="AQ47" i="110"/>
  <c r="E38" i="121" s="1"/>
  <c r="O41" i="129"/>
  <c r="M63" i="129"/>
  <c r="K13" i="129"/>
  <c r="L13" i="129" s="1"/>
  <c r="J69" i="129"/>
  <c r="I13" i="129"/>
  <c r="M71" i="129"/>
  <c r="J63" i="129"/>
  <c r="M52" i="129"/>
  <c r="J72" i="129"/>
  <c r="X68" i="110"/>
  <c r="N62" i="129" s="1"/>
  <c r="X59" i="110"/>
  <c r="X50" i="110"/>
  <c r="X42" i="110"/>
  <c r="X35" i="110"/>
  <c r="X52" i="110"/>
  <c r="X32" i="110"/>
  <c r="X64" i="110"/>
  <c r="X65" i="110"/>
  <c r="X27" i="110"/>
  <c r="X28" i="110"/>
  <c r="X51" i="110"/>
  <c r="X39" i="110"/>
  <c r="X48" i="110"/>
  <c r="X66" i="110"/>
  <c r="X63" i="110"/>
  <c r="X62" i="110"/>
  <c r="X57" i="110"/>
  <c r="X26" i="110"/>
  <c r="X40" i="110"/>
  <c r="X44" i="110"/>
  <c r="X53" i="110"/>
  <c r="X49" i="110"/>
  <c r="X41" i="110"/>
  <c r="X54" i="110"/>
  <c r="X45" i="110"/>
  <c r="X37" i="110"/>
  <c r="X31" i="110"/>
  <c r="X46" i="110"/>
  <c r="X25" i="110"/>
  <c r="X38" i="110"/>
  <c r="X43" i="110"/>
  <c r="X56" i="110"/>
  <c r="X33" i="110"/>
  <c r="X69" i="110"/>
  <c r="X36" i="110"/>
  <c r="X60" i="110"/>
  <c r="X34" i="110"/>
  <c r="X58" i="110"/>
  <c r="J44" i="129"/>
  <c r="M32" i="129"/>
  <c r="M65" i="129"/>
  <c r="AW60" i="110"/>
  <c r="AW61" i="110"/>
  <c r="M68" i="129"/>
  <c r="J76" i="129"/>
  <c r="J75" i="129"/>
  <c r="AW27" i="110"/>
  <c r="AW42" i="110"/>
  <c r="AW54" i="110"/>
  <c r="M61" i="129"/>
  <c r="AW46" i="110"/>
  <c r="J31" i="129"/>
  <c r="M74" i="129"/>
  <c r="M41" i="129"/>
  <c r="J51" i="129"/>
  <c r="AW56" i="110"/>
  <c r="M38" i="129"/>
  <c r="J39" i="129"/>
  <c r="M46" i="129"/>
  <c r="M69" i="129"/>
  <c r="J46" i="129"/>
  <c r="M28" i="129"/>
  <c r="J57" i="129"/>
  <c r="I11" i="129"/>
  <c r="J11" i="129" s="1"/>
  <c r="AW43" i="110"/>
  <c r="M42" i="129"/>
  <c r="M19" i="129"/>
  <c r="J19" i="129"/>
  <c r="J55" i="129"/>
  <c r="AW34" i="110"/>
  <c r="AW53" i="110"/>
  <c r="M20" i="129"/>
  <c r="M48" i="129"/>
  <c r="AA16" i="110"/>
  <c r="M25" i="129"/>
  <c r="M73" i="129"/>
  <c r="M67" i="129"/>
  <c r="AW63" i="110"/>
  <c r="AW38" i="110"/>
  <c r="M22" i="129"/>
  <c r="I10" i="129"/>
  <c r="J10" i="129" s="1"/>
  <c r="M33" i="129"/>
  <c r="M40" i="129"/>
  <c r="AV25" i="110"/>
  <c r="AW40" i="110"/>
  <c r="AW59" i="110"/>
  <c r="P11" i="129"/>
  <c r="AW69" i="110"/>
  <c r="AW28" i="110"/>
  <c r="AW52" i="110"/>
  <c r="J23" i="129"/>
  <c r="M23" i="129"/>
  <c r="J66" i="129"/>
  <c r="M66" i="129"/>
  <c r="I12" i="129"/>
  <c r="T16" i="110"/>
  <c r="J24" i="129"/>
  <c r="M24" i="129"/>
  <c r="AH16" i="110"/>
  <c r="AS16" i="110" s="1"/>
  <c r="F7" i="121" s="1"/>
  <c r="AW37" i="110"/>
  <c r="I9" i="129"/>
  <c r="AW58" i="110"/>
  <c r="P12" i="129"/>
  <c r="AW50" i="110"/>
  <c r="AW39" i="110"/>
  <c r="M60" i="129"/>
  <c r="M56" i="129"/>
  <c r="M64" i="129"/>
  <c r="S16" i="110"/>
  <c r="M37" i="129"/>
  <c r="M21" i="129"/>
  <c r="M62" i="129"/>
  <c r="AD16" i="110"/>
  <c r="P9" i="129" s="1"/>
  <c r="M26" i="129"/>
  <c r="AW65" i="110"/>
  <c r="M58" i="129"/>
  <c r="AW29" i="110"/>
  <c r="AW62" i="110"/>
  <c r="AW26" i="110"/>
  <c r="K11" i="129"/>
  <c r="L11" i="129" s="1"/>
  <c r="AW66" i="110"/>
  <c r="M70" i="129"/>
  <c r="M27" i="129"/>
  <c r="M47" i="129"/>
  <c r="M49" i="129"/>
  <c r="J49" i="129"/>
  <c r="AW57" i="110"/>
  <c r="AW44" i="110"/>
  <c r="AW45" i="110"/>
  <c r="K10" i="129"/>
  <c r="L10" i="129" s="1"/>
  <c r="M43" i="129"/>
  <c r="K12" i="129"/>
  <c r="L12" i="129" s="1"/>
  <c r="M35" i="129"/>
  <c r="AW31" i="110"/>
  <c r="AW41" i="110"/>
  <c r="K9" i="129"/>
  <c r="L9" i="129" s="1"/>
  <c r="J45" i="129"/>
  <c r="M45" i="129"/>
  <c r="M59" i="129"/>
  <c r="AW25" i="110"/>
  <c r="AW33" i="110"/>
  <c r="N63" i="129" l="1"/>
  <c r="G21" i="121"/>
  <c r="G38" i="121"/>
  <c r="G46" i="121"/>
  <c r="G20" i="121"/>
  <c r="G52" i="121"/>
  <c r="G58" i="121"/>
  <c r="V23" i="140"/>
  <c r="W23" i="140" s="1"/>
  <c r="W20" i="140"/>
  <c r="X20" i="140" s="1"/>
  <c r="Y20" i="140" s="1"/>
  <c r="V17" i="140"/>
  <c r="W17" i="140" s="1"/>
  <c r="F20" i="121"/>
  <c r="F46" i="121"/>
  <c r="F58" i="121"/>
  <c r="F38" i="121"/>
  <c r="F52" i="121"/>
  <c r="F21" i="121"/>
  <c r="E46" i="121"/>
  <c r="E58" i="121"/>
  <c r="R6" i="140"/>
  <c r="W21" i="140"/>
  <c r="X21" i="140" s="1"/>
  <c r="V60" i="140"/>
  <c r="W60" i="140" s="1"/>
  <c r="X60" i="140" s="1"/>
  <c r="Y60" i="140" s="1"/>
  <c r="V59" i="140"/>
  <c r="W59" i="140" s="1"/>
  <c r="X59" i="140" s="1"/>
  <c r="Y59" i="140" s="1"/>
  <c r="W46" i="140"/>
  <c r="X46" i="140" s="1"/>
  <c r="Y46" i="140" s="1"/>
  <c r="W52" i="140"/>
  <c r="X52" i="140" s="1"/>
  <c r="Y52" i="140" s="1"/>
  <c r="V39" i="140"/>
  <c r="W39" i="140" s="1"/>
  <c r="X39" i="140" s="1"/>
  <c r="Y39" i="140" s="1"/>
  <c r="P6" i="140"/>
  <c r="V19" i="140"/>
  <c r="W19" i="140" s="1"/>
  <c r="X19" i="140" s="1"/>
  <c r="Y19" i="140" s="1"/>
  <c r="U16" i="140"/>
  <c r="V25" i="140"/>
  <c r="W25" i="140" s="1"/>
  <c r="X25" i="140" s="1"/>
  <c r="Y25" i="140" s="1"/>
  <c r="T16" i="140"/>
  <c r="P5" i="140"/>
  <c r="U5" i="140" s="1"/>
  <c r="V16" i="140"/>
  <c r="V48" i="140"/>
  <c r="W48" i="140" s="1"/>
  <c r="X48" i="140" s="1"/>
  <c r="Y48" i="140" s="1"/>
  <c r="T23" i="140"/>
  <c r="V40" i="140"/>
  <c r="W40" i="140" s="1"/>
  <c r="X40" i="140" s="1"/>
  <c r="Y40" i="140" s="1"/>
  <c r="V54" i="140"/>
  <c r="W54" i="140" s="1"/>
  <c r="X54" i="140" s="1"/>
  <c r="Y54" i="140" s="1"/>
  <c r="V57" i="140"/>
  <c r="W57" i="140" s="1"/>
  <c r="X57" i="140" s="1"/>
  <c r="Y57" i="140" s="1"/>
  <c r="V31" i="140"/>
  <c r="W31" i="140" s="1"/>
  <c r="X31" i="140" s="1"/>
  <c r="V35" i="140"/>
  <c r="W35" i="140" s="1"/>
  <c r="X35" i="140" s="1"/>
  <c r="Y35" i="140" s="1"/>
  <c r="T29" i="140"/>
  <c r="U22" i="140"/>
  <c r="W22" i="140" s="1"/>
  <c r="V45" i="140"/>
  <c r="W45" i="140" s="1"/>
  <c r="X45" i="140" s="1"/>
  <c r="Y45" i="140" s="1"/>
  <c r="V41" i="140"/>
  <c r="W41" i="140" s="1"/>
  <c r="X41" i="140" s="1"/>
  <c r="Y41" i="140" s="1"/>
  <c r="T17" i="140"/>
  <c r="V26" i="140"/>
  <c r="W26" i="140" s="1"/>
  <c r="X26" i="140" s="1"/>
  <c r="Y26" i="140" s="1"/>
  <c r="V30" i="140"/>
  <c r="V53" i="140"/>
  <c r="W53" i="140" s="1"/>
  <c r="X53" i="140" s="1"/>
  <c r="Y53" i="140" s="1"/>
  <c r="V43" i="140"/>
  <c r="W43" i="140" s="1"/>
  <c r="W29" i="140"/>
  <c r="V24" i="140"/>
  <c r="W24" i="140" s="1"/>
  <c r="X24" i="140" s="1"/>
  <c r="Y24" i="140" s="1"/>
  <c r="T44" i="140"/>
  <c r="V18" i="140"/>
  <c r="W18" i="140" s="1"/>
  <c r="T30" i="140"/>
  <c r="V27" i="140"/>
  <c r="W27" i="140" s="1"/>
  <c r="V28" i="140"/>
  <c r="W28" i="140" s="1"/>
  <c r="V51" i="140"/>
  <c r="W51" i="140" s="1"/>
  <c r="V47" i="140"/>
  <c r="W47" i="140" s="1"/>
  <c r="X47" i="140" s="1"/>
  <c r="Y47" i="140" s="1"/>
  <c r="J7" i="140"/>
  <c r="R7" i="140" s="1"/>
  <c r="P7" i="140"/>
  <c r="V42" i="140"/>
  <c r="W42" i="140" s="1"/>
  <c r="V56" i="140"/>
  <c r="W56" i="140" s="1"/>
  <c r="V32" i="140"/>
  <c r="W32" i="140" s="1"/>
  <c r="V55" i="140"/>
  <c r="W55" i="140" s="1"/>
  <c r="K5" i="140"/>
  <c r="M5" i="140"/>
  <c r="X38" i="140"/>
  <c r="Y38" i="140" s="1"/>
  <c r="T22" i="140"/>
  <c r="V37" i="140"/>
  <c r="W37" i="140" s="1"/>
  <c r="V50" i="140"/>
  <c r="W50" i="140" s="1"/>
  <c r="W44" i="140"/>
  <c r="M6" i="140"/>
  <c r="K6" i="140"/>
  <c r="M7" i="140"/>
  <c r="K7" i="140"/>
  <c r="V34" i="140"/>
  <c r="W34" i="140" s="1"/>
  <c r="X34" i="140" s="1"/>
  <c r="Y34" i="140" s="1"/>
  <c r="T34" i="140"/>
  <c r="Q6" i="140"/>
  <c r="Q5" i="140"/>
  <c r="V36" i="140"/>
  <c r="W36" i="140" s="1"/>
  <c r="U30" i="140"/>
  <c r="V49" i="140"/>
  <c r="W49" i="140" s="1"/>
  <c r="V33" i="140"/>
  <c r="W33" i="140" s="1"/>
  <c r="AV49" i="110"/>
  <c r="AV37" i="110"/>
  <c r="AV64" i="110"/>
  <c r="AV62" i="110"/>
  <c r="AV48" i="110"/>
  <c r="AV69" i="110"/>
  <c r="AV57" i="110"/>
  <c r="AV51" i="110"/>
  <c r="AV41" i="110"/>
  <c r="AV32" i="110"/>
  <c r="AV59" i="110"/>
  <c r="AV52" i="110"/>
  <c r="AV53" i="110"/>
  <c r="AV50" i="110"/>
  <c r="AV28" i="110"/>
  <c r="AV68" i="110"/>
  <c r="AV31" i="110"/>
  <c r="AV54" i="110"/>
  <c r="AV42" i="110"/>
  <c r="AV63" i="110"/>
  <c r="AV33" i="110"/>
  <c r="AV40" i="110"/>
  <c r="AV60" i="110"/>
  <c r="AV44" i="110"/>
  <c r="AV45" i="110"/>
  <c r="AV43" i="110"/>
  <c r="AV38" i="110"/>
  <c r="AV27" i="110"/>
  <c r="AV26" i="110"/>
  <c r="AV66" i="110"/>
  <c r="AV56" i="110"/>
  <c r="AV36" i="110"/>
  <c r="AV46" i="110"/>
  <c r="AV35" i="110"/>
  <c r="AV65" i="110"/>
  <c r="X18" i="110"/>
  <c r="AP18" i="110" s="1"/>
  <c r="AT18" i="110" s="1"/>
  <c r="X19" i="110"/>
  <c r="AP19" i="110" s="1"/>
  <c r="AT19" i="110" s="1"/>
  <c r="AR17" i="110"/>
  <c r="X17" i="110"/>
  <c r="AP17" i="110" s="1"/>
  <c r="AT17" i="110" s="1"/>
  <c r="AR16" i="110"/>
  <c r="E7" i="121" s="1"/>
  <c r="AR18" i="110"/>
  <c r="AV18" i="110" s="1"/>
  <c r="AR19" i="110"/>
  <c r="AV19" i="110" s="1"/>
  <c r="AU25" i="110"/>
  <c r="AU33" i="110"/>
  <c r="AU68" i="110"/>
  <c r="AU56" i="110"/>
  <c r="AU55" i="110"/>
  <c r="J46" i="121" s="1"/>
  <c r="AU40" i="110"/>
  <c r="AU37" i="110"/>
  <c r="AU44" i="110"/>
  <c r="AU27" i="110"/>
  <c r="AU58" i="110"/>
  <c r="AU32" i="110"/>
  <c r="AU41" i="110"/>
  <c r="AU50" i="110"/>
  <c r="AU35" i="110"/>
  <c r="AU46" i="110"/>
  <c r="AU67" i="110"/>
  <c r="J58" i="121" s="1"/>
  <c r="AU60" i="110"/>
  <c r="AU53" i="110"/>
  <c r="AU30" i="110"/>
  <c r="I21" i="121" s="1"/>
  <c r="D21" i="121"/>
  <c r="AU63" i="110"/>
  <c r="AU39" i="110"/>
  <c r="AU47" i="110"/>
  <c r="I38" i="121" s="1"/>
  <c r="D38" i="121"/>
  <c r="AU29" i="110"/>
  <c r="H20" i="121" s="1"/>
  <c r="D20" i="121"/>
  <c r="AU45" i="110"/>
  <c r="AU59" i="110"/>
  <c r="AU65" i="110"/>
  <c r="AU28" i="110"/>
  <c r="AU43" i="110"/>
  <c r="AU64" i="110"/>
  <c r="AU48" i="110"/>
  <c r="AU61" i="110"/>
  <c r="H52" i="121" s="1"/>
  <c r="D52" i="121"/>
  <c r="AU66" i="110"/>
  <c r="AU52" i="110"/>
  <c r="AU54" i="110"/>
  <c r="AU49" i="110"/>
  <c r="AU42" i="110"/>
  <c r="AU36" i="110"/>
  <c r="AP36" i="110"/>
  <c r="C27" i="121" s="1"/>
  <c r="N30" i="129"/>
  <c r="AP43" i="110"/>
  <c r="C34" i="121" s="1"/>
  <c r="N37" i="129"/>
  <c r="AP31" i="110"/>
  <c r="E22" i="121" s="1"/>
  <c r="N25" i="129"/>
  <c r="AP41" i="110"/>
  <c r="C32" i="121" s="1"/>
  <c r="N35" i="129"/>
  <c r="AP40" i="110"/>
  <c r="C31" i="121" s="1"/>
  <c r="N34" i="129"/>
  <c r="AP63" i="110"/>
  <c r="C54" i="121" s="1"/>
  <c r="N57" i="129"/>
  <c r="AP51" i="110"/>
  <c r="C42" i="121" s="1"/>
  <c r="N45" i="129"/>
  <c r="AP64" i="110"/>
  <c r="C55" i="121" s="1"/>
  <c r="N58" i="129"/>
  <c r="AP42" i="110"/>
  <c r="C33" i="121" s="1"/>
  <c r="N36" i="129"/>
  <c r="O10" i="129"/>
  <c r="AP58" i="110"/>
  <c r="C49" i="121" s="1"/>
  <c r="N52" i="129"/>
  <c r="AP69" i="110"/>
  <c r="E60" i="121" s="1"/>
  <c r="AP38" i="110"/>
  <c r="C29" i="121" s="1"/>
  <c r="N32" i="129"/>
  <c r="AP37" i="110"/>
  <c r="C28" i="121" s="1"/>
  <c r="N31" i="129"/>
  <c r="AP49" i="110"/>
  <c r="C40" i="121" s="1"/>
  <c r="N43" i="129"/>
  <c r="AP26" i="110"/>
  <c r="E17" i="121" s="1"/>
  <c r="N20" i="129"/>
  <c r="AP66" i="110"/>
  <c r="C57" i="121" s="1"/>
  <c r="N60" i="129"/>
  <c r="AP28" i="110"/>
  <c r="C19" i="121" s="1"/>
  <c r="N22" i="129"/>
  <c r="AP32" i="110"/>
  <c r="C23" i="121" s="1"/>
  <c r="N26" i="129"/>
  <c r="AP50" i="110"/>
  <c r="C41" i="121" s="1"/>
  <c r="N44" i="129"/>
  <c r="O11" i="129"/>
  <c r="AQ16" i="110"/>
  <c r="O9" i="129"/>
  <c r="AP34" i="110"/>
  <c r="N28" i="129"/>
  <c r="AP33" i="110"/>
  <c r="C24" i="121" s="1"/>
  <c r="N27" i="129"/>
  <c r="AP25" i="110"/>
  <c r="C16" i="121" s="1"/>
  <c r="N19" i="129"/>
  <c r="AP45" i="110"/>
  <c r="C36" i="121" s="1"/>
  <c r="N39" i="129"/>
  <c r="AP53" i="110"/>
  <c r="D44" i="121" s="1"/>
  <c r="N47" i="129"/>
  <c r="AP57" i="110"/>
  <c r="D48" i="121" s="1"/>
  <c r="N51" i="129"/>
  <c r="AP48" i="110"/>
  <c r="C39" i="121" s="1"/>
  <c r="N42" i="129"/>
  <c r="AP27" i="110"/>
  <c r="C18" i="121" s="1"/>
  <c r="N21" i="129"/>
  <c r="AP52" i="110"/>
  <c r="C43" i="121" s="1"/>
  <c r="N46" i="129"/>
  <c r="AP59" i="110"/>
  <c r="D50" i="121" s="1"/>
  <c r="N53" i="129"/>
  <c r="AP60" i="110"/>
  <c r="C51" i="121" s="1"/>
  <c r="N54" i="129"/>
  <c r="AP56" i="110"/>
  <c r="C47" i="121" s="1"/>
  <c r="N50" i="129"/>
  <c r="AP46" i="110"/>
  <c r="C37" i="121" s="1"/>
  <c r="N40" i="129"/>
  <c r="AP54" i="110"/>
  <c r="C45" i="121" s="1"/>
  <c r="N48" i="129"/>
  <c r="AP44" i="110"/>
  <c r="C35" i="121" s="1"/>
  <c r="N38" i="129"/>
  <c r="AP62" i="110"/>
  <c r="C53" i="121" s="1"/>
  <c r="N56" i="129"/>
  <c r="AP39" i="110"/>
  <c r="C30" i="121" s="1"/>
  <c r="N33" i="129"/>
  <c r="AP65" i="110"/>
  <c r="C56" i="121" s="1"/>
  <c r="N59" i="129"/>
  <c r="AP35" i="110"/>
  <c r="C26" i="121" s="1"/>
  <c r="N29" i="129"/>
  <c r="AP68" i="110"/>
  <c r="C59" i="121" s="1"/>
  <c r="M13" i="129"/>
  <c r="J13" i="129"/>
  <c r="X16" i="110"/>
  <c r="M11" i="129"/>
  <c r="AW16" i="110"/>
  <c r="J7" i="121" s="1"/>
  <c r="M12" i="129"/>
  <c r="J12" i="129"/>
  <c r="M9" i="129"/>
  <c r="J9" i="129"/>
  <c r="M10" i="129"/>
  <c r="F9" i="121" l="1"/>
  <c r="F60" i="121"/>
  <c r="F31" i="121"/>
  <c r="F45" i="121"/>
  <c r="F22" i="121"/>
  <c r="F57" i="121"/>
  <c r="F56" i="121"/>
  <c r="F39" i="121"/>
  <c r="F23" i="121"/>
  <c r="F36" i="121"/>
  <c r="F37" i="121"/>
  <c r="F43" i="121"/>
  <c r="F41" i="121"/>
  <c r="F50" i="121"/>
  <c r="F18" i="121"/>
  <c r="F35" i="121"/>
  <c r="F47" i="121"/>
  <c r="F42" i="121"/>
  <c r="F55" i="121"/>
  <c r="F49" i="121"/>
  <c r="F28" i="121"/>
  <c r="F19" i="121"/>
  <c r="F34" i="121"/>
  <c r="F29" i="121"/>
  <c r="F40" i="121"/>
  <c r="F32" i="121"/>
  <c r="F30" i="121"/>
  <c r="F44" i="121"/>
  <c r="F27" i="121"/>
  <c r="E25" i="121"/>
  <c r="F25" i="121"/>
  <c r="F54" i="121"/>
  <c r="F51" i="121"/>
  <c r="F17" i="121"/>
  <c r="F33" i="121"/>
  <c r="F26" i="121"/>
  <c r="F53" i="121"/>
  <c r="F24" i="121"/>
  <c r="F16" i="121"/>
  <c r="F59" i="121"/>
  <c r="F48" i="121"/>
  <c r="E57" i="121"/>
  <c r="E55" i="121"/>
  <c r="E47" i="121"/>
  <c r="E54" i="121"/>
  <c r="E26" i="121"/>
  <c r="J21" i="121"/>
  <c r="E43" i="121"/>
  <c r="E28" i="121"/>
  <c r="E27" i="121"/>
  <c r="E32" i="121"/>
  <c r="E16" i="121"/>
  <c r="E41" i="121"/>
  <c r="E50" i="121"/>
  <c r="J52" i="121"/>
  <c r="E40" i="121"/>
  <c r="E51" i="121"/>
  <c r="E49" i="121"/>
  <c r="E45" i="121"/>
  <c r="E31" i="121"/>
  <c r="E34" i="121"/>
  <c r="E37" i="121"/>
  <c r="E33" i="121"/>
  <c r="E19" i="121"/>
  <c r="E24" i="121"/>
  <c r="E36" i="121"/>
  <c r="E42" i="121"/>
  <c r="E44" i="121"/>
  <c r="E30" i="121"/>
  <c r="E48" i="121"/>
  <c r="E59" i="121"/>
  <c r="E35" i="121"/>
  <c r="E39" i="121"/>
  <c r="E18" i="121"/>
  <c r="J38" i="121"/>
  <c r="E23" i="121"/>
  <c r="E53" i="121"/>
  <c r="J20" i="121"/>
  <c r="E56" i="121"/>
  <c r="E29" i="121"/>
  <c r="D27" i="121"/>
  <c r="D41" i="121"/>
  <c r="I52" i="121"/>
  <c r="D16" i="121"/>
  <c r="D31" i="121"/>
  <c r="C25" i="121"/>
  <c r="D25" i="121"/>
  <c r="C60" i="121"/>
  <c r="D60" i="121"/>
  <c r="D40" i="121"/>
  <c r="D43" i="121"/>
  <c r="D55" i="121"/>
  <c r="D19" i="121"/>
  <c r="D30" i="121"/>
  <c r="D51" i="121"/>
  <c r="H31" i="121"/>
  <c r="D42" i="121"/>
  <c r="D28" i="121"/>
  <c r="D29" i="121"/>
  <c r="D26" i="121"/>
  <c r="D24" i="121"/>
  <c r="D53" i="121"/>
  <c r="C17" i="121"/>
  <c r="D17" i="121"/>
  <c r="C22" i="121"/>
  <c r="D22" i="121"/>
  <c r="H40" i="121"/>
  <c r="H46" i="121"/>
  <c r="I46" i="121"/>
  <c r="D18" i="121"/>
  <c r="D37" i="121"/>
  <c r="I20" i="121"/>
  <c r="D32" i="121"/>
  <c r="D59" i="121"/>
  <c r="D49" i="121"/>
  <c r="D45" i="121"/>
  <c r="D57" i="121"/>
  <c r="D39" i="121"/>
  <c r="D34" i="121"/>
  <c r="D56" i="121"/>
  <c r="D36" i="121"/>
  <c r="D54" i="121"/>
  <c r="H58" i="121"/>
  <c r="I58" i="121"/>
  <c r="D47" i="121"/>
  <c r="D33" i="121"/>
  <c r="D35" i="121"/>
  <c r="D23" i="121"/>
  <c r="U6" i="140"/>
  <c r="Y21" i="140"/>
  <c r="S7" i="140"/>
  <c r="V7" i="140" s="1"/>
  <c r="W16" i="140"/>
  <c r="X16" i="140" s="1"/>
  <c r="Y16" i="140" s="1"/>
  <c r="W30" i="140"/>
  <c r="X30" i="140" s="1"/>
  <c r="Y30" i="140" s="1"/>
  <c r="S6" i="140"/>
  <c r="T6" i="140" s="1"/>
  <c r="S5" i="140"/>
  <c r="T5" i="140" s="1"/>
  <c r="Y31" i="140"/>
  <c r="U7" i="140"/>
  <c r="X36" i="140"/>
  <c r="Y36" i="140" s="1"/>
  <c r="X50" i="140"/>
  <c r="Y50" i="140" s="1"/>
  <c r="X17" i="140"/>
  <c r="Y17" i="140" s="1"/>
  <c r="X18" i="140"/>
  <c r="Y18" i="140" s="1"/>
  <c r="X43" i="140"/>
  <c r="Y43" i="140" s="1"/>
  <c r="X32" i="140"/>
  <c r="Y32" i="140" s="1"/>
  <c r="X28" i="140"/>
  <c r="Y28" i="140" s="1"/>
  <c r="X29" i="140"/>
  <c r="Y29" i="140" s="1"/>
  <c r="X33" i="140"/>
  <c r="Y33" i="140" s="1"/>
  <c r="X44" i="140"/>
  <c r="Y44" i="140" s="1"/>
  <c r="X37" i="140"/>
  <c r="Y37" i="140" s="1"/>
  <c r="X56" i="140"/>
  <c r="Y56" i="140" s="1"/>
  <c r="X27" i="140"/>
  <c r="Y27" i="140" s="1"/>
  <c r="X49" i="140"/>
  <c r="Y49" i="140" s="1"/>
  <c r="X42" i="140"/>
  <c r="Y42" i="140" s="1"/>
  <c r="X22" i="140"/>
  <c r="Y22" i="140" s="1"/>
  <c r="X23" i="140"/>
  <c r="Y23" i="140" s="1"/>
  <c r="X55" i="140"/>
  <c r="Y55" i="140" s="1"/>
  <c r="X51" i="140"/>
  <c r="Y51" i="140" s="1"/>
  <c r="C44" i="121"/>
  <c r="C48" i="121"/>
  <c r="AV16" i="110"/>
  <c r="I7" i="121" s="1"/>
  <c r="AX18" i="110"/>
  <c r="AX19" i="110"/>
  <c r="AV17" i="110"/>
  <c r="J9" i="121" s="1"/>
  <c r="E9" i="121"/>
  <c r="AX61" i="110"/>
  <c r="K52" i="121" s="1"/>
  <c r="AT31" i="110"/>
  <c r="I22" i="121" s="1"/>
  <c r="AX55" i="110"/>
  <c r="K46" i="121" s="1"/>
  <c r="AX67" i="110"/>
  <c r="K58" i="121" s="1"/>
  <c r="AX29" i="110"/>
  <c r="K20" i="121" s="1"/>
  <c r="AT25" i="110"/>
  <c r="G16" i="121" s="1"/>
  <c r="H9" i="121"/>
  <c r="D9" i="121"/>
  <c r="AX47" i="110"/>
  <c r="K38" i="121" s="1"/>
  <c r="H38" i="121"/>
  <c r="AU16" i="110"/>
  <c r="H7" i="121" s="1"/>
  <c r="D7" i="121"/>
  <c r="H21" i="121"/>
  <c r="AX30" i="110"/>
  <c r="K21" i="121" s="1"/>
  <c r="AT59" i="110"/>
  <c r="G50" i="121" s="1"/>
  <c r="C50" i="121"/>
  <c r="AT42" i="110"/>
  <c r="H33" i="121" s="1"/>
  <c r="AT64" i="110"/>
  <c r="G55" i="121" s="1"/>
  <c r="AT51" i="110"/>
  <c r="I42" i="121" s="1"/>
  <c r="AT40" i="110"/>
  <c r="G31" i="121" s="1"/>
  <c r="AT49" i="110"/>
  <c r="G40" i="121" s="1"/>
  <c r="AT60" i="110"/>
  <c r="G51" i="121" s="1"/>
  <c r="AT35" i="110"/>
  <c r="G26" i="121" s="1"/>
  <c r="AT28" i="110"/>
  <c r="G19" i="121" s="1"/>
  <c r="AT57" i="110"/>
  <c r="H48" i="121" s="1"/>
  <c r="AT62" i="110"/>
  <c r="I53" i="121" s="1"/>
  <c r="AT56" i="110"/>
  <c r="G47" i="121" s="1"/>
  <c r="AT27" i="110"/>
  <c r="G18" i="121" s="1"/>
  <c r="AT45" i="110"/>
  <c r="G36" i="121" s="1"/>
  <c r="AT69" i="110"/>
  <c r="J60" i="121" s="1"/>
  <c r="AT33" i="110"/>
  <c r="G24" i="121" s="1"/>
  <c r="AT39" i="110"/>
  <c r="G30" i="121" s="1"/>
  <c r="AT44" i="110"/>
  <c r="G35" i="121" s="1"/>
  <c r="AT46" i="110"/>
  <c r="G37" i="121" s="1"/>
  <c r="AT48" i="110"/>
  <c r="G39" i="121" s="1"/>
  <c r="AT53" i="110"/>
  <c r="H44" i="121" s="1"/>
  <c r="AT32" i="110"/>
  <c r="G23" i="121" s="1"/>
  <c r="AT38" i="110"/>
  <c r="I29" i="121" s="1"/>
  <c r="AT36" i="110"/>
  <c r="G27" i="121" s="1"/>
  <c r="AT54" i="110"/>
  <c r="H45" i="121" s="1"/>
  <c r="AT58" i="110"/>
  <c r="G49" i="121" s="1"/>
  <c r="AT43" i="110"/>
  <c r="G34" i="121" s="1"/>
  <c r="AT41" i="110"/>
  <c r="G32" i="121" s="1"/>
  <c r="AT37" i="110"/>
  <c r="G28" i="121" s="1"/>
  <c r="AP16" i="110"/>
  <c r="D8" i="121" s="1"/>
  <c r="N9" i="129"/>
  <c r="AT50" i="110"/>
  <c r="G41" i="121" s="1"/>
  <c r="AT52" i="110"/>
  <c r="H43" i="121" s="1"/>
  <c r="AT34" i="110"/>
  <c r="AT63" i="110"/>
  <c r="G54" i="121" s="1"/>
  <c r="N11" i="129"/>
  <c r="AT66" i="110"/>
  <c r="G57" i="121" s="1"/>
  <c r="N10" i="129"/>
  <c r="AT26" i="110"/>
  <c r="I17" i="121" s="1"/>
  <c r="AT68" i="110"/>
  <c r="G59" i="121" s="1"/>
  <c r="AT65" i="110"/>
  <c r="G56" i="121" s="1"/>
  <c r="J56" i="121" l="1"/>
  <c r="J22" i="121"/>
  <c r="J35" i="121"/>
  <c r="J51" i="121"/>
  <c r="J47" i="121"/>
  <c r="J53" i="121"/>
  <c r="J54" i="121"/>
  <c r="J32" i="121"/>
  <c r="J23" i="121"/>
  <c r="J30" i="121"/>
  <c r="J34" i="121"/>
  <c r="J31" i="121"/>
  <c r="J45" i="121"/>
  <c r="J24" i="121"/>
  <c r="J18" i="121"/>
  <c r="J59" i="121"/>
  <c r="J33" i="121"/>
  <c r="J44" i="121"/>
  <c r="J41" i="121"/>
  <c r="J26" i="121"/>
  <c r="J50" i="121"/>
  <c r="J17" i="121"/>
  <c r="J57" i="121"/>
  <c r="J37" i="121"/>
  <c r="J55" i="121"/>
  <c r="J48" i="121"/>
  <c r="I25" i="121"/>
  <c r="J25" i="121"/>
  <c r="J40" i="121"/>
  <c r="J42" i="121"/>
  <c r="J43" i="121"/>
  <c r="J28" i="121"/>
  <c r="J36" i="121"/>
  <c r="J29" i="121"/>
  <c r="J39" i="121"/>
  <c r="J27" i="121"/>
  <c r="J49" i="121"/>
  <c r="J19" i="121"/>
  <c r="J16" i="121"/>
  <c r="F8" i="121"/>
  <c r="I60" i="121"/>
  <c r="E8" i="121"/>
  <c r="I44" i="121"/>
  <c r="I18" i="121"/>
  <c r="I23" i="121"/>
  <c r="I55" i="121"/>
  <c r="I48" i="121"/>
  <c r="I31" i="121"/>
  <c r="I19" i="121"/>
  <c r="I43" i="121"/>
  <c r="I30" i="121"/>
  <c r="I36" i="121"/>
  <c r="I51" i="121"/>
  <c r="I54" i="121"/>
  <c r="I35" i="121"/>
  <c r="I28" i="121"/>
  <c r="I57" i="121"/>
  <c r="I56" i="121"/>
  <c r="I39" i="121"/>
  <c r="I27" i="121"/>
  <c r="I50" i="121"/>
  <c r="I34" i="121"/>
  <c r="I40" i="121"/>
  <c r="I37" i="121"/>
  <c r="I16" i="121"/>
  <c r="I32" i="121"/>
  <c r="I41" i="121"/>
  <c r="I24" i="121"/>
  <c r="I45" i="121"/>
  <c r="I33" i="121"/>
  <c r="I26" i="121"/>
  <c r="I59" i="121"/>
  <c r="I49" i="121"/>
  <c r="I47" i="121"/>
  <c r="H16" i="121"/>
  <c r="H41" i="121"/>
  <c r="H19" i="121"/>
  <c r="H49" i="121"/>
  <c r="H28" i="121"/>
  <c r="H54" i="121"/>
  <c r="H39" i="121"/>
  <c r="G17" i="121"/>
  <c r="H17" i="121"/>
  <c r="G53" i="121"/>
  <c r="H53" i="121"/>
  <c r="G25" i="121"/>
  <c r="H25" i="121"/>
  <c r="G22" i="121"/>
  <c r="H22" i="121"/>
  <c r="H47" i="121"/>
  <c r="H27" i="121"/>
  <c r="H51" i="121"/>
  <c r="H55" i="121"/>
  <c r="H26" i="121"/>
  <c r="H23" i="121"/>
  <c r="H36" i="121"/>
  <c r="H57" i="121"/>
  <c r="G42" i="121"/>
  <c r="H42" i="121"/>
  <c r="H32" i="121"/>
  <c r="H50" i="121"/>
  <c r="G29" i="121"/>
  <c r="H29" i="121"/>
  <c r="G60" i="121"/>
  <c r="H60" i="121"/>
  <c r="H18" i="121"/>
  <c r="H35" i="121"/>
  <c r="H30" i="121"/>
  <c r="H24" i="121"/>
  <c r="H37" i="121"/>
  <c r="H56" i="121"/>
  <c r="H59" i="121"/>
  <c r="H34" i="121"/>
  <c r="T7" i="140"/>
  <c r="V5" i="140"/>
  <c r="W5" i="140" s="1"/>
  <c r="X5" i="140" s="1"/>
  <c r="Y5" i="140" s="1"/>
  <c r="V6" i="140"/>
  <c r="W6" i="140" s="1"/>
  <c r="X6" i="140" s="1"/>
  <c r="W7" i="140"/>
  <c r="G48" i="121"/>
  <c r="G43" i="121"/>
  <c r="G44" i="121"/>
  <c r="AX17" i="110"/>
  <c r="I9" i="121"/>
  <c r="AX31" i="110"/>
  <c r="K22" i="121" s="1"/>
  <c r="AX25" i="110"/>
  <c r="K16" i="121" s="1"/>
  <c r="AX64" i="110"/>
  <c r="K55" i="121" s="1"/>
  <c r="AX59" i="110"/>
  <c r="K50" i="121" s="1"/>
  <c r="AX57" i="110"/>
  <c r="AX49" i="110"/>
  <c r="K40" i="121" s="1"/>
  <c r="AX54" i="110"/>
  <c r="K45" i="121" s="1"/>
  <c r="G45" i="121"/>
  <c r="AT16" i="110"/>
  <c r="G8" i="121" s="1"/>
  <c r="C7" i="121"/>
  <c r="AX42" i="110"/>
  <c r="K33" i="121" s="1"/>
  <c r="G33" i="121"/>
  <c r="G9" i="121"/>
  <c r="C9" i="121"/>
  <c r="C8" i="121"/>
  <c r="AX28" i="110"/>
  <c r="K19" i="121" s="1"/>
  <c r="AX43" i="110"/>
  <c r="K34" i="121" s="1"/>
  <c r="AX40" i="110"/>
  <c r="K31" i="121" s="1"/>
  <c r="AX35" i="110"/>
  <c r="K26" i="121" s="1"/>
  <c r="AX51" i="110"/>
  <c r="K42" i="121" s="1"/>
  <c r="AX60" i="110"/>
  <c r="K51" i="121" s="1"/>
  <c r="AX36" i="110"/>
  <c r="K27" i="121" s="1"/>
  <c r="AX53" i="110"/>
  <c r="AX39" i="110"/>
  <c r="K30" i="121" s="1"/>
  <c r="AX27" i="110"/>
  <c r="K18" i="121" s="1"/>
  <c r="AX41" i="110"/>
  <c r="K32" i="121" s="1"/>
  <c r="AX32" i="110"/>
  <c r="K23" i="121" s="1"/>
  <c r="AX56" i="110"/>
  <c r="K47" i="121" s="1"/>
  <c r="AX48" i="110"/>
  <c r="K39" i="121" s="1"/>
  <c r="AX44" i="110"/>
  <c r="K35" i="121" s="1"/>
  <c r="AX45" i="110"/>
  <c r="K36" i="121" s="1"/>
  <c r="AX58" i="110"/>
  <c r="K49" i="121" s="1"/>
  <c r="AX38" i="110"/>
  <c r="K29" i="121" s="1"/>
  <c r="AX46" i="110"/>
  <c r="K37" i="121" s="1"/>
  <c r="AX69" i="110"/>
  <c r="K60" i="121" s="1"/>
  <c r="AX62" i="110"/>
  <c r="K53" i="121" s="1"/>
  <c r="AX26" i="110"/>
  <c r="K17" i="121" s="1"/>
  <c r="AX33" i="110"/>
  <c r="K24" i="121" s="1"/>
  <c r="AX50" i="110"/>
  <c r="K41" i="121" s="1"/>
  <c r="AX68" i="110"/>
  <c r="K59" i="121" s="1"/>
  <c r="AX34" i="110"/>
  <c r="K25" i="121" s="1"/>
  <c r="AX65" i="110"/>
  <c r="K56" i="121" s="1"/>
  <c r="AX66" i="110"/>
  <c r="K57" i="121" s="1"/>
  <c r="AX63" i="110"/>
  <c r="K54" i="121" s="1"/>
  <c r="AX52" i="110"/>
  <c r="AX37" i="110"/>
  <c r="K28" i="121" s="1"/>
  <c r="J8" i="121" l="1"/>
  <c r="I8" i="121"/>
  <c r="H8" i="121"/>
  <c r="Y6" i="140"/>
  <c r="X7" i="140"/>
  <c r="Y7" i="140" s="1"/>
  <c r="K44" i="121"/>
  <c r="K43" i="121"/>
  <c r="K48" i="121"/>
  <c r="K9" i="121"/>
  <c r="AX16" i="110"/>
  <c r="K7" i="121" s="1"/>
  <c r="G7" i="121"/>
  <c r="K8" i="121" l="1"/>
</calcChain>
</file>

<file path=xl/comments1.xml><?xml version="1.0" encoding="utf-8"?>
<comments xmlns="http://schemas.openxmlformats.org/spreadsheetml/2006/main">
  <authors>
    <author>Autor</author>
  </authors>
  <commentList>
    <comment ref="V15" authorId="0" shapeId="0">
      <text>
        <r>
          <rPr>
            <b/>
            <sz val="9"/>
            <color indexed="81"/>
            <rFont val="Tahoma"/>
            <family val="2"/>
          </rPr>
          <t>SPH</t>
        </r>
      </text>
    </comment>
    <comment ref="Y15" authorId="0" shapeId="0">
      <text>
        <r>
          <rPr>
            <b/>
            <sz val="9"/>
            <color indexed="81"/>
            <rFont val="Tahoma"/>
            <family val="2"/>
          </rPr>
          <t>Todos los dispositivos:
micro:detalles ventas dispositivos
,033</t>
        </r>
      </text>
    </comment>
    <comment ref="AE15" authorId="0" shapeId="0">
      <text>
        <r>
          <rPr>
            <b/>
            <sz val="9"/>
            <color indexed="81"/>
            <rFont val="Tahoma"/>
            <family val="2"/>
          </rPr>
          <t>Registros cerrados/horas efectivas</t>
        </r>
      </text>
    </comment>
    <comment ref="AF15" authorId="0" shapeId="0">
      <text>
        <r>
          <rPr>
            <b/>
            <sz val="9"/>
            <color indexed="81"/>
            <rFont val="Tahoma"/>
            <family val="2"/>
          </rPr>
          <t>inicia en el campo de paquete con "pack" dentro del de micro .</t>
        </r>
      </text>
    </comment>
    <comment ref="AJ15" authorId="0" shapeId="0">
      <text>
        <r>
          <rPr>
            <b/>
            <sz val="9"/>
            <color indexed="81"/>
            <rFont val="Tahoma"/>
            <family val="2"/>
          </rPr>
          <t>Registros tocados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SPH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Todos los dispositivos:
micro:detalles ventas dispositivos
,033</t>
        </r>
      </text>
    </comment>
    <comment ref="AE24" authorId="0" shapeId="0">
      <text>
        <r>
          <rPr>
            <b/>
            <sz val="9"/>
            <color indexed="81"/>
            <rFont val="Tahoma"/>
            <family val="2"/>
          </rPr>
          <t>Registros cerrados/horas efectivas</t>
        </r>
      </text>
    </comment>
    <comment ref="AF24" authorId="0" shapeId="0">
      <text>
        <r>
          <rPr>
            <b/>
            <sz val="9"/>
            <color indexed="81"/>
            <rFont val="Tahoma"/>
            <family val="2"/>
          </rPr>
          <t>inicia en el campo de paquete con "pack" dentro del de micro .</t>
        </r>
      </text>
    </comment>
    <comment ref="AJ24" authorId="0" shapeId="0">
      <text>
        <r>
          <rPr>
            <b/>
            <sz val="9"/>
            <color indexed="81"/>
            <rFont val="Tahoma"/>
            <family val="2"/>
          </rPr>
          <t>Registros tocados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SPH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SPH</t>
        </r>
      </text>
    </comment>
  </commentList>
</comments>
</file>

<file path=xl/connections.xml><?xml version="1.0" encoding="utf-8"?>
<connections xmlns="http://schemas.openxmlformats.org/spreadsheetml/2006/main">
  <connection id="1" name="Consulta desde Conexion moviles fbb" type="1" refreshedVersion="5" savePassword="1" saveData="1">
    <dbPr connection="DRIVER=SQL Server;SERVER=10.200.10.129\bies;UID=yduquem;Trusted_Connection=Yes;APP=Microsoft Office 2013;WSID=ECOCNE144" command="SELECT Tb_Moviles_FBB_Ranking.ID_PEDIDO,Tb_Moviles_FBB_Ranking.AGENTE, Tb_Moviles_FBB_Ranking.&quot;Fecha Alta&quot;, Tb_Moviles_FBB_Ranking.&quot;Fecha RFB&quot;, Tb_Moviles_FBB_Ranking.&quot;Fecha Cancelacion&quot;, Tb_Moviles_FBB_Ranking.&quot;Fecha Baja&quot;, Tb_Moviles_FBB_Ranking.&quot;Estado Movil&quot;, Tb_Moviles_FBB_Ranking.Terminal, Tb_Moviles_FBB_Ranking.MOVIL_FBB, Tb_Moviles_FBB_Ranking.TERMINAL662_FBB, Tb_Moviles_FBB_Ranking.MES_FBB, Tb_Moviles_FBB_Ranking.MES_RFB, Tb_Moviles_FBB_Ranking.AÑO_FBB, Tb_Moviles_FBB_Ranking.AÑO_RFB, Tb_Moviles_FBB_Ranking.DNI, Tb_Moviles_FBB_Ranking.Login_Presence, Tb_Moviles_FBB_Ranking.Team_Leader_x000d__x000a_FROM jazztel.dbo.Tb_Moviles_FBB_Ranking Tb_Moviles_FBB_Ranking where Tb_Moviles_FBB_Ranking.&quot;Fecha Alta&quot;&gt;='2024-05-01'_x000d__x000a_ORDER BY 1"/>
  </connection>
  <connection id="2" name="Consulta desde Conexion moviles rfb" type="1" refreshedVersion="5" savePassword="1" saveData="1">
    <dbPr connection="DRIVER=SQL Server;SERVER=10.200.10.129\bies;UID=yduquem;Trusted_Connection=Yes;APP=Microsoft Office 2013;WSID=ECOCNE144" command="SELECT Tb_Moviles_RFB_Ranking.ID_PEDIDO, Tb_Moviles_RFB_Ranking.&quot;Fecha RFB&quot;, Tb_Moviles_RFB_Ranking.&quot;Fecha Cancelacion&quot;, Tb_Moviles_RFB_Ranking.&quot;Fecha Baja&quot;, Tb_Moviles_RFB_Ranking.AGENTE, Tb_Moviles_RFB_Ranking.&quot;Estado Movil&quot;, Tb_Moviles_RFB_Ranking.Terminal, Tb_Moviles_RFB_Ranking.MOVIL_RFB, Tb_Moviles_RFB_Ranking.TERMINAL661_RFB, Tb_Moviles_RFB_Ranking.MES_RFB, Tb_Moviles_RFB_Ranking.AÑO_RFB, Tb_Moviles_RFB_Ranking.DNI, Tb_Moviles_RFB_Ranking.Login_Presence, Tb_Moviles_RFB_Ranking.Team_Leader_x000d__x000a_FROM Jazztel.dbo.Tb_Moviles_RFB_Ranking Tb_Moviles_RFB_Ranking where  Tb_Moviles_RFB_Ranking.&quot;Fecha RFB&quot;&gt;='2024-05-01'_x000d__x000a_ORDER BY 1"/>
  </connection>
  <connection id="3" name="Consulta desde Conexion terminales" type="1" refreshedVersion="5" savePassword="1" saveData="1">
    <dbPr connection="DRIVER=SQL Server;SERVER=10.200.10.129\bies;UID=yduquem;Trusted_Connection=Yes;APP=Microsoft Office 2013;WSID=ECOCNE144" command="SELECT Tb_Terminales_Ranking.ID_PEDIDO, Tb_Terminales_Ranking.&quot;Fecha Alta&quot;, Tb_Terminales_Ranking.&quot;Fecha RFB&quot;, Tb_Terminales_Ranking.&quot;Fecha Cancelacion&quot;, Tb_Terminales_Ranking.&quot;Fecha Baja&quot;, Tb_Terminales_Ranking.AGENTE, Tb_Terminales_Ranking.Tipo_Dispositivo, Tb_Terminales_Ranking.Estado, Tb_Terminales_Ranking.Terminal_FBB, Tb_Terminales_Ranking.Terminal_RFB, Tb_Terminales_Ranking.MES_FBB, Tb_Terminales_Ranking.MES_RFB, Tb_Terminales_Ranking.AÑO_FBB, Tb_Terminales_Ranking.AÑO_RFB, Tb_Terminales_Ranking.DNI, Tb_Terminales_Ranking.Login_Presence, Tb_Terminales_Ranking.Team_Leader_x000d__x000a_FROM Jazztel.dbo.Tb_Terminales_Ranking Tb_Terminales_Ranking where Tb_Terminales_Ranking.&quot;Fecha Alta&quot;&gt;='2024-08-01'_x000d__x000a_ORDER BY 2"/>
  </connection>
  <connection id="4" name="Consulta desde Conexion_Fibras" type="1" refreshedVersion="5" savePassword="1" saveData="1">
    <dbPr connection="DRIVER=SQL Server;SERVER=10.200.10.129\bies;UID=yduquem;Trusted_Connection=Yes;APP=Microsoft Office 2013;WSID=ECOCNE144" command="SELECT Tb_Fibras_Ranking.ID_PEDIDO, Tb_Fibras_Ranking.&quot;Fecha VN&quot;, Tb_Fibras_Ranking.&quot;Fecha RFB&quot;, Tb_Fibras_Ranking.Paquete, Tb_Fibras_Ranking.Agente, Tb_Fibras_Ranking.FECHA_CANCELACION, Tb_Fibras_Ranking.FECHA_BAJA, Tb_Fibras_Ranking.&quot;Motivo Cancelacion&quot;, Tb_Fibras_Ranking.Modelo_Terminal, Tb_Fibras_Ranking.DNI, Tb_Fibras_Ranking.Login_Presence, Tb_Fibras_Ranking.TIPO, Tb_Fibras_Ranking.FIBRAS_FBB, Tb_Fibras_Ranking.FIBRA_VALOR_FBB, Tb_Fibras_Ranking.PACKS__FBB, Tb_Fibras_Ranking.TERMINAL07__FBB, Tb_Fibras_Ranking.MES_FBB, Tb_Fibras_Ranking.MES_RFB_x000d__x000a_,datepart(year,[Fecha VN])Año_FBB_x000d__x000a_,datepart(year,[Fecha RFB])Año_RFB_x000d__x000a_FROM jazztel.dbo.Tb_Fibras_Ranking Tb_Fibras_Ranking where Tb_Fibras_Ranking.&quot;Fecha VN&quot;&gt;='2024-05-01'_x000d__x000a_ORDER BY 1"/>
  </connection>
  <connection id="5" name="Contactos por Agente" type="1" refreshedVersion="5" savePassword="1" background="1" saveData="1">
    <dbPr connection="DRIVER=SQL Server;SERVER=10.200.10.129\bies;UID=yduquem;Trusted_Connection=Yes;APP=Microsoft Office 2013;WSID=ECOCNE144" command="SELECT _x000d__x000a_FECHA_x000d__x000a_,a.LOGIN_x000d__x000a_,a.CU_x000d__x000a_,a.[CU+]_x000d__x000a_,a.[CU-]_x000d__x000a_,a.CERRADO_AGENTE_x000d__x000a_,a.TOCADOS_AGENTE_x000d__x000a_,a.CERRADOS_AGENTE_ARBOL_x000d__x000a_,a.HORAS_EFECTIVAS_x000d__x000a_,a.LLAMADAS_CONVERSADAS_x000d__x000a_,a.TALKTIME_x000d__x000a_,a.ACWTIME_x000d__x000a_,a.[Horas Login]_x000d__x000a_,f.[NOMBRE COMPLETO]_x000d__x000a_FROM Jazztel.dbo.Tb_Contactos_Cierres_Agentes a_x000d__x000a_left join Jazztel.dbo.Tb_Pass_Agentes_135004 F ON  a.fecha BETWEEN  CAST(FechaDesde AS DATE) AND ISNULL(CAST(FechaHasta AS DATE),CAST(GETDATE()-1 AS DATE)) and A.Login =f.Username_GoContact_x000d__x000a_WHERE fecha between '2025-01-01' and '2025-01-31'"/>
  </connection>
  <connection id="6" name="mini pass" type="1" refreshedVersion="5" background="1" saveData="1">
    <dbPr connection="DRIVER=SQL Server;SERVER=10.200.10.129\bies;UID=yduquem;Trusted_Connection=Yes;APP=Microsoft Office 2013;WSID=ECOCNE144" command="select DISTINCT ([TL asignado]), MAX([Fecha Incorporación]) Max_Fecha_Incorporacion  from [Jazztel].[dbo].[Tb_Pass_Agentes_135004] where FechaHasta IS NULL_x000d__x000a_ GROUP BY [TL asignado]"/>
  </connection>
  <connection id="7" name="mini pass tl" type="1" refreshedVersion="5" background="1" saveData="1">
    <dbPr connection="DRIVER=SQL Server;SERVER=10.200.10.129\bies;UID=yduquem;Trusted_Connection=Yes;APP=Microsoft Office 2013;WSID=ECOCNE144" command="select _x000d__x000a_Login_Presence_x000d__x000a_,[nombre completo]_x000d__x000a_,[TL asignado]_x000d__x000a_from [Jazztel].[dbo].[Tb_Pass_Agentes_135004] where FechaDesde&gt;='2024-09-01'"/>
  </connection>
  <connection id="8" name="Movil_report" type="1" refreshedVersion="5" saveData="1">
    <dbPr connection="DRIVER=SQL Server;SERVER=10.200.10.129\bies;UID=yduquem;Trusted_Connection=Yes;APP=Microsoft Office 2013;WSID=ECOCNE144" command="select fecha, EMERTELEVT, count(0)   from   Jazztel.dbo.Tb_Report_Ventas_Jazztel _x000d__x000a_where (Producto like ('Móvil%') or Producto in ('Datos Ilimitados') or Producto like ('Movil%') or Producto like ('Router%') ) and datename(MM,FECHA)=datename(MM,cast(getdate()-3 as date)) and year(fecha)=year(cast(getdate()-3 as date))_x000d__x000a_and [SMS_OK_VPT_OK] in ('ok ')_x000d__x000a_Group by fecha,EMERTELEVT"/>
  </connection>
  <connection id="9" name="SIMYO" type="1" refreshedVersion="5" background="1" saveData="1">
    <dbPr connection="DRIVER=SQL Server;SERVER=10.200.10.129\bies;UID=yduquem;Trusted_Connection=Yes;APP=Microsoft Office 2013;WSID=ECOCNE144" command="select  a.SUBSCRIPTION_ID,_x000d__x000a_a.SALE_DATE,_x000d__x000a_a.TIPO ,_x000d__x000a_a.TARIFA,_x000d__x000a_a.IDENTITY_NUMBER,_x000d__x000a_a.ESTADO,_x000d__x000a_b.EMERTELEVT_x000d__x000a_from Jazztel.dbo.tbscript_py_Ventas_Simyio_Jazztel a _x000d__x000a_left join Jazztel.dbo.Tb_Report_Ventas_Jazztel  b on a.SUBSCRIPTION_ID=b.ID_PEDIDO_x000d__x000a_where month(sale_date)=month(cast(getdate()-3 as date)) and YEAR(sale_date)&gt;=year(cast(getdate()-3 as date))"/>
  </connection>
</connections>
</file>

<file path=xl/sharedStrings.xml><?xml version="1.0" encoding="utf-8"?>
<sst xmlns="http://schemas.openxmlformats.org/spreadsheetml/2006/main" count="4702" uniqueCount="712">
  <si>
    <t>TEAMLEADER</t>
  </si>
  <si>
    <t>Horas efectivas</t>
  </si>
  <si>
    <t>Ratio fijo/ H efectiva</t>
  </si>
  <si>
    <t>KPI %VAP</t>
  </si>
  <si>
    <t>USUARIO</t>
  </si>
  <si>
    <t>Conversion Fijos</t>
  </si>
  <si>
    <t>NOMBRE COMPLETO</t>
  </si>
  <si>
    <t>Mª JOSE BARRENA SANCHEZ</t>
  </si>
  <si>
    <t>INMACULADA BLANCO ZAFRA</t>
  </si>
  <si>
    <t>ALFONSO CALVO RENTERO</t>
  </si>
  <si>
    <t>ESTEFANIA INFANTE DOCTOR</t>
  </si>
  <si>
    <t>SONIA JIMENEZ CRESPILLO</t>
  </si>
  <si>
    <t>DANIEL OTERO MARMOL</t>
  </si>
  <si>
    <t>ANTONIO JOSE ACEVEDO FRAGEIRO</t>
  </si>
  <si>
    <t>CARMEN SONIA BENAVENTE NAVARRO</t>
  </si>
  <si>
    <t>ILDEFONSO LASTRE PIQUERAS</t>
  </si>
  <si>
    <t>SERGIO GOMEZ DE LA VEGA</t>
  </si>
  <si>
    <t>AGUSTIN ONIEVA GONZALEZ</t>
  </si>
  <si>
    <t>LOGIN</t>
  </si>
  <si>
    <t>EMERTELEVT002</t>
  </si>
  <si>
    <t>EMERTELEVT003</t>
  </si>
  <si>
    <t>EMERTELEVT004</t>
  </si>
  <si>
    <t>EMERTELEVT009</t>
  </si>
  <si>
    <t>EMERTELEVT010</t>
  </si>
  <si>
    <t>EMERTELEVT026</t>
  </si>
  <si>
    <t>RANKING JAZZTEL</t>
  </si>
  <si>
    <t>(Todas)</t>
  </si>
  <si>
    <t>Etiquetas de fila</t>
  </si>
  <si>
    <t>Total general</t>
  </si>
  <si>
    <t>CU</t>
  </si>
  <si>
    <t>FECHA</t>
  </si>
  <si>
    <t>RHC</t>
  </si>
  <si>
    <t>EMERTELEVT030</t>
  </si>
  <si>
    <t>EMERTELEVT034</t>
  </si>
  <si>
    <t>EMERTELEVT033</t>
  </si>
  <si>
    <t>DANIEL CAMACHO AMADOR</t>
  </si>
  <si>
    <t>EMERTELEVT037</t>
  </si>
  <si>
    <t>EMERTELEVT032</t>
  </si>
  <si>
    <t>EMERTELEVT031</t>
  </si>
  <si>
    <t>RAQUEL GARCIA SUESCUM</t>
  </si>
  <si>
    <t>KPI %FTTH 600</t>
  </si>
  <si>
    <t>Movil RFB</t>
  </si>
  <si>
    <t>Ventas Movil FBB</t>
  </si>
  <si>
    <t>Ventas Fijo FBB</t>
  </si>
  <si>
    <t>Conversion Movil</t>
  </si>
  <si>
    <t>Ratio Movil/ H efectiva</t>
  </si>
  <si>
    <t>Fijos RFB</t>
  </si>
  <si>
    <t>KPI %PACK</t>
  </si>
  <si>
    <t>brutas movil</t>
  </si>
  <si>
    <t>brutas fijas</t>
  </si>
  <si>
    <t>netas movil</t>
  </si>
  <si>
    <t>netas</t>
  </si>
  <si>
    <t>CU+</t>
  </si>
  <si>
    <t>CU-</t>
  </si>
  <si>
    <t>Suma de CU</t>
  </si>
  <si>
    <t>Suma de CU+</t>
  </si>
  <si>
    <t>Suma de CU-</t>
  </si>
  <si>
    <t>ACTIVO</t>
  </si>
  <si>
    <t>CERRADO_AGENTE</t>
  </si>
  <si>
    <t>CERRADOS_AGENTE_ARBOL</t>
  </si>
  <si>
    <t>Suma de CERRADO_AGENTE</t>
  </si>
  <si>
    <t>RC</t>
  </si>
  <si>
    <t>PENDIENTE ACTIVACION ADSL(PACK)</t>
  </si>
  <si>
    <t>EN VUELO</t>
  </si>
  <si>
    <t>CANCELADO</t>
  </si>
  <si>
    <t>sacar del de fibras</t>
  </si>
  <si>
    <t>sacar del de moviles</t>
  </si>
  <si>
    <t>y del 033 que son los televisores</t>
  </si>
  <si>
    <t>PACK FBB</t>
  </si>
  <si>
    <t>PACK RFB</t>
  </si>
  <si>
    <t>BAJA</t>
  </si>
  <si>
    <t>VAP FBB</t>
  </si>
  <si>
    <t>VAP RFB</t>
  </si>
  <si>
    <t>Tipo_Dispositivo</t>
  </si>
  <si>
    <t>EMERTELEVT038</t>
  </si>
  <si>
    <t>EMERTELEVT039</t>
  </si>
  <si>
    <t>EMERTELEVT040</t>
  </si>
  <si>
    <t>SANDRA REIGAL ALMAGRO</t>
  </si>
  <si>
    <t>RAQUEL MOYA COLLADO</t>
  </si>
  <si>
    <t>DANIEL QUESADA GARCÍA</t>
  </si>
  <si>
    <t>EMERTELEVT046</t>
  </si>
  <si>
    <t>MARIA ANTONIA PINEDA COSTA</t>
  </si>
  <si>
    <t>EMERTELEVT047</t>
  </si>
  <si>
    <t>SALVADORA RODRIGUEZ CASTILLEJO</t>
  </si>
  <si>
    <t>EMERTELEVT048</t>
  </si>
  <si>
    <t>SONIA ROSALES DELGADO</t>
  </si>
  <si>
    <t>EMERTELEVT042</t>
  </si>
  <si>
    <t>LAURA CENTELLA OTERO</t>
  </si>
  <si>
    <t>EMERTELEVT041</t>
  </si>
  <si>
    <t>CONSTANZA BARBERO OLMO</t>
  </si>
  <si>
    <t>A</t>
  </si>
  <si>
    <t>B</t>
  </si>
  <si>
    <t>C</t>
  </si>
  <si>
    <t>Z</t>
  </si>
  <si>
    <t>% Cumplimiento</t>
  </si>
  <si>
    <t>Segmento</t>
  </si>
  <si>
    <t>TOTAL PUNTOS</t>
  </si>
  <si>
    <t>TEAM LEADER</t>
  </si>
  <si>
    <t>EMERTELEVT049</t>
  </si>
  <si>
    <t>EMERTELEVT050</t>
  </si>
  <si>
    <t>EMERTELEVT051</t>
  </si>
  <si>
    <t>EMERTELEVT052</t>
  </si>
  <si>
    <t>EMERTELEVT054</t>
  </si>
  <si>
    <t>EMERTELEVT055</t>
  </si>
  <si>
    <t>EMERTELEVT056</t>
  </si>
  <si>
    <t>EMERTELEVT057</t>
  </si>
  <si>
    <t>EMERTELEVT058</t>
  </si>
  <si>
    <t>EMERTELEVT059</t>
  </si>
  <si>
    <t>EMERTELEVT066</t>
  </si>
  <si>
    <t>EMERTELEVT060</t>
  </si>
  <si>
    <t>EMERTELEVT062</t>
  </si>
  <si>
    <t>EMERTELEVT061</t>
  </si>
  <si>
    <t>EMERTELEVT065</t>
  </si>
  <si>
    <t>ANA ISABEL ARROYO SAUCES</t>
  </si>
  <si>
    <t>MARIA GALISTEO LEON</t>
  </si>
  <si>
    <t>Mª TERESA GOMEZ MUÑOZ</t>
  </si>
  <si>
    <t>ENRIQUE LOPEZ MENDEZ</t>
  </si>
  <si>
    <t>CARMEN MUÑOZ MOYANO</t>
  </si>
  <si>
    <t>VANESA TALIA PEREZ MEDINA</t>
  </si>
  <si>
    <t>FRANCISCO JAVIER RAMOS RODRIGUEZ</t>
  </si>
  <si>
    <t>CRISTINA RUBIO PONFERRADA</t>
  </si>
  <si>
    <t>JESÚS ANTONIO SERRANO MARTINEZ</t>
  </si>
  <si>
    <t>PURIFICACION VENTURA FRIAS</t>
  </si>
  <si>
    <t>ROSA MARIA NEIRA ESTROPEL</t>
  </si>
  <si>
    <t>LORENA BLANCO ROMERO</t>
  </si>
  <si>
    <t>RAUL CRESPO LOPEZ</t>
  </si>
  <si>
    <t>AGUSTIN CASTILLA MARQUEZ</t>
  </si>
  <si>
    <t>JERONIMO NAVARRO DURAN</t>
  </si>
  <si>
    <t>MARIA AYESA GARRIDO BLANCO</t>
  </si>
  <si>
    <t>EMERTELEVT073</t>
  </si>
  <si>
    <t>Fecha incorporacion</t>
  </si>
  <si>
    <t>TOCADOS_AGENTE</t>
  </si>
  <si>
    <t>Suma de TOCADOS_AGENTE</t>
  </si>
  <si>
    <t>RT</t>
  </si>
  <si>
    <t>Fibra Valor FBB</t>
  </si>
  <si>
    <t>Fibras Valor RFB</t>
  </si>
  <si>
    <t>EMERTELEVT090</t>
  </si>
  <si>
    <t>REBECA VERA  RUIZ</t>
  </si>
  <si>
    <t>CARMEN  ADAMUZ MILLAN</t>
  </si>
  <si>
    <t xml:space="preserve">RAQUEL PILA REVUELTA </t>
  </si>
  <si>
    <t>VICTOR HARO MORFE</t>
  </si>
  <si>
    <t>FIJO</t>
  </si>
  <si>
    <t>TERMINALES</t>
  </si>
  <si>
    <t>hoja objetivos del emmaster</t>
  </si>
  <si>
    <t>hoja datos agentes</t>
  </si>
  <si>
    <t>TRAER AL RANKING</t>
  </si>
  <si>
    <t>NOMBRE_ASESOR_CONCATENADO</t>
  </si>
  <si>
    <t>NOMBRE_TL_CONCATENADO</t>
  </si>
  <si>
    <t>Puntos Fijo</t>
  </si>
  <si>
    <t>Puntos Voz</t>
  </si>
  <si>
    <t>Puntos VAP</t>
  </si>
  <si>
    <t>Total Puntos</t>
  </si>
  <si>
    <t>% Valor/Total</t>
  </si>
  <si>
    <t>% VAP/Líneas</t>
  </si>
  <si>
    <t>SHP</t>
  </si>
  <si>
    <t>SUMA DE PUNTOS/HORAS EFECTIVAS</t>
  </si>
  <si>
    <t>puntos por hora</t>
  </si>
  <si>
    <t>esta pasaria a ser la parte de ventas del ECO PRODUCCION</t>
  </si>
  <si>
    <t>HORAS_EFECTIVAS</t>
  </si>
  <si>
    <t>MES_FBB</t>
  </si>
  <si>
    <t>MES_RFB</t>
  </si>
  <si>
    <t>TIPO</t>
  </si>
  <si>
    <t>USUARIO CRM</t>
  </si>
  <si>
    <t xml:space="preserve">FIBRAS_FBB </t>
  </si>
  <si>
    <t xml:space="preserve">FIBRA_VALOR_FBB </t>
  </si>
  <si>
    <t xml:space="preserve">PACKS__FBB </t>
  </si>
  <si>
    <t xml:space="preserve">TERMINAL07__FBB </t>
  </si>
  <si>
    <t>FIBRAS_RFB</t>
  </si>
  <si>
    <t>FIBRA_VALOR_RFB</t>
  </si>
  <si>
    <t>PACKS__RFB</t>
  </si>
  <si>
    <t>AÑO_FBB</t>
  </si>
  <si>
    <t>AÑO_RFB</t>
  </si>
  <si>
    <t>CRITERIOS VALIDOS</t>
  </si>
  <si>
    <t xml:space="preserve">MOVIL_FBB </t>
  </si>
  <si>
    <t xml:space="preserve">TERMINAL662_FBB </t>
  </si>
  <si>
    <t xml:space="preserve">MOVIL_RFB </t>
  </si>
  <si>
    <t xml:space="preserve">TERMINAL661_RFB </t>
  </si>
  <si>
    <t xml:space="preserve">Terminal_FBB </t>
  </si>
  <si>
    <t xml:space="preserve">Terminal_RFB </t>
  </si>
  <si>
    <t>OK</t>
  </si>
  <si>
    <t>EMERTELEVT102</t>
  </si>
  <si>
    <t>EMERTELEVT103</t>
  </si>
  <si>
    <t>MOVILES ALTO VALOR</t>
  </si>
  <si>
    <t>DE 50 Y 25GB</t>
  </si>
  <si>
    <t>Fecha VN</t>
  </si>
  <si>
    <t>Movil us fijo</t>
  </si>
  <si>
    <t>MODO</t>
  </si>
  <si>
    <t>ABSENTISMO</t>
  </si>
  <si>
    <t>Sem1</t>
  </si>
  <si>
    <t>Sem2</t>
  </si>
  <si>
    <t>Sem3</t>
  </si>
  <si>
    <t>Sem4</t>
  </si>
  <si>
    <t>Sem5</t>
  </si>
  <si>
    <t/>
  </si>
  <si>
    <t>OBJETIVO</t>
  </si>
  <si>
    <t>% CUMPLIMIENTO</t>
  </si>
  <si>
    <t>Fecha RFB</t>
  </si>
  <si>
    <t>Fecha Alta</t>
  </si>
  <si>
    <t>ROSALIA LÓPEZ PÉREZ</t>
  </si>
  <si>
    <t>EMERTELEVT104</t>
  </si>
  <si>
    <t xml:space="preserve">MARIA MAGDALENA  CARRASCO  HERNANDEZ </t>
  </si>
  <si>
    <t>EMERTELEVT105</t>
  </si>
  <si>
    <t xml:space="preserve">PABLO  RINO FLORES </t>
  </si>
  <si>
    <t>MARIA  RODRIGUEZ PLAZA</t>
  </si>
  <si>
    <t>EMERTELEVT136</t>
  </si>
  <si>
    <t>FIBRAS</t>
  </si>
  <si>
    <t>MOVILES</t>
  </si>
  <si>
    <t>EMERTELEVT118</t>
  </si>
  <si>
    <t>YESSICA MOLINA HUESO</t>
  </si>
  <si>
    <t>ADRIAN SERRANO VALMORISCO</t>
  </si>
  <si>
    <t>SANDRA MARÍA RUTH CENTELLA</t>
  </si>
  <si>
    <t>JOAQUIN SANCHEZ CABALLERO</t>
  </si>
  <si>
    <t>CRISTINA PEÑA JIMENEZ</t>
  </si>
  <si>
    <t>LAURA VILLEGAS RUIZ</t>
  </si>
  <si>
    <t>EMERTELEVT134</t>
  </si>
  <si>
    <t>EMERTELEVT127</t>
  </si>
  <si>
    <t>EMERTELEVT160</t>
  </si>
  <si>
    <t>PABLO  MORALES PAJUELO</t>
  </si>
  <si>
    <t>EMERTELEVT161</t>
  </si>
  <si>
    <t>FRANCISCO TRINADO  OCHOA</t>
  </si>
  <si>
    <t>CARLOS CRUZADO CRIADO</t>
  </si>
  <si>
    <t>ELENA JURADO URBANO</t>
  </si>
  <si>
    <t>LUIS FELIPE CARVAJAL JULIAC</t>
  </si>
  <si>
    <t>EMERTELEVT158</t>
  </si>
  <si>
    <t>RAFAEL  RAMOS MOLINA</t>
  </si>
  <si>
    <t>EMERTELEVT175</t>
  </si>
  <si>
    <t>ADELA MONEREO JIMENEZ</t>
  </si>
  <si>
    <t>MARIA ISABEL  OLMO  FERNANDEZ</t>
  </si>
  <si>
    <t>MARIA DEL ROSARIO LUNA ALCÁNTARA</t>
  </si>
  <si>
    <t>EMERTELEVT163</t>
  </si>
  <si>
    <t>EMERTELEVT165</t>
  </si>
  <si>
    <t>EMERTELEVT167</t>
  </si>
  <si>
    <t>EMERTELEVT174</t>
  </si>
  <si>
    <t>EMERTELEVT176</t>
  </si>
  <si>
    <t>EMERTELEVT182</t>
  </si>
  <si>
    <t>EMERTELEVT185</t>
  </si>
  <si>
    <t>EMERTELEVT189</t>
  </si>
  <si>
    <t>EMERTELEVT183</t>
  </si>
  <si>
    <t>EMERTELEVT196</t>
  </si>
  <si>
    <t>ANA ESMERALDA ROMERO BUDIA</t>
  </si>
  <si>
    <t>MARIA DEL PILAR MARTINEZ DE LA TORRE</t>
  </si>
  <si>
    <t>EMERTELEVT195</t>
  </si>
  <si>
    <t>JOSE MIGUEL FERNANDEZ ZAMORANO</t>
  </si>
  <si>
    <t>INMACULADA CASASOLA ESCOBAR</t>
  </si>
  <si>
    <t>INES MARTINEZ GARCIA</t>
  </si>
  <si>
    <t>EMERTELEVT164</t>
  </si>
  <si>
    <t>EMERTELEVT171</t>
  </si>
  <si>
    <t>EMERTELEVT198</t>
  </si>
  <si>
    <t>EMERTELEVT206</t>
  </si>
  <si>
    <t>ENRIQUE FIGUEROLA CARRETERO</t>
  </si>
  <si>
    <t>ROSA ANA GONZALEZ ORTEGA</t>
  </si>
  <si>
    <t>MELANI PRIEGO GALLARDO</t>
  </si>
  <si>
    <t>EMERTELEVT207</t>
  </si>
  <si>
    <t>EMERTELEVT208</t>
  </si>
  <si>
    <t>EMERTELEVT211</t>
  </si>
  <si>
    <t>EMERTELEVT209</t>
  </si>
  <si>
    <t>EMERTELEVT216</t>
  </si>
  <si>
    <t>EMERTELEVT215</t>
  </si>
  <si>
    <t>JUAN MANUEL ARJONILLA MARTOS</t>
  </si>
  <si>
    <t>FRANCISCO BELTRAN BELMONTE</t>
  </si>
  <si>
    <t>URSULA JIMENEZ PEREZ</t>
  </si>
  <si>
    <t>JOSE CASTILLO ALCAIDE</t>
  </si>
  <si>
    <t>CARLOS PEREZ PADILLO</t>
  </si>
  <si>
    <t>RAFAEL ANGEL PEREZ AYOSO</t>
  </si>
  <si>
    <t>EMERTELEVT222</t>
  </si>
  <si>
    <t>RAFAEL LEONARDO DIAZ COQUE</t>
  </si>
  <si>
    <t>EMERTELEVT223</t>
  </si>
  <si>
    <t>ADRIAN GUTIERREZ VELASCO</t>
  </si>
  <si>
    <t>EMERTELEVT224</t>
  </si>
  <si>
    <t>MARIA DEL ROCIO DEL ROSAL ALEJANDRE</t>
  </si>
  <si>
    <t>EMERTELEVT225</t>
  </si>
  <si>
    <t>AZAHARA PALOMO RUIZ</t>
  </si>
  <si>
    <t>EMERTELEVT226</t>
  </si>
  <si>
    <t>SILVIA FERNÁNDEZ JORDANO</t>
  </si>
  <si>
    <t>EMERTELEVT227</t>
  </si>
  <si>
    <t>ALEXIS SERRANO JIMENEZ</t>
  </si>
  <si>
    <t>CCEMERGIA008</t>
  </si>
  <si>
    <t>CCEMERGIA010</t>
  </si>
  <si>
    <t>CCEMERGIA014</t>
  </si>
  <si>
    <t>CCEMERGIA030</t>
  </si>
  <si>
    <t>CCEMERGIA026</t>
  </si>
  <si>
    <t>DNI</t>
  </si>
  <si>
    <t>EMERTELEVT</t>
  </si>
  <si>
    <t>Cuenta de EMERTELEVT</t>
  </si>
  <si>
    <t>Fibra SIMYO</t>
  </si>
  <si>
    <t>Fibra SIMYO FBB</t>
  </si>
  <si>
    <t>Movil SIMYO FBB</t>
  </si>
  <si>
    <t>USUARIO 2</t>
  </si>
  <si>
    <t>Nombre *</t>
  </si>
  <si>
    <t>Apellidos *</t>
  </si>
  <si>
    <t>Login *</t>
  </si>
  <si>
    <t>SONIA</t>
  </si>
  <si>
    <t>ROSALES DELGADO</t>
  </si>
  <si>
    <t>CCEMERGIA001</t>
  </si>
  <si>
    <t>LORENA</t>
  </si>
  <si>
    <t>BLANCO ROMERO</t>
  </si>
  <si>
    <t>CCEMERGIA002</t>
  </si>
  <si>
    <t>ELENA</t>
  </si>
  <si>
    <t>JURADO URBANO</t>
  </si>
  <si>
    <t>CCEMERGIA003</t>
  </si>
  <si>
    <t>CARMEN</t>
  </si>
  <si>
    <t>MUÑOZ MOYANO</t>
  </si>
  <si>
    <t>CCEMERGIA004</t>
  </si>
  <si>
    <t>RAQUEL</t>
  </si>
  <si>
    <t>MOYA COLLADO</t>
  </si>
  <si>
    <t>CCEMERGIA005</t>
  </si>
  <si>
    <t>MARIA </t>
  </si>
  <si>
    <t>GALISTEO LEON</t>
  </si>
  <si>
    <t>CCEMERGIA006</t>
  </si>
  <si>
    <t>LAURA</t>
  </si>
  <si>
    <t>CENTELLA OTERO</t>
  </si>
  <si>
    <t>CCEMERGIA007</t>
  </si>
  <si>
    <t>JESÚS ANTONIO</t>
  </si>
  <si>
    <t>SERRANO MARTINEZ</t>
  </si>
  <si>
    <t>PILA REVUELTA</t>
  </si>
  <si>
    <t>CCEMERGIA009</t>
  </si>
  <si>
    <t>ROSA MARIA</t>
  </si>
  <si>
    <t>NEIRA ESTROPEL</t>
  </si>
  <si>
    <t>VANESA TALIA</t>
  </si>
  <si>
    <t>PEREZ MEDINA</t>
  </si>
  <si>
    <t>CCEMERGIA011</t>
  </si>
  <si>
    <t>PABLO </t>
  </si>
  <si>
    <t>MORALES PAJUELO</t>
  </si>
  <si>
    <t>CCEMERGIA012</t>
  </si>
  <si>
    <t>SANDRA</t>
  </si>
  <si>
    <t>REIGAL ALMAGRO</t>
  </si>
  <si>
    <t>CCEMERGIA013</t>
  </si>
  <si>
    <t>CARMEN </t>
  </si>
  <si>
    <t>ADAMUZ MILLAN</t>
  </si>
  <si>
    <t>VICTOR</t>
  </si>
  <si>
    <t>HARO MORFE</t>
  </si>
  <si>
    <t>CCEMERGIA015</t>
  </si>
  <si>
    <t>ROSARIO</t>
  </si>
  <si>
    <t>LUNA ALCÁNTARA</t>
  </si>
  <si>
    <t>CCEMERGIA016</t>
  </si>
  <si>
    <t>DANIEL</t>
  </si>
  <si>
    <t>CAMACHO AMADOR</t>
  </si>
  <si>
    <t>CCEMERGIA017</t>
  </si>
  <si>
    <t>JOSE MIGUEL</t>
  </si>
  <si>
    <t>FERNANDEZ ZAMORANO</t>
  </si>
  <si>
    <t>CCEMERGIA018</t>
  </si>
  <si>
    <t>JERONIMO</t>
  </si>
  <si>
    <t>NAVARRO DURAN</t>
  </si>
  <si>
    <t>CCEMERGIA019</t>
  </si>
  <si>
    <t>MARIA ANTONIA</t>
  </si>
  <si>
    <t>PINEDA COSTA</t>
  </si>
  <si>
    <t>CCEMERGIA020</t>
  </si>
  <si>
    <t>CRISTINA</t>
  </si>
  <si>
    <t>PEÑA JIMENEZ</t>
  </si>
  <si>
    <t>CCEMERGIA021</t>
  </si>
  <si>
    <t>ANA ISABEL</t>
  </si>
  <si>
    <t>ARROYO SUACES</t>
  </si>
  <si>
    <t>CCEMERGIA022</t>
  </si>
  <si>
    <t>Mª TERESA</t>
  </si>
  <si>
    <t>GOMEZ MUÑOZ</t>
  </si>
  <si>
    <t>CCEMERGIA023</t>
  </si>
  <si>
    <t>FRANCISCO</t>
  </si>
  <si>
    <t>TRINADO OCHOA</t>
  </si>
  <si>
    <t>CCEMERGIA024</t>
  </si>
  <si>
    <t>ENRIQUE</t>
  </si>
  <si>
    <t>LOPEZ MENDEZ</t>
  </si>
  <si>
    <t>CCEMERGIA025</t>
  </si>
  <si>
    <t>ADELA</t>
  </si>
  <si>
    <t>MONEREO JIMENEZ</t>
  </si>
  <si>
    <t>RINO FLORES</t>
  </si>
  <si>
    <t>CCEMERGIA027</t>
  </si>
  <si>
    <t>JOAQUIN</t>
  </si>
  <si>
    <t>SANCHEZ CABALLERO</t>
  </si>
  <si>
    <t>CCEMERGIA028</t>
  </si>
  <si>
    <t>CARMEN SONIA</t>
  </si>
  <si>
    <t>BENAVENTE NAVARRO</t>
  </si>
  <si>
    <t>CCEMERGIA029</t>
  </si>
  <si>
    <t>ILDEFONSO</t>
  </si>
  <si>
    <t>LASTRE PIQUERAS</t>
  </si>
  <si>
    <t>ttt</t>
  </si>
  <si>
    <t>Movil SIMYO</t>
  </si>
  <si>
    <t>MARIA ISABEL OLMO FERNANDEZ</t>
  </si>
  <si>
    <t>RAQUEL PILA REVUELTA</t>
  </si>
  <si>
    <t>FRANCISCO TRINADO OCHOA</t>
  </si>
  <si>
    <t>PABLO MORALES PAJUELO</t>
  </si>
  <si>
    <t>PABLO RINO FLORES</t>
  </si>
  <si>
    <t>Total Ventas Movil FBB</t>
  </si>
  <si>
    <t>Total Ventas Fijo FBB</t>
  </si>
  <si>
    <t>EMERTELEVT246</t>
  </si>
  <si>
    <t>MARISOL LOPEZ DIAZ</t>
  </si>
  <si>
    <t>Año_FBB</t>
  </si>
  <si>
    <t>Año_RFB</t>
  </si>
  <si>
    <t>RAQUEL SECILLA MOLINA</t>
  </si>
  <si>
    <t>EMERTELEVT248</t>
  </si>
  <si>
    <t>ROSA OLMO MUÑOZ</t>
  </si>
  <si>
    <t>RAQUEL APARICIO LEDESMA</t>
  </si>
  <si>
    <t>EMERTELEVT309</t>
  </si>
  <si>
    <t>EMERTELEVT305</t>
  </si>
  <si>
    <t>PATRICIA SANCHEZ MAESTRE</t>
  </si>
  <si>
    <t>EMERTELEVT322</t>
  </si>
  <si>
    <t>EMERTELEVT329</t>
  </si>
  <si>
    <t>jazztel38</t>
  </si>
  <si>
    <t>ALEJANDRA GONZÁLEZ CABALLERO</t>
  </si>
  <si>
    <t>jazztel31</t>
  </si>
  <si>
    <t>jazztel13</t>
  </si>
  <si>
    <t>jazztel1</t>
  </si>
  <si>
    <t>jazztel37</t>
  </si>
  <si>
    <t>jazztel34</t>
  </si>
  <si>
    <t>jazztel16</t>
  </si>
  <si>
    <t>jazztel11</t>
  </si>
  <si>
    <t>jazztel20</t>
  </si>
  <si>
    <t>jazztel18</t>
  </si>
  <si>
    <t>jazztel43</t>
  </si>
  <si>
    <t>jazztel9</t>
  </si>
  <si>
    <t>jazztel36</t>
  </si>
  <si>
    <t>jazztel17</t>
  </si>
  <si>
    <t>jazztel14</t>
  </si>
  <si>
    <t>jazztel3</t>
  </si>
  <si>
    <t>jazztel15</t>
  </si>
  <si>
    <t>jazztel32</t>
  </si>
  <si>
    <t>jazztel33</t>
  </si>
  <si>
    <t>jazztel2</t>
  </si>
  <si>
    <t>jazztel22</t>
  </si>
  <si>
    <t>jazztel23</t>
  </si>
  <si>
    <t>jazztel6</t>
  </si>
  <si>
    <t>jazztel21</t>
  </si>
  <si>
    <t>jazztel35</t>
  </si>
  <si>
    <t>jazztel5</t>
  </si>
  <si>
    <t>jazztel4</t>
  </si>
  <si>
    <t>jazztel28</t>
  </si>
  <si>
    <t>jazztel19</t>
  </si>
  <si>
    <t>jazztel26</t>
  </si>
  <si>
    <t>jazztel44</t>
  </si>
  <si>
    <t>jazztel27</t>
  </si>
  <si>
    <t>jazztel12</t>
  </si>
  <si>
    <t>jazztel24</t>
  </si>
  <si>
    <t>jazztel39</t>
  </si>
  <si>
    <t>EMERTELEVT274</t>
  </si>
  <si>
    <t>Go_Contact</t>
  </si>
  <si>
    <t>Suma de CERRADOS_AGENTE_ARBOL</t>
  </si>
  <si>
    <t>Suma de HORAS_EFECTIVAS</t>
  </si>
  <si>
    <t xml:space="preserve">EVA MARIA JIMENEZ CUESTA </t>
  </si>
  <si>
    <t>RC/Hora</t>
  </si>
  <si>
    <t>RT/Hora</t>
  </si>
  <si>
    <t>CU/Hora</t>
  </si>
  <si>
    <t>Promedio Conversacion</t>
  </si>
  <si>
    <t>Promedio ACW</t>
  </si>
  <si>
    <t>Fibras Valor FBB</t>
  </si>
  <si>
    <t>KPI %FTTH Valor</t>
  </si>
  <si>
    <t>LLAMADAS_CONVERSADAS</t>
  </si>
  <si>
    <t>TALKTIME</t>
  </si>
  <si>
    <t>ACWTIME</t>
  </si>
  <si>
    <t>Suma de LLAMADAS_CONVERSADAS</t>
  </si>
  <si>
    <t>Suma de TALKTIME</t>
  </si>
  <si>
    <t>Suma de ACWTIME</t>
  </si>
  <si>
    <t>EMERTELEVT348</t>
  </si>
  <si>
    <t>BLANCA MARQUEZ LÓPEZ</t>
  </si>
  <si>
    <t>SPH Movil</t>
  </si>
  <si>
    <t>SPH Fijo</t>
  </si>
  <si>
    <t>%Fibra  Valor</t>
  </si>
  <si>
    <t>S Móvil</t>
  </si>
  <si>
    <t>$Fijo</t>
  </si>
  <si>
    <t>$ Total</t>
  </si>
  <si>
    <t>$ Valor</t>
  </si>
  <si>
    <t>TL</t>
  </si>
  <si>
    <t>% Valor</t>
  </si>
  <si>
    <t>%</t>
  </si>
  <si>
    <t>Multiplicador</t>
  </si>
  <si>
    <t>SPH Móvil</t>
  </si>
  <si>
    <t>INCENTIVO ASESORES</t>
  </si>
  <si>
    <t>INCENTIVO TL</t>
  </si>
  <si>
    <t>Grupos con nueva incorporación</t>
  </si>
  <si>
    <t>Precio Fijo</t>
  </si>
  <si>
    <t>Precio Móvil</t>
  </si>
  <si>
    <t>Precio Fijo Unitario</t>
  </si>
  <si>
    <t>Precio Móvil Unitario</t>
  </si>
  <si>
    <t>% Conversión Móvil</t>
  </si>
  <si>
    <t>% Conversión Fijo</t>
  </si>
  <si>
    <t>$ Total a pagar</t>
  </si>
  <si>
    <t>TL asignado</t>
  </si>
  <si>
    <t>Max_Fecha_Incorporacion</t>
  </si>
  <si>
    <t>EMERTELEVT359</t>
  </si>
  <si>
    <t>FERNANDO DE TORO MUÑOZ</t>
  </si>
  <si>
    <t>&lt;</t>
  </si>
  <si>
    <t>$%Coversión Móvil</t>
  </si>
  <si>
    <t>$ pagar Valor</t>
  </si>
  <si>
    <t>%Coversión Móvil</t>
  </si>
  <si>
    <t>(en blanco)</t>
  </si>
  <si>
    <t>% Conversión</t>
  </si>
  <si>
    <t>&gt;=60% FIJO</t>
  </si>
  <si>
    <t>100% BOLSA FIJO</t>
  </si>
  <si>
    <t>&lt;60% FIJO</t>
  </si>
  <si>
    <t>% CONVERSIÓN REAL POR LA BOLSA DE FIJO</t>
  </si>
  <si>
    <t>&gt;=80% MÓVIL</t>
  </si>
  <si>
    <t>100% BOLSA MÓVIL</t>
  </si>
  <si>
    <t>&lt;80% MÓVIL</t>
  </si>
  <si>
    <t>% CONVERSIÓN REAL POR LA BOLSA DE MÓVIL</t>
  </si>
  <si>
    <t>Columna1</t>
  </si>
  <si>
    <t>Login_Presence</t>
  </si>
  <si>
    <t>nombre completo</t>
  </si>
  <si>
    <t>Suma de Expr</t>
  </si>
  <si>
    <t>fecha</t>
  </si>
  <si>
    <t>85579/86345</t>
  </si>
  <si>
    <t>86006/89853</t>
  </si>
  <si>
    <t>86398/89981</t>
  </si>
  <si>
    <t>EMERTELEVT363</t>
  </si>
  <si>
    <t>EMERTELEVT369</t>
  </si>
  <si>
    <t>ANTONIO JULIA MOLERO</t>
  </si>
  <si>
    <t>ANA GONZALEZ MOLINA</t>
  </si>
  <si>
    <t>SUBSCRIPTION_ID</t>
  </si>
  <si>
    <t>SALE_DATE</t>
  </si>
  <si>
    <t>TARIFA</t>
  </si>
  <si>
    <t>ESTADO</t>
  </si>
  <si>
    <t>IDENTITY_NUMBER</t>
  </si>
  <si>
    <t>Moviles Brutas (FBB)</t>
  </si>
  <si>
    <t>Moviles Netas (RFB)</t>
  </si>
  <si>
    <t>Fibras Netas (RFB)</t>
  </si>
  <si>
    <t>Fibras Brutas (FBB)</t>
  </si>
  <si>
    <t>JOSE ANTONIO LORENTE FLORES</t>
  </si>
  <si>
    <t>JOSÉ JAVIER LÓPEZ DÍAZ</t>
  </si>
  <si>
    <t>EMERTELEVT403</t>
  </si>
  <si>
    <t>LIDIA MANCERA GARCÍA</t>
  </si>
  <si>
    <t xml:space="preserve">ANAIS MARTOS </t>
  </si>
  <si>
    <t>ALMUDENA CANO GARCIA</t>
  </si>
  <si>
    <t>LUCIA MUÑOZ JODAR</t>
  </si>
  <si>
    <t>EMERTELEVT441</t>
  </si>
  <si>
    <t>EMERTELEVT443</t>
  </si>
  <si>
    <t>EMERTELEVT444</t>
  </si>
  <si>
    <t>ID TIPIFICADA</t>
  </si>
  <si>
    <t>ID Pedido</t>
  </si>
  <si>
    <t>Llamada Emisión o Recepción</t>
  </si>
  <si>
    <t>TEAM</t>
  </si>
  <si>
    <t>PRODUCTO</t>
  </si>
  <si>
    <t>Terminal / Dispositivo</t>
  </si>
  <si>
    <t>JAZZTEL TV SI/NO</t>
  </si>
  <si>
    <t>Telefono de la bbdd</t>
  </si>
  <si>
    <t>Telefono en el que se realiza la grabacion</t>
  </si>
  <si>
    <t>Nº Fijo o movil que portamos</t>
  </si>
  <si>
    <t>Origen Contrato o Prepago Linea Móvil</t>
  </si>
  <si>
    <t>Operador</t>
  </si>
  <si>
    <t>DESCUENTO APLICADO</t>
  </si>
  <si>
    <t>VOLADORA/PROGRAMADA</t>
  </si>
  <si>
    <t>SMS OK/VPT OK</t>
  </si>
  <si>
    <t>AGENTE</t>
  </si>
  <si>
    <t>ORIGEN VENTA (DIGI - JAZZTEL - SIMYO)</t>
  </si>
  <si>
    <t>ASIGNAR</t>
  </si>
  <si>
    <t>EMER CRM</t>
  </si>
  <si>
    <t>SE TRANSFIERE BIEN</t>
  </si>
  <si>
    <t>Cuenta de PRODUCTO</t>
  </si>
  <si>
    <t>FIBRA FBB</t>
  </si>
  <si>
    <t>FIBRA RFB</t>
  </si>
  <si>
    <t>MOVIL FBB</t>
  </si>
  <si>
    <t>MOVIL RFB</t>
  </si>
  <si>
    <t xml:space="preserve">Fibra ORANGE FBB </t>
  </si>
  <si>
    <t>Movil ORANGE FBB</t>
  </si>
  <si>
    <t>86342; 85543</t>
  </si>
  <si>
    <t>EMERTELEVT464</t>
  </si>
  <si>
    <t>EMERTELEVT466</t>
  </si>
  <si>
    <t>MARIA BELLA NARANJO GALLEGO</t>
  </si>
  <si>
    <t>ESTHER SALADO SANTANA</t>
  </si>
  <si>
    <t>LIDIA SOLE AZUAGA</t>
  </si>
  <si>
    <t>PAOLA QUIRÓS CASTRO</t>
  </si>
  <si>
    <t>LAURA MORENO RUIZ</t>
  </si>
  <si>
    <t>EMISION</t>
  </si>
  <si>
    <t>CONTRATO</t>
  </si>
  <si>
    <t>NADA</t>
  </si>
  <si>
    <t>Asignar</t>
  </si>
  <si>
    <t>Datos Ilimitados</t>
  </si>
  <si>
    <t>Horas Login</t>
  </si>
  <si>
    <t>Suma de Horas Login</t>
  </si>
  <si>
    <t>Horas login</t>
  </si>
  <si>
    <t>EMERTELEVT470</t>
  </si>
  <si>
    <t>EMERTELEVT472</t>
  </si>
  <si>
    <t>EMERTELEVT473</t>
  </si>
  <si>
    <t>EMERTELEVT468</t>
  </si>
  <si>
    <t>EMERTELEVT469</t>
  </si>
  <si>
    <t>ANA MARÍA PRIETO URBANO</t>
  </si>
  <si>
    <t>MARCOS MUÑOZ VERDUGOS</t>
  </si>
  <si>
    <t>RAUL BLANCO OLIVENCIA</t>
  </si>
  <si>
    <t>JOSE ANTONIO PENDON ROLDAN</t>
  </si>
  <si>
    <t>RAFAEL ANGEL MUÑOZ RODRIGUEZ</t>
  </si>
  <si>
    <t>MARIA CAÑETE NUÑEZ</t>
  </si>
  <si>
    <t>PROGRAMADA</t>
  </si>
  <si>
    <t>EMERTELEVT485</t>
  </si>
  <si>
    <t>EMERTELEVT488</t>
  </si>
  <si>
    <t>EMERTELEVT493</t>
  </si>
  <si>
    <t>EMERTELEVT495</t>
  </si>
  <si>
    <t>MARIO CEPAS CABRERA</t>
  </si>
  <si>
    <t>MIGUEL JOSE LOPEZ CABALLERO</t>
  </si>
  <si>
    <t>NEREA REQUENA AGUILA</t>
  </si>
  <si>
    <t>MARVIN LEONEL PEREZ CARMONA</t>
  </si>
  <si>
    <t>SUSANA ALEXANDRA DA SILVA EXPOSITO</t>
  </si>
  <si>
    <t>CRISTIAN VILLODRES CANO</t>
  </si>
  <si>
    <t>AINHOA PRIETO CASILLAS</t>
  </si>
  <si>
    <t>MONICA  CORRAL OTERO</t>
  </si>
  <si>
    <t>RAFAEL PEDREGOSA POYATO</t>
  </si>
  <si>
    <t>CRISTINA RODRIGUEZ SALES</t>
  </si>
  <si>
    <t>ALEJANDRO SANCHEZ PEREZ</t>
  </si>
  <si>
    <t>Aye Garrido</t>
  </si>
  <si>
    <t>SI</t>
  </si>
  <si>
    <t xml:space="preserve"> </t>
  </si>
  <si>
    <t>Fibra 1GB</t>
  </si>
  <si>
    <t>EMERTELEVT507</t>
  </si>
  <si>
    <t>EMERTELEVT508</t>
  </si>
  <si>
    <t>EMERTELEVT510</t>
  </si>
  <si>
    <t>EMERTELEVT511</t>
  </si>
  <si>
    <t>EMERTELEVT512</t>
  </si>
  <si>
    <t>EMERTELEVT513</t>
  </si>
  <si>
    <t>EMERTELEVT514</t>
  </si>
  <si>
    <t>EMERTELEVT515</t>
  </si>
  <si>
    <t>MONICA IGLESIAS GARCíA</t>
  </si>
  <si>
    <t>DAVID GARCIA AFAN</t>
  </si>
  <si>
    <t>AUXI LOPEZ MACíAS</t>
  </si>
  <si>
    <t>AARON MOISES GARCIA FLETES</t>
  </si>
  <si>
    <t>JESUS PALACIOS ALAMILLO</t>
  </si>
  <si>
    <t>PALOMA MARTINEZ JIMENEZ</t>
  </si>
  <si>
    <t>LAURA MOYA VILLEGAS</t>
  </si>
  <si>
    <t>MIGUEL MORENO MUÑOZ</t>
  </si>
  <si>
    <t>2024-11-26</t>
  </si>
  <si>
    <t>acgarcia</t>
  </si>
  <si>
    <t>agcaballero</t>
  </si>
  <si>
    <t>almacias</t>
  </si>
  <si>
    <t>amprietou</t>
  </si>
  <si>
    <t>bmarquezl</t>
  </si>
  <si>
    <t>cadamuzm</t>
  </si>
  <si>
    <t>cmunozm</t>
  </si>
  <si>
    <t>cpenaj</t>
  </si>
  <si>
    <t>crubiop</t>
  </si>
  <si>
    <t>dcamachoa</t>
  </si>
  <si>
    <t>ejimenezc</t>
  </si>
  <si>
    <t>imartinezg</t>
  </si>
  <si>
    <t>jpalamillo</t>
  </si>
  <si>
    <t>jserranom</t>
  </si>
  <si>
    <t>lblancor</t>
  </si>
  <si>
    <t>lcentellao</t>
  </si>
  <si>
    <t>lmancerag</t>
  </si>
  <si>
    <t>lmoyav</t>
  </si>
  <si>
    <t>mcaneten</t>
  </si>
  <si>
    <t>mcepasc</t>
  </si>
  <si>
    <t>miglesiasg</t>
  </si>
  <si>
    <t>mmorenomu</t>
  </si>
  <si>
    <t>mmunozv</t>
  </si>
  <si>
    <t>raamunozr</t>
  </si>
  <si>
    <t>rapariciol</t>
  </si>
  <si>
    <t>rblancoo</t>
  </si>
  <si>
    <t>rolmom</t>
  </si>
  <si>
    <t>rpedregosap</t>
  </si>
  <si>
    <t>sjimenezcr</t>
  </si>
  <si>
    <t>srosalesd</t>
  </si>
  <si>
    <t>ujimenezp</t>
  </si>
  <si>
    <t>fdetorom</t>
  </si>
  <si>
    <t>maapinedac</t>
  </si>
  <si>
    <t>amartos</t>
  </si>
  <si>
    <t>agonzalezm</t>
  </si>
  <si>
    <t>lamorenor</t>
  </si>
  <si>
    <t>lsolea</t>
  </si>
  <si>
    <t>mlopezdi</t>
  </si>
  <si>
    <t>ajuliam</t>
  </si>
  <si>
    <t>ymolinah</t>
  </si>
  <si>
    <t>CADALICIA</t>
  </si>
  <si>
    <t>2024-06-24</t>
  </si>
  <si>
    <t>GVJCE009</t>
  </si>
  <si>
    <t>ALTA</t>
  </si>
  <si>
    <t>Alta Nueva</t>
  </si>
  <si>
    <t>Orange</t>
  </si>
  <si>
    <t>JGJCI009</t>
  </si>
  <si>
    <t>27320497Q</t>
  </si>
  <si>
    <t>Nada</t>
  </si>
  <si>
    <t>AGCABALLERO</t>
  </si>
  <si>
    <t>Movistar</t>
  </si>
  <si>
    <t>Enero</t>
  </si>
  <si>
    <t>2025</t>
  </si>
  <si>
    <t>2025-01-02</t>
  </si>
  <si>
    <t>2025-01-03</t>
  </si>
  <si>
    <t>2025-01-07</t>
  </si>
  <si>
    <t>2025-01-08</t>
  </si>
  <si>
    <t>2025-01-09</t>
  </si>
  <si>
    <t>2025-01-10</t>
  </si>
  <si>
    <t>2025-01-13</t>
  </si>
  <si>
    <t>ftrinadoo</t>
  </si>
  <si>
    <t>EMERTELEVT465</t>
  </si>
  <si>
    <t>2025-01-14</t>
  </si>
  <si>
    <t>mbarrenas</t>
  </si>
  <si>
    <t>rmneirae</t>
  </si>
  <si>
    <t>2025-01-15</t>
  </si>
  <si>
    <t>2025-01-16</t>
  </si>
  <si>
    <t>2025-01-17</t>
  </si>
  <si>
    <t>2025-01-20</t>
  </si>
  <si>
    <t>2025-01-21</t>
  </si>
  <si>
    <t>77137738Q</t>
  </si>
  <si>
    <t>Raquel Suescum</t>
  </si>
  <si>
    <t>Ninguno</t>
  </si>
  <si>
    <t>Vodafone</t>
  </si>
  <si>
    <t>VOLADORA</t>
  </si>
  <si>
    <t>AMPRIETOU</t>
  </si>
  <si>
    <t>movil 10gb</t>
  </si>
  <si>
    <t>CANCECYNTHIA</t>
  </si>
  <si>
    <t>2025-01-22</t>
  </si>
  <si>
    <t>2025-01-23</t>
  </si>
  <si>
    <t>2025-01-24</t>
  </si>
  <si>
    <t>20465041-D</t>
  </si>
  <si>
    <t>NO</t>
  </si>
  <si>
    <t>Digi Movil</t>
  </si>
  <si>
    <t>GVJCE061</t>
  </si>
  <si>
    <t>2025-01-27</t>
  </si>
  <si>
    <t>2025-01-28</t>
  </si>
  <si>
    <t>2025-01-29</t>
  </si>
  <si>
    <t>Y-0181004P</t>
  </si>
  <si>
    <t>Fibra 600</t>
  </si>
  <si>
    <t>ACGARCIA</t>
  </si>
  <si>
    <t>EMERTELEVT494</t>
  </si>
  <si>
    <t>EMERTELEVT310</t>
  </si>
  <si>
    <t>CADRAQMALC</t>
  </si>
  <si>
    <t>CADVEROGALM</t>
  </si>
  <si>
    <t>2025-01-30</t>
  </si>
  <si>
    <t>2025-01-31</t>
  </si>
  <si>
    <t>lvillegasr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</si>
</sst>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_€_-;\-* #,##0.00\ _€_-;_-* &quot;-&quot;??\ _€_-;_-@_-"/>
    <numFmt numFmtId="165" formatCode="_-* #,##0.00\ _€_-;\-* #,##0.00\ _€_-;_-* \-??\ _€_-;_-@_-"/>
    <numFmt numFmtId="166" formatCode="0\ %"/>
    <numFmt numFmtId="167" formatCode="0.0%"/>
    <numFmt numFmtId="168" formatCode="0.000"/>
    <numFmt numFmtId="169" formatCode="0.0"/>
    <numFmt numFmtId="170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Red Hat Display"/>
    </font>
    <font>
      <sz val="11"/>
      <color theme="1"/>
      <name val="Red Hat Display"/>
    </font>
    <font>
      <sz val="11"/>
      <color rgb="FF9C65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0"/>
      <color theme="0"/>
      <name val="Trebuchet MS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theme="5"/>
      </patternFill>
    </fill>
    <fill>
      <patternFill patternType="solid">
        <fgColor rgb="FF773DBD"/>
        <bgColor indexed="64"/>
      </patternFill>
    </fill>
    <fill>
      <patternFill patternType="solid">
        <fgColor rgb="FFE3D6F2"/>
        <bgColor indexed="64"/>
      </patternFill>
    </fill>
    <fill>
      <patternFill patternType="solid">
        <fgColor rgb="FFFF9E18"/>
        <bgColor indexed="64"/>
      </patternFill>
    </fill>
    <fill>
      <patternFill patternType="solid">
        <fgColor rgb="FFE0592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ED7D31"/>
        <bgColor rgb="FFED7D31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  <bgColor rgb="FFDAF6C0"/>
      </patternFill>
    </fill>
    <fill>
      <patternFill patternType="solid">
        <fgColor rgb="FFFFEB9C"/>
        <bgColor rgb="FFFFFFCC"/>
      </patternFill>
    </fill>
    <fill>
      <patternFill patternType="solid">
        <fgColor rgb="FFFFC000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rgb="FF7030A0"/>
        <bgColor theme="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10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165" fontId="19" fillId="0" borderId="0" applyBorder="0" applyProtection="0"/>
    <xf numFmtId="166" fontId="19" fillId="0" borderId="0" applyBorder="0" applyProtection="0"/>
    <xf numFmtId="165" fontId="19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19" fillId="0" borderId="0" applyBorder="0" applyProtection="0">
      <alignment horizontal="left"/>
    </xf>
    <xf numFmtId="0" fontId="20" fillId="0" borderId="0" applyBorder="0" applyProtection="0">
      <alignment horizontal="left"/>
    </xf>
    <xf numFmtId="0" fontId="20" fillId="0" borderId="0" applyBorder="0" applyProtection="0"/>
    <xf numFmtId="0" fontId="21" fillId="16" borderId="0" applyBorder="0" applyProtection="0"/>
    <xf numFmtId="0" fontId="22" fillId="0" borderId="0"/>
    <xf numFmtId="164" fontId="1" fillId="0" borderId="0" applyFont="0" applyFill="0" applyBorder="0" applyAlignment="0" applyProtection="0"/>
    <xf numFmtId="165" fontId="19" fillId="0" borderId="0" applyBorder="0" applyProtection="0"/>
    <xf numFmtId="0" fontId="21" fillId="17" borderId="0" applyBorder="0" applyProtection="0"/>
    <xf numFmtId="170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0" fillId="0" borderId="0" xfId="0" pivotButton="1"/>
    <xf numFmtId="0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0" fontId="2" fillId="0" borderId="3" xfId="2" applyNumberFormat="1" applyFont="1" applyBorder="1" applyAlignment="1">
      <alignment horizontal="right"/>
    </xf>
    <xf numFmtId="10" fontId="2" fillId="0" borderId="3" xfId="2" applyNumberFormat="1" applyFont="1" applyBorder="1" applyAlignment="1">
      <alignment horizontal="center"/>
    </xf>
    <xf numFmtId="10" fontId="2" fillId="0" borderId="1" xfId="2" applyNumberFormat="1" applyFont="1" applyBorder="1"/>
    <xf numFmtId="1" fontId="0" fillId="0" borderId="4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14" fillId="11" borderId="13" xfId="0" applyFont="1" applyFill="1" applyBorder="1" applyAlignment="1">
      <alignment horizontal="center" vertical="center" wrapText="1"/>
    </xf>
    <xf numFmtId="9" fontId="15" fillId="0" borderId="1" xfId="2" applyFont="1" applyFill="1" applyBorder="1" applyAlignment="1">
      <alignment horizontal="center"/>
    </xf>
    <xf numFmtId="10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3" fillId="10" borderId="13" xfId="3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/>
    </xf>
    <xf numFmtId="0" fontId="13" fillId="10" borderId="14" xfId="3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6" fillId="0" borderId="0" xfId="0" applyFont="1"/>
    <xf numFmtId="1" fontId="16" fillId="0" borderId="0" xfId="2" applyNumberFormat="1" applyFont="1" applyFill="1" applyBorder="1" applyAlignment="1">
      <alignment horizontal="center"/>
    </xf>
    <xf numFmtId="0" fontId="17" fillId="14" borderId="0" xfId="0" applyFont="1" applyFill="1" applyProtection="1">
      <protection locked="0"/>
    </xf>
    <xf numFmtId="0" fontId="17" fillId="15" borderId="0" xfId="0" applyFont="1" applyFill="1" applyProtection="1">
      <protection locked="0"/>
    </xf>
    <xf numFmtId="0" fontId="17" fillId="12" borderId="0" xfId="0" applyFont="1" applyFill="1" applyAlignment="1" applyProtection="1">
      <alignment horizontal="center"/>
      <protection locked="0"/>
    </xf>
    <xf numFmtId="0" fontId="18" fillId="13" borderId="0" xfId="0" applyFont="1" applyFill="1"/>
    <xf numFmtId="0" fontId="2" fillId="9" borderId="0" xfId="0" applyFont="1" applyFill="1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10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10" fontId="2" fillId="0" borderId="11" xfId="2" applyNumberFormat="1" applyFont="1" applyFill="1" applyBorder="1" applyAlignment="1">
      <alignment horizontal="right"/>
    </xf>
    <xf numFmtId="10" fontId="2" fillId="0" borderId="11" xfId="2" applyNumberFormat="1" applyFont="1" applyFill="1" applyBorder="1"/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" xfId="4" applyFont="1" applyBorder="1"/>
    <xf numFmtId="2" fontId="0" fillId="0" borderId="15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4" fontId="0" fillId="0" borderId="15" xfId="4" applyFont="1" applyBorder="1"/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9" fontId="0" fillId="0" borderId="0" xfId="2" applyFont="1"/>
    <xf numFmtId="9" fontId="3" fillId="3" borderId="17" xfId="2" applyFont="1" applyFill="1" applyBorder="1" applyAlignment="1">
      <alignment horizontal="center"/>
    </xf>
    <xf numFmtId="9" fontId="0" fillId="0" borderId="15" xfId="2" applyFont="1" applyBorder="1"/>
    <xf numFmtId="9" fontId="0" fillId="0" borderId="19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4" borderId="13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14" fontId="0" fillId="0" borderId="3" xfId="0" applyNumberFormat="1" applyBorder="1" applyAlignment="1">
      <alignment horizontal="center"/>
    </xf>
    <xf numFmtId="0" fontId="19" fillId="0" borderId="3" xfId="5" applyFont="1" applyBorder="1" applyAlignment="1">
      <alignment horizontal="left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67" fontId="0" fillId="0" borderId="0" xfId="2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19" fillId="0" borderId="3" xfId="5" applyNumberFormat="1" applyBorder="1" applyAlignment="1">
      <alignment horizontal="center"/>
    </xf>
    <xf numFmtId="0" fontId="19" fillId="0" borderId="3" xfId="5" applyFont="1" applyBorder="1" applyAlignment="1">
      <alignment horizontal="center"/>
    </xf>
    <xf numFmtId="0" fontId="19" fillId="0" borderId="3" xfId="5" applyFont="1" applyBorder="1" applyAlignment="1">
      <alignment horizontal="left"/>
    </xf>
    <xf numFmtId="0" fontId="19" fillId="0" borderId="3" xfId="5" applyBorder="1" applyAlignment="1">
      <alignment horizontal="center"/>
    </xf>
    <xf numFmtId="0" fontId="3" fillId="18" borderId="8" xfId="0" applyFont="1" applyFill="1" applyBorder="1" applyAlignment="1">
      <alignment horizontal="center" vertical="center"/>
    </xf>
    <xf numFmtId="0" fontId="19" fillId="2" borderId="3" xfId="5" applyFont="1" applyFill="1" applyBorder="1" applyAlignment="1">
      <alignment horizontal="left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9" fillId="19" borderId="8" xfId="0" applyFont="1" applyFill="1" applyBorder="1" applyAlignment="1">
      <alignment horizontal="center"/>
    </xf>
    <xf numFmtId="0" fontId="19" fillId="0" borderId="3" xfId="5" applyFont="1" applyFill="1" applyBorder="1" applyAlignment="1">
      <alignment horizontal="left"/>
    </xf>
    <xf numFmtId="168" fontId="0" fillId="0" borderId="4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" fontId="5" fillId="0" borderId="0" xfId="2" applyNumberFormat="1" applyFont="1" applyFill="1" applyBorder="1" applyAlignment="1">
      <alignment horizontal="center"/>
    </xf>
    <xf numFmtId="0" fontId="3" fillId="20" borderId="8" xfId="0" applyFont="1" applyFill="1" applyBorder="1" applyAlignment="1">
      <alignment horizontal="center"/>
    </xf>
    <xf numFmtId="0" fontId="3" fillId="20" borderId="0" xfId="0" applyFont="1" applyFill="1" applyBorder="1" applyAlignment="1">
      <alignment horizontal="center"/>
    </xf>
    <xf numFmtId="170" fontId="3" fillId="3" borderId="0" xfId="20" applyFont="1" applyFill="1" applyBorder="1" applyAlignment="1">
      <alignment horizontal="center"/>
    </xf>
    <xf numFmtId="168" fontId="0" fillId="21" borderId="5" xfId="0" applyNumberFormat="1" applyFill="1" applyBorder="1" applyAlignment="1">
      <alignment horizontal="center"/>
    </xf>
    <xf numFmtId="170" fontId="0" fillId="21" borderId="0" xfId="20" applyFont="1" applyFill="1"/>
    <xf numFmtId="170" fontId="0" fillId="21" borderId="0" xfId="20" applyFont="1" applyFill="1" applyBorder="1"/>
    <xf numFmtId="170" fontId="0" fillId="21" borderId="0" xfId="0" applyNumberFormat="1" applyFill="1" applyBorder="1"/>
    <xf numFmtId="170" fontId="0" fillId="0" borderId="0" xfId="20" applyFont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9" fillId="23" borderId="24" xfId="22" applyFont="1" applyFill="1" applyBorder="1" applyAlignment="1">
      <alignment horizontal="center"/>
    </xf>
    <xf numFmtId="164" fontId="9" fillId="23" borderId="26" xfId="22" applyFont="1" applyFill="1" applyBorder="1" applyAlignment="1">
      <alignment horizontal="center"/>
    </xf>
    <xf numFmtId="9" fontId="0" fillId="21" borderId="28" xfId="23" applyFont="1" applyFill="1" applyBorder="1" applyAlignment="1">
      <alignment horizontal="center"/>
    </xf>
    <xf numFmtId="164" fontId="0" fillId="21" borderId="29" xfId="22" applyNumberFormat="1" applyFont="1" applyFill="1" applyBorder="1" applyAlignment="1">
      <alignment horizontal="center"/>
    </xf>
    <xf numFmtId="9" fontId="0" fillId="21" borderId="31" xfId="23" applyFont="1" applyFill="1" applyBorder="1" applyAlignment="1">
      <alignment horizontal="center"/>
    </xf>
    <xf numFmtId="164" fontId="0" fillId="21" borderId="32" xfId="22" applyFont="1" applyFill="1" applyBorder="1" applyAlignment="1">
      <alignment horizontal="center"/>
    </xf>
    <xf numFmtId="164" fontId="0" fillId="21" borderId="32" xfId="22" applyNumberFormat="1" applyFont="1" applyFill="1" applyBorder="1" applyAlignment="1">
      <alignment horizontal="center"/>
    </xf>
    <xf numFmtId="9" fontId="0" fillId="21" borderId="33" xfId="23" applyFont="1" applyFill="1" applyBorder="1" applyAlignment="1">
      <alignment horizontal="center"/>
    </xf>
    <xf numFmtId="164" fontId="0" fillId="21" borderId="34" xfId="22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9" fontId="0" fillId="21" borderId="37" xfId="23" applyFont="1" applyFill="1" applyBorder="1" applyAlignment="1">
      <alignment horizontal="center"/>
    </xf>
    <xf numFmtId="168" fontId="0" fillId="21" borderId="38" xfId="0" applyNumberFormat="1" applyFill="1" applyBorder="1" applyAlignment="1">
      <alignment horizontal="center"/>
    </xf>
    <xf numFmtId="168" fontId="0" fillId="21" borderId="15" xfId="0" applyNumberFormat="1" applyFill="1" applyBorder="1" applyAlignment="1">
      <alignment horizontal="center"/>
    </xf>
    <xf numFmtId="170" fontId="0" fillId="21" borderId="15" xfId="20" applyFont="1" applyFill="1" applyBorder="1" applyAlignment="1">
      <alignment horizontal="center"/>
    </xf>
    <xf numFmtId="170" fontId="0" fillId="21" borderId="39" xfId="20" applyFont="1" applyFill="1" applyBorder="1" applyAlignment="1">
      <alignment horizontal="center"/>
    </xf>
    <xf numFmtId="9" fontId="0" fillId="21" borderId="27" xfId="23" applyFont="1" applyFill="1" applyBorder="1" applyAlignment="1">
      <alignment horizontal="center"/>
    </xf>
    <xf numFmtId="168" fontId="0" fillId="21" borderId="9" xfId="0" applyNumberFormat="1" applyFill="1" applyBorder="1" applyAlignment="1">
      <alignment horizontal="center"/>
    </xf>
    <xf numFmtId="168" fontId="0" fillId="21" borderId="2" xfId="0" applyNumberFormat="1" applyFill="1" applyBorder="1" applyAlignment="1">
      <alignment horizontal="center"/>
    </xf>
    <xf numFmtId="170" fontId="0" fillId="21" borderId="2" xfId="20" applyFont="1" applyFill="1" applyBorder="1" applyAlignment="1">
      <alignment horizontal="center"/>
    </xf>
    <xf numFmtId="170" fontId="0" fillId="21" borderId="32" xfId="20" applyFont="1" applyFill="1" applyBorder="1" applyAlignment="1">
      <alignment horizontal="center"/>
    </xf>
    <xf numFmtId="170" fontId="0" fillId="22" borderId="2" xfId="20" applyFont="1" applyFill="1" applyBorder="1" applyAlignment="1">
      <alignment horizontal="center"/>
    </xf>
    <xf numFmtId="170" fontId="0" fillId="22" borderId="2" xfId="20" applyFont="1" applyFill="1" applyBorder="1"/>
    <xf numFmtId="9" fontId="0" fillId="21" borderId="35" xfId="23" applyFont="1" applyFill="1" applyBorder="1" applyAlignment="1">
      <alignment horizontal="center"/>
    </xf>
    <xf numFmtId="168" fontId="0" fillId="21" borderId="40" xfId="0" applyNumberFormat="1" applyFill="1" applyBorder="1" applyAlignment="1">
      <alignment horizontal="center"/>
    </xf>
    <xf numFmtId="168" fontId="0" fillId="21" borderId="41" xfId="0" applyNumberFormat="1" applyFill="1" applyBorder="1" applyAlignment="1">
      <alignment horizontal="center"/>
    </xf>
    <xf numFmtId="170" fontId="0" fillId="21" borderId="41" xfId="20" applyFont="1" applyFill="1" applyBorder="1" applyAlignment="1">
      <alignment horizontal="center"/>
    </xf>
    <xf numFmtId="170" fontId="0" fillId="21" borderId="34" xfId="20" applyFont="1" applyFill="1" applyBorder="1" applyAlignment="1">
      <alignment horizontal="center"/>
    </xf>
    <xf numFmtId="9" fontId="0" fillId="21" borderId="0" xfId="2" applyFont="1" applyFill="1" applyBorder="1" applyAlignment="1">
      <alignment horizontal="center"/>
    </xf>
    <xf numFmtId="14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9" fontId="0" fillId="0" borderId="5" xfId="2" applyFont="1" applyBorder="1" applyAlignment="1">
      <alignment horizontal="center"/>
    </xf>
    <xf numFmtId="167" fontId="0" fillId="21" borderId="5" xfId="2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9" fillId="0" borderId="3" xfId="5" applyFont="1" applyBorder="1" applyAlignment="1">
      <alignment horizontal="left"/>
    </xf>
    <xf numFmtId="2" fontId="19" fillId="0" borderId="3" xfId="5" applyNumberFormat="1" applyFont="1" applyBorder="1" applyAlignment="1">
      <alignment horizontal="center"/>
    </xf>
    <xf numFmtId="1" fontId="19" fillId="0" borderId="3" xfId="5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21" borderId="42" xfId="0" applyFill="1" applyBorder="1" applyAlignment="1">
      <alignment horizontal="center"/>
    </xf>
    <xf numFmtId="0" fontId="0" fillId="21" borderId="31" xfId="0" applyFill="1" applyBorder="1" applyAlignment="1">
      <alignment horizontal="center"/>
    </xf>
    <xf numFmtId="0" fontId="0" fillId="21" borderId="33" xfId="0" applyFill="1" applyBorder="1" applyAlignment="1">
      <alignment horizontal="center"/>
    </xf>
    <xf numFmtId="0" fontId="16" fillId="0" borderId="0" xfId="0" applyFont="1" applyAlignment="1">
      <alignment horizontal="right"/>
    </xf>
    <xf numFmtId="170" fontId="0" fillId="13" borderId="2" xfId="20" applyFont="1" applyFill="1" applyBorder="1" applyAlignment="1">
      <alignment horizontal="center"/>
    </xf>
    <xf numFmtId="170" fontId="0" fillId="13" borderId="32" xfId="20" applyFont="1" applyFill="1" applyBorder="1" applyAlignment="1">
      <alignment horizontal="center"/>
    </xf>
    <xf numFmtId="1" fontId="0" fillId="0" borderId="0" xfId="0" applyNumberFormat="1"/>
    <xf numFmtId="1" fontId="16" fillId="0" borderId="0" xfId="0" applyNumberFormat="1" applyFont="1"/>
    <xf numFmtId="0" fontId="24" fillId="24" borderId="43" xfId="0" applyFont="1" applyFill="1" applyBorder="1" applyAlignment="1">
      <alignment horizontal="center"/>
    </xf>
    <xf numFmtId="0" fontId="24" fillId="25" borderId="43" xfId="0" applyFont="1" applyFill="1" applyBorder="1" applyAlignment="1">
      <alignment horizontal="center"/>
    </xf>
    <xf numFmtId="0" fontId="24" fillId="24" borderId="44" xfId="0" applyFont="1" applyFill="1" applyBorder="1" applyAlignment="1">
      <alignment horizontal="center"/>
    </xf>
    <xf numFmtId="0" fontId="0" fillId="0" borderId="0" xfId="0" applyAlignment="1"/>
    <xf numFmtId="0" fontId="0" fillId="0" borderId="0" xfId="0" pivotButton="1" applyAlignment="1"/>
    <xf numFmtId="0" fontId="25" fillId="26" borderId="43" xfId="0" applyFont="1" applyFill="1" applyBorder="1" applyAlignment="1">
      <alignment horizontal="center"/>
    </xf>
    <xf numFmtId="0" fontId="25" fillId="26" borderId="43" xfId="0" applyFont="1" applyFill="1" applyBorder="1" applyAlignment="1"/>
    <xf numFmtId="0" fontId="25" fillId="26" borderId="44" xfId="0" applyFont="1" applyFill="1" applyBorder="1" applyAlignment="1">
      <alignment horizontal="center"/>
    </xf>
    <xf numFmtId="0" fontId="0" fillId="0" borderId="0" xfId="0" applyNumberFormat="1" applyAlignment="1"/>
    <xf numFmtId="0" fontId="9" fillId="18" borderId="8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" fontId="19" fillId="0" borderId="19" xfId="5" applyNumberFormat="1" applyFont="1" applyBorder="1" applyAlignment="1">
      <alignment horizontal="center"/>
    </xf>
    <xf numFmtId="0" fontId="25" fillId="0" borderId="43" xfId="0" applyFont="1" applyBorder="1" applyAlignment="1">
      <alignment horizontal="center" wrapText="1"/>
    </xf>
    <xf numFmtId="0" fontId="25" fillId="27" borderId="43" xfId="0" applyFont="1" applyFill="1" applyBorder="1" applyAlignment="1">
      <alignment horizontal="center" wrapText="1"/>
    </xf>
    <xf numFmtId="14" fontId="25" fillId="28" borderId="43" xfId="0" applyNumberFormat="1" applyFont="1" applyFill="1" applyBorder="1" applyAlignment="1">
      <alignment horizontal="center" wrapText="1"/>
    </xf>
    <xf numFmtId="0" fontId="25" fillId="28" borderId="43" xfId="0" applyFont="1" applyFill="1" applyBorder="1" applyAlignment="1">
      <alignment horizontal="center" wrapText="1"/>
    </xf>
    <xf numFmtId="0" fontId="25" fillId="28" borderId="43" xfId="0" applyFont="1" applyFill="1" applyBorder="1" applyAlignment="1">
      <alignment wrapText="1"/>
    </xf>
    <xf numFmtId="0" fontId="25" fillId="0" borderId="43" xfId="0" applyFont="1" applyBorder="1" applyAlignment="1">
      <alignment wrapText="1"/>
    </xf>
    <xf numFmtId="0" fontId="25" fillId="28" borderId="43" xfId="0" applyFont="1" applyFill="1" applyBorder="1" applyAlignment="1">
      <alignment horizontal="center" vertical="top" wrapText="1"/>
    </xf>
    <xf numFmtId="14" fontId="0" fillId="0" borderId="0" xfId="0" applyNumberFormat="1" applyAlignment="1"/>
    <xf numFmtId="0" fontId="0" fillId="0" borderId="0" xfId="0" applyAlignment="1">
      <alignment horizontal="center"/>
    </xf>
    <xf numFmtId="0" fontId="25" fillId="29" borderId="43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1" borderId="41" xfId="0" applyFill="1" applyBorder="1" applyAlignment="1">
      <alignment horizontal="center"/>
    </xf>
    <xf numFmtId="0" fontId="0" fillId="21" borderId="34" xfId="0" applyFill="1" applyBorder="1" applyAlignment="1">
      <alignment horizontal="center"/>
    </xf>
    <xf numFmtId="0" fontId="2" fillId="22" borderId="20" xfId="0" applyFont="1" applyFill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22" borderId="36" xfId="0" applyFont="1" applyFill="1" applyBorder="1" applyAlignment="1">
      <alignment horizontal="center"/>
    </xf>
    <xf numFmtId="0" fontId="2" fillId="22" borderId="24" xfId="0" applyFont="1" applyFill="1" applyBorder="1" applyAlignment="1">
      <alignment horizontal="center"/>
    </xf>
    <xf numFmtId="0" fontId="2" fillId="22" borderId="25" xfId="0" applyFont="1" applyFill="1" applyBorder="1" applyAlignment="1">
      <alignment horizontal="center"/>
    </xf>
    <xf numFmtId="0" fontId="2" fillId="22" borderId="26" xfId="0" applyFont="1" applyFill="1" applyBorder="1" applyAlignment="1">
      <alignment horizontal="center"/>
    </xf>
    <xf numFmtId="0" fontId="2" fillId="22" borderId="24" xfId="21" applyFont="1" applyFill="1" applyBorder="1" applyAlignment="1">
      <alignment horizontal="center"/>
    </xf>
    <xf numFmtId="0" fontId="2" fillId="22" borderId="26" xfId="21" applyFont="1" applyFill="1" applyBorder="1" applyAlignment="1">
      <alignment horizontal="center"/>
    </xf>
    <xf numFmtId="0" fontId="2" fillId="22" borderId="20" xfId="21" applyFont="1" applyFill="1" applyBorder="1" applyAlignment="1">
      <alignment horizontal="center"/>
    </xf>
    <xf numFmtId="0" fontId="2" fillId="22" borderId="21" xfId="21" applyFont="1" applyFill="1" applyBorder="1" applyAlignment="1">
      <alignment horizontal="center"/>
    </xf>
    <xf numFmtId="0" fontId="2" fillId="22" borderId="36" xfId="21" applyFont="1" applyFill="1" applyBorder="1" applyAlignment="1">
      <alignment horizontal="center"/>
    </xf>
    <xf numFmtId="164" fontId="9" fillId="23" borderId="25" xfId="22" applyFont="1" applyFill="1" applyBorder="1" applyAlignment="1">
      <alignment horizontal="center"/>
    </xf>
    <xf numFmtId="164" fontId="9" fillId="23" borderId="26" xfId="22" applyFont="1" applyFill="1" applyBorder="1" applyAlignment="1">
      <alignment horizontal="center"/>
    </xf>
    <xf numFmtId="0" fontId="0" fillId="21" borderId="15" xfId="0" applyFill="1" applyBorder="1" applyAlignment="1">
      <alignment horizontal="center"/>
    </xf>
    <xf numFmtId="0" fontId="0" fillId="21" borderId="39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32" xfId="0" applyFill="1" applyBorder="1" applyAlignment="1">
      <alignment horizontal="center"/>
    </xf>
    <xf numFmtId="0" fontId="23" fillId="0" borderId="0" xfId="0" applyFont="1" applyAlignment="1">
      <alignment horizontal="center"/>
    </xf>
  </cellXfs>
  <cellStyles count="24">
    <cellStyle name="Campo de la tabla dinámica" xfId="9"/>
    <cellStyle name="Categoría de la tabla dinámica" xfId="12"/>
    <cellStyle name="Esquina de la tabla dinámica" xfId="10"/>
    <cellStyle name="Excel Built-in Explanatory Text" xfId="16"/>
    <cellStyle name="Excel Built-in Neutral" xfId="15"/>
    <cellStyle name="Excel Built-in Neutral 2" xfId="19"/>
    <cellStyle name="Millares" xfId="4" builtinId="3"/>
    <cellStyle name="Millares 2" xfId="1"/>
    <cellStyle name="Millares 2 2" xfId="8"/>
    <cellStyle name="Millares 3" xfId="6"/>
    <cellStyle name="Millares 4" xfId="17"/>
    <cellStyle name="Millares 4 2" xfId="18"/>
    <cellStyle name="Millares 8" xfId="22"/>
    <cellStyle name="Moneda 2" xfId="20"/>
    <cellStyle name="Neutral" xfId="3" builtinId="28"/>
    <cellStyle name="Normal" xfId="0" builtinId="0"/>
    <cellStyle name="Normal 2" xfId="5"/>
    <cellStyle name="Normal 36" xfId="21"/>
    <cellStyle name="Porcentaje" xfId="2" builtinId="5"/>
    <cellStyle name="Porcentaje 2" xfId="7"/>
    <cellStyle name="Porcentaje 9" xfId="23"/>
    <cellStyle name="Resultado de la tabla dinámica" xfId="14"/>
    <cellStyle name="Título de la tabla dinámica" xfId="13"/>
    <cellStyle name="Valor de la tabla dinámica" xfId="11"/>
  </cellStyles>
  <dxfs count="411">
    <dxf>
      <numFmt numFmtId="2" formatCode="0.00"/>
    </dxf>
    <dxf>
      <numFmt numFmtId="2" formatCode="0.00"/>
    </dxf>
    <dxf>
      <numFmt numFmtId="19" formatCode="dd/mm/yyyy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alignment horizontal="center" readingOrder="0"/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none">
          <fgColor indexed="64"/>
          <bgColor indexed="65"/>
        </patternFill>
      </fill>
    </dxf>
    <dxf>
      <font>
        <color rgb="FFFF0000"/>
      </font>
    </dxf>
    <dxf>
      <fill>
        <patternFill patternType="solid">
          <bgColor rgb="FFFFC000"/>
        </patternFill>
      </fill>
    </dxf>
    <dxf>
      <font>
        <color auto="1"/>
      </font>
    </dxf>
    <dxf>
      <numFmt numFmtId="2" formatCode="0.00"/>
    </dxf>
    <dxf>
      <numFmt numFmtId="2" formatCode="0.00"/>
    </dxf>
    <dxf>
      <alignment horizontal="center" readingOrder="0"/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none">
          <fgColor indexed="64"/>
          <bgColor indexed="65"/>
        </patternFill>
      </fill>
    </dxf>
    <dxf>
      <font>
        <color rgb="FFFF0000"/>
      </font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15B07"/>
      </font>
      <fill>
        <patternFill>
          <bgColor rgb="FFDAF6C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alignment horizontal="center" readingOrder="0"/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 patternType="none">
          <fgColor indexed="64"/>
          <bgColor indexed="65"/>
        </patternFill>
      </fill>
    </dxf>
    <dxf>
      <font>
        <color rgb="FFFF0000"/>
      </font>
    </dxf>
    <dxf>
      <fill>
        <patternFill patternType="solid">
          <bgColor rgb="FFFFC000"/>
        </patternFill>
      </fill>
    </dxf>
    <dxf>
      <font>
        <color auto="1"/>
      </font>
    </dxf>
    <dxf>
      <numFmt numFmtId="2" formatCode="0.0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0" formatCode="General"/>
    </dxf>
    <dxf>
      <numFmt numFmtId="2" formatCode="0.00"/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font>
        <color rgb="FFFF0000"/>
      </font>
    </dxf>
    <dxf>
      <fill>
        <patternFill patternType="none">
          <fgColor indexed="64"/>
          <bgColor indexed="65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ont>
        <color auto="1"/>
      </font>
    </dxf>
    <dxf>
      <fill>
        <patternFill patternType="solid">
          <bgColor rgb="FFFFC000"/>
        </patternFill>
      </fill>
    </dxf>
    <dxf>
      <alignment horizontal="center" readingOrder="0"/>
    </dxf>
  </dxfs>
  <tableStyles count="0" defaultTableStyle="TableStyleMedium2" defaultPivotStyle="PivotStyleLight16"/>
  <colors>
    <mruColors>
      <color rgb="FF315B07"/>
      <color rgb="FFDAF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microsoft.com/office/2007/relationships/slicerCache" Target="slicerCaches/slicerCache2.xml"/><Relationship Id="rId39" Type="http://schemas.openxmlformats.org/officeDocument/2006/relationships/sharedStrings" Target="sharedStrings.xml"/><Relationship Id="rId21" Type="http://schemas.openxmlformats.org/officeDocument/2006/relationships/pivotCacheDefinition" Target="pivotCache/pivotCacheDefinition5.xml"/><Relationship Id="rId34" Type="http://schemas.microsoft.com/office/2007/relationships/slicerCache" Target="slicerCaches/slicerCache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07/relationships/slicerCache" Target="slicerCaches/slicerCache1.xml"/><Relationship Id="rId33" Type="http://schemas.microsoft.com/office/2007/relationships/slicerCache" Target="slicerCaches/slicerCache9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29" Type="http://schemas.microsoft.com/office/2007/relationships/slicerCache" Target="slicerCaches/slicerCache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microsoft.com/office/2007/relationships/slicerCache" Target="slicerCaches/slicerCache8.xml"/><Relationship Id="rId37" Type="http://schemas.openxmlformats.org/officeDocument/2006/relationships/connections" Target="connection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microsoft.com/office/2007/relationships/slicerCache" Target="slicerCaches/slicerCache4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microsoft.com/office/2007/relationships/slicerCache" Target="slicerCaches/slicerCache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microsoft.com/office/2007/relationships/slicerCache" Target="slicerCaches/slicerCache3.xml"/><Relationship Id="rId30" Type="http://schemas.microsoft.com/office/2007/relationships/slicerCache" Target="slicerCaches/slicerCache6.xml"/><Relationship Id="rId35" Type="http://schemas.microsoft.com/office/2007/relationships/slicerCache" Target="slicerCaches/slicerCache1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388141</xdr:colOff>
      <xdr:row>0</xdr:row>
      <xdr:rowOff>142875</xdr:rowOff>
    </xdr:from>
    <xdr:to>
      <xdr:col>32</xdr:col>
      <xdr:colOff>107156</xdr:colOff>
      <xdr:row>3</xdr:row>
      <xdr:rowOff>69673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8360" y="142875"/>
          <a:ext cx="1481140" cy="68879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1238249</xdr:colOff>
      <xdr:row>0</xdr:row>
      <xdr:rowOff>0</xdr:rowOff>
    </xdr:from>
    <xdr:to>
      <xdr:col>3</xdr:col>
      <xdr:colOff>663371</xdr:colOff>
      <xdr:row>2</xdr:row>
      <xdr:rowOff>130969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9" y="0"/>
          <a:ext cx="1913528" cy="511969"/>
        </a:xfrm>
        <a:prstGeom prst="rect">
          <a:avLst/>
        </a:prstGeom>
      </xdr:spPr>
    </xdr:pic>
    <xdr:clientData/>
  </xdr:twoCellAnchor>
  <xdr:twoCellAnchor editAs="oneCell">
    <xdr:from>
      <xdr:col>6</xdr:col>
      <xdr:colOff>1119187</xdr:colOff>
      <xdr:row>3</xdr:row>
      <xdr:rowOff>47625</xdr:rowOff>
    </xdr:from>
    <xdr:to>
      <xdr:col>7</xdr:col>
      <xdr:colOff>166686</xdr:colOff>
      <xdr:row>12</xdr:row>
      <xdr:rowOff>35719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Fecha Al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0593" y="809625"/>
              <a:ext cx="1357312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202409</xdr:colOff>
      <xdr:row>3</xdr:row>
      <xdr:rowOff>47625</xdr:rowOff>
    </xdr:from>
    <xdr:to>
      <xdr:col>8</xdr:col>
      <xdr:colOff>857253</xdr:colOff>
      <xdr:row>12</xdr:row>
      <xdr:rowOff>35719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Fecha RFB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RFB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6847" y="809625"/>
              <a:ext cx="1404937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440532</xdr:colOff>
      <xdr:row>3</xdr:row>
      <xdr:rowOff>47626</xdr:rowOff>
    </xdr:from>
    <xdr:to>
      <xdr:col>3</xdr:col>
      <xdr:colOff>942632</xdr:colOff>
      <xdr:row>12</xdr:row>
      <xdr:rowOff>71438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Fecha V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V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4657" y="809626"/>
              <a:ext cx="1347443" cy="1928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940596</xdr:colOff>
      <xdr:row>3</xdr:row>
      <xdr:rowOff>47625</xdr:rowOff>
    </xdr:from>
    <xdr:to>
      <xdr:col>5</xdr:col>
      <xdr:colOff>1119187</xdr:colOff>
      <xdr:row>12</xdr:row>
      <xdr:rowOff>59532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Fecha RFB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RFB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2" y="809625"/>
              <a:ext cx="1250154" cy="1833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2524125</xdr:colOff>
      <xdr:row>3</xdr:row>
      <xdr:rowOff>59530</xdr:rowOff>
    </xdr:from>
    <xdr:to>
      <xdr:col>6</xdr:col>
      <xdr:colOff>795338</xdr:colOff>
      <xdr:row>12</xdr:row>
      <xdr:rowOff>59531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Fecha RFB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RFB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821530"/>
              <a:ext cx="1235869" cy="1821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642938</xdr:colOff>
      <xdr:row>3</xdr:row>
      <xdr:rowOff>47627</xdr:rowOff>
    </xdr:from>
    <xdr:to>
      <xdr:col>2</xdr:col>
      <xdr:colOff>404813</xdr:colOff>
      <xdr:row>12</xdr:row>
      <xdr:rowOff>83345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FECH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938" y="809627"/>
              <a:ext cx="1404938" cy="1857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10</xdr:col>
      <xdr:colOff>166694</xdr:colOff>
      <xdr:row>2</xdr:row>
      <xdr:rowOff>71437</xdr:rowOff>
    </xdr:from>
    <xdr:to>
      <xdr:col>13</xdr:col>
      <xdr:colOff>35725</xdr:colOff>
      <xdr:row>3</xdr:row>
      <xdr:rowOff>27214</xdr:rowOff>
    </xdr:to>
    <xdr:sp macro="" textlink="">
      <xdr:nvSpPr>
        <xdr:cNvPr id="4" name="CuadroTexto 3"/>
        <xdr:cNvSpPr txBox="1"/>
      </xdr:nvSpPr>
      <xdr:spPr>
        <a:xfrm>
          <a:off x="11382382" y="452437"/>
          <a:ext cx="4345781" cy="3367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s-CO" sz="1200" b="1">
              <a:latin typeface="+mn-lt"/>
            </a:rPr>
            <a:t>       SIMYO FIJO</a:t>
          </a:r>
          <a:r>
            <a:rPr lang="es-CO" sz="1200" b="1" baseline="0">
              <a:latin typeface="+mn-lt"/>
            </a:rPr>
            <a:t>                                                       SIMYO MOVIL</a:t>
          </a:r>
          <a:endParaRPr lang="es-CO" sz="1200" b="1">
            <a:latin typeface="+mn-lt"/>
          </a:endParaRPr>
        </a:p>
      </xdr:txBody>
    </xdr:sp>
    <xdr:clientData/>
  </xdr:twoCellAnchor>
  <xdr:twoCellAnchor editAs="oneCell">
    <xdr:from>
      <xdr:col>5</xdr:col>
      <xdr:colOff>1178719</xdr:colOff>
      <xdr:row>3</xdr:row>
      <xdr:rowOff>59530</xdr:rowOff>
    </xdr:from>
    <xdr:to>
      <xdr:col>5</xdr:col>
      <xdr:colOff>2559843</xdr:colOff>
      <xdr:row>12</xdr:row>
      <xdr:rowOff>59531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Fecha Alt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 Al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8688" y="821530"/>
              <a:ext cx="1381124" cy="1821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119068</xdr:colOff>
      <xdr:row>3</xdr:row>
      <xdr:rowOff>59531</xdr:rowOff>
    </xdr:from>
    <xdr:to>
      <xdr:col>10</xdr:col>
      <xdr:colOff>869161</xdr:colOff>
      <xdr:row>12</xdr:row>
      <xdr:rowOff>35719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SALE_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3724" y="821531"/>
              <a:ext cx="1381125" cy="17978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845354</xdr:colOff>
      <xdr:row>3</xdr:row>
      <xdr:rowOff>47627</xdr:rowOff>
    </xdr:from>
    <xdr:to>
      <xdr:col>11</xdr:col>
      <xdr:colOff>702475</xdr:colOff>
      <xdr:row>12</xdr:row>
      <xdr:rowOff>35719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SALE_DA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_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61042" y="809627"/>
              <a:ext cx="1321589" cy="18097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797724</xdr:colOff>
      <xdr:row>3</xdr:row>
      <xdr:rowOff>47626</xdr:rowOff>
    </xdr:from>
    <xdr:to>
      <xdr:col>12</xdr:col>
      <xdr:colOff>595318</xdr:colOff>
      <xdr:row>12</xdr:row>
      <xdr:rowOff>35720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SALE_DATE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_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80" y="809626"/>
              <a:ext cx="1297782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631038</xdr:colOff>
      <xdr:row>3</xdr:row>
      <xdr:rowOff>59532</xdr:rowOff>
    </xdr:from>
    <xdr:to>
      <xdr:col>13</xdr:col>
      <xdr:colOff>452443</xdr:colOff>
      <xdr:row>12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SALE_DATE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_DA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1382" y="821532"/>
              <a:ext cx="1333499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142875</xdr:rowOff>
    </xdr:from>
    <xdr:to>
      <xdr:col>16</xdr:col>
      <xdr:colOff>776290</xdr:colOff>
      <xdr:row>5</xdr:row>
      <xdr:rowOff>79198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00716" y="142875"/>
          <a:ext cx="1481140" cy="68879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47624</xdr:colOff>
      <xdr:row>0</xdr:row>
      <xdr:rowOff>59530</xdr:rowOff>
    </xdr:from>
    <xdr:to>
      <xdr:col>5</xdr:col>
      <xdr:colOff>337139</xdr:colOff>
      <xdr:row>2</xdr:row>
      <xdr:rowOff>190499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" y="59530"/>
          <a:ext cx="1911147" cy="5119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697964</xdr:colOff>
      <xdr:row>31</xdr:row>
      <xdr:rowOff>59531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38" t="23197" r="248" b="7766"/>
        <a:stretch/>
      </xdr:blipFill>
      <xdr:spPr>
        <a:xfrm>
          <a:off x="0" y="0"/>
          <a:ext cx="11365964" cy="5965031"/>
        </a:xfrm>
        <a:prstGeom prst="rect">
          <a:avLst/>
        </a:prstGeom>
      </xdr:spPr>
    </xdr:pic>
    <xdr:clientData/>
  </xdr:twoCellAnchor>
  <xdr:twoCellAnchor>
    <xdr:from>
      <xdr:col>1</xdr:col>
      <xdr:colOff>250032</xdr:colOff>
      <xdr:row>35</xdr:row>
      <xdr:rowOff>130964</xdr:rowOff>
    </xdr:from>
    <xdr:to>
      <xdr:col>4</xdr:col>
      <xdr:colOff>142876</xdr:colOff>
      <xdr:row>38</xdr:row>
      <xdr:rowOff>178589</xdr:rowOff>
    </xdr:to>
    <xdr:sp macro="" textlink="">
      <xdr:nvSpPr>
        <xdr:cNvPr id="3" name="2 Rectángulo"/>
        <xdr:cNvSpPr/>
      </xdr:nvSpPr>
      <xdr:spPr>
        <a:xfrm>
          <a:off x="1012032" y="6798464"/>
          <a:ext cx="2178844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MWD007:</a:t>
          </a:r>
        </a:p>
        <a:p>
          <a:pPr algn="ctr"/>
          <a:r>
            <a:rPr lang="es-CO" sz="1100"/>
            <a:t>Trae el DNI</a:t>
          </a:r>
          <a:r>
            <a:rPr lang="es-CO" sz="1100" baseline="0"/>
            <a:t> y el </a:t>
          </a:r>
          <a:r>
            <a:rPr lang="es-CO" sz="1100"/>
            <a:t>ID</a:t>
          </a:r>
          <a:r>
            <a:rPr lang="es-CO" sz="1100" baseline="0"/>
            <a:t>_CLIENTE llave para buscar en el 66.2</a:t>
          </a:r>
          <a:endParaRPr lang="es-CO" sz="1100"/>
        </a:p>
      </xdr:txBody>
    </xdr:sp>
    <xdr:clientData/>
  </xdr:twoCellAnchor>
  <xdr:twoCellAnchor>
    <xdr:from>
      <xdr:col>6</xdr:col>
      <xdr:colOff>357188</xdr:colOff>
      <xdr:row>35</xdr:row>
      <xdr:rowOff>154777</xdr:rowOff>
    </xdr:from>
    <xdr:to>
      <xdr:col>10</xdr:col>
      <xdr:colOff>178594</xdr:colOff>
      <xdr:row>39</xdr:row>
      <xdr:rowOff>95245</xdr:rowOff>
    </xdr:to>
    <xdr:sp macro="" textlink="">
      <xdr:nvSpPr>
        <xdr:cNvPr id="4" name="3 Rectángulo"/>
        <xdr:cNvSpPr/>
      </xdr:nvSpPr>
      <xdr:spPr>
        <a:xfrm>
          <a:off x="4929188" y="6822277"/>
          <a:ext cx="2869406" cy="702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/>
            <a:t>MWD066.2:</a:t>
          </a:r>
        </a:p>
        <a:p>
          <a:pPr algn="ctr"/>
          <a:r>
            <a:rPr lang="es-CO" sz="1600"/>
            <a:t>ID_CLIENTE</a:t>
          </a:r>
          <a:r>
            <a:rPr lang="es-CO" sz="1600" baseline="0"/>
            <a:t> trae los n contratos moviles de esa persona.</a:t>
          </a:r>
          <a:r>
            <a:rPr lang="es-CO" sz="1600"/>
            <a:t> </a:t>
          </a:r>
        </a:p>
      </xdr:txBody>
    </xdr:sp>
    <xdr:clientData/>
  </xdr:twoCellAnchor>
  <xdr:twoCellAnchor>
    <xdr:from>
      <xdr:col>4</xdr:col>
      <xdr:colOff>142876</xdr:colOff>
      <xdr:row>37</xdr:row>
      <xdr:rowOff>59527</xdr:rowOff>
    </xdr:from>
    <xdr:to>
      <xdr:col>6</xdr:col>
      <xdr:colOff>357188</xdr:colOff>
      <xdr:row>37</xdr:row>
      <xdr:rowOff>125011</xdr:rowOff>
    </xdr:to>
    <xdr:cxnSp macro="">
      <xdr:nvCxnSpPr>
        <xdr:cNvPr id="7" name="6 Conector recto de flecha"/>
        <xdr:cNvCxnSpPr>
          <a:stCxn id="3" idx="3"/>
          <a:endCxn id="4" idx="1"/>
        </xdr:cNvCxnSpPr>
      </xdr:nvCxnSpPr>
      <xdr:spPr>
        <a:xfrm>
          <a:off x="3190876" y="7108027"/>
          <a:ext cx="1738312" cy="65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duquem\AppData\Roaming\Microsoft\Excel\RANKING%20NOVIEMBRE%202023%20EMERGIA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"/>
      <sheetName val="Ranking"/>
      <sheetName val="sistema puntos"/>
      <sheetName val="Seguimiento TL"/>
      <sheetName val="Dim CU"/>
      <sheetName val="Dim horas"/>
      <sheetName val="INSTRUCCIONES MICRO"/>
      <sheetName val="Go_Contact"/>
      <sheetName val="Fibras"/>
      <sheetName val="Moviles"/>
      <sheetName val="Terminales"/>
      <sheetName val="SIMYO"/>
      <sheetName val="Hoja1"/>
    </sheetNames>
    <sheetDataSet>
      <sheetData sheetId="0" refreshError="1">
        <row r="1">
          <cell r="G1" t="str">
            <v>NOVIEMBRE</v>
          </cell>
        </row>
        <row r="16">
          <cell r="G16" t="str">
            <v>AGUSTIN ONIEVA GONZALEZ</v>
          </cell>
        </row>
        <row r="17">
          <cell r="G17" t="str">
            <v>MARIA AYESA GARRIDO BLANCO</v>
          </cell>
        </row>
        <row r="18">
          <cell r="G18" t="str">
            <v>RAQUEL GARCIA SUESCUM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\Informes%20FORMULADOS%20PLANTILLAS\RANKING%20ENERO%202025%20EMERGI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\Informes%20FORMULADOS%20PLANTILLAS\RANKING%20ENERO%202025%20EMERGIA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\Informes%20FORMULADOS%20PLANTILLAS\RANKING%20ENERO%202025%20EMERGIA.xlsx" TargetMode="External"/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699.375956365744" createdVersion="5" refreshedVersion="5" minRefreshableVersion="3" recordCount="742">
  <cacheSource type="worksheet">
    <worksheetSource ref="A1:N1048576" sheet="129" r:id="rId2"/>
  </cacheSource>
  <cacheFields count="14">
    <cacheField name="FECHA" numFmtId="0">
      <sharedItems containsBlank="1" count="22">
        <s v="2025-01-02"/>
        <s v="2025-01-03"/>
        <s v="2025-01-07"/>
        <s v="2025-01-08"/>
        <s v="2025-01-09"/>
        <s v="2025-01-10"/>
        <s v="2025-01-13"/>
        <s v="2025-01-14"/>
        <s v="2025-01-15"/>
        <s v="2025-01-16"/>
        <s v="2025-01-17"/>
        <s v="2025-01-20"/>
        <s v="2025-01-21"/>
        <s v="2025-01-22"/>
        <s v="2025-01-23"/>
        <s v="2025-01-24"/>
        <s v="2025-01-27"/>
        <s v="2025-01-28"/>
        <s v="2025-01-29"/>
        <s v="2025-01-30"/>
        <s v="2025-01-31"/>
        <m/>
      </sharedItems>
    </cacheField>
    <cacheField name="LOGIN" numFmtId="0">
      <sharedItems containsBlank="1"/>
    </cacheField>
    <cacheField name="CU" numFmtId="0">
      <sharedItems containsString="0" containsBlank="1" containsNumber="1" containsInteger="1" minValue="0" maxValue="28"/>
    </cacheField>
    <cacheField name="CU+" numFmtId="0">
      <sharedItems containsString="0" containsBlank="1" containsNumber="1" containsInteger="1" minValue="0" maxValue="6"/>
    </cacheField>
    <cacheField name="CU-" numFmtId="0">
      <sharedItems containsString="0" containsBlank="1" containsNumber="1" containsInteger="1" minValue="0" maxValue="28"/>
    </cacheField>
    <cacheField name="CERRADO_AGENTE" numFmtId="0">
      <sharedItems containsString="0" containsBlank="1" containsNumber="1" containsInteger="1" minValue="1" maxValue="307"/>
    </cacheField>
    <cacheField name="TOCADOS_AGENTE" numFmtId="0">
      <sharedItems containsString="0" containsBlank="1" containsNumber="1" containsInteger="1" minValue="1" maxValue="307"/>
    </cacheField>
    <cacheField name="CERRADOS_AGENTE_ARBOL" numFmtId="0">
      <sharedItems containsString="0" containsBlank="1" containsNumber="1" containsInteger="1" minValue="0" maxValue="304"/>
    </cacheField>
    <cacheField name="HORAS_EFECTIVAS" numFmtId="0">
      <sharedItems containsString="0" containsBlank="1" containsNumber="1" minValue="0.29416599999999998" maxValue="7.8627770000000003"/>
    </cacheField>
    <cacheField name="LLAMADAS_CONVERSADAS" numFmtId="0">
      <sharedItems containsString="0" containsBlank="1" containsNumber="1" containsInteger="1" minValue="9" maxValue="321"/>
    </cacheField>
    <cacheField name="TALKTIME" numFmtId="0">
      <sharedItems containsString="0" containsBlank="1" containsNumber="1" containsInteger="1" minValue="254" maxValue="16357"/>
    </cacheField>
    <cacheField name="ACWTIME" numFmtId="0">
      <sharedItems containsString="0" containsBlank="1" containsNumber="1" containsInteger="1" minValue="282" maxValue="12680"/>
    </cacheField>
    <cacheField name="NOMBRE COMPLETO" numFmtId="0">
      <sharedItems containsBlank="1" count="45">
        <s v="ANA GONZALEZ MOLINA"/>
        <s v="ANTONIO JULIA MOLERO"/>
        <s v="AUXI LOPEZ MACíAS"/>
        <s v="ANAIS MARTOS "/>
        <s v="ANA MARÍA PRIETO URBANO"/>
        <s v="BLANCA MARQUEZ LÓPEZ"/>
        <s v="CARMEN  ADAMUZ MILLAN"/>
        <s v="CARMEN MUÑOZ MOYANO"/>
        <s v="CRISTINA PEÑA JIMENEZ"/>
        <s v="DANIEL CAMACHO AMADOR"/>
        <s v="EVA MARIA JIMENEZ CUESTA "/>
        <s v="INES MARTINEZ GARCIA"/>
        <s v="JESUS PALACIOS ALAMILLO"/>
        <s v="JESÚS ANTONIO SERRANO MARTINEZ"/>
        <s v="LAURA MORENO RUIZ"/>
        <s v="LORENA BLANCO ROMERO"/>
        <s v="LIDIA MANCERA GARCÍA"/>
        <s v="LAURA MOYA VILLEGAS"/>
        <s v="MARIA CAÑETE NUÑEZ"/>
        <s v="MARIO CEPAS CABRERA"/>
        <s v="MARISOL LOPEZ DIAZ"/>
        <s v="MIGUEL MORENO MUÑOZ"/>
        <s v="MARCOS MUÑOZ VERDUGOS"/>
        <s v="RAUL BLANCO OLIVENCIA"/>
        <s v="ROSA OLMO MUÑOZ"/>
        <s v="RAFAEL PEDREGOSA POYATO"/>
        <s v="SONIA JIMENEZ CRESPILLO"/>
        <s v="YESSICA MOLINA HUESO"/>
        <s v="MONICA IGLESIAS GARCíA"/>
        <s v="RAFAEL ANGEL MUÑOZ RODRIGUEZ"/>
        <s v="ALMUDENA CANO GARCIA"/>
        <s v="ALEJANDRA GONZÁLEZ CABALLERO"/>
        <s v="CRISTINA RUBIO PONFERRADA"/>
        <s v="FERNANDO DE TORO MUÑOZ"/>
        <s v="FRANCISCO TRINADO  OCHOA"/>
        <s v="LAURA CENTELLA OTERO"/>
        <s v="LIDIA SOLE AZUAGA"/>
        <s v="RAQUEL APARICIO LEDESMA"/>
        <s v="SONIA ROSALES DELGADO"/>
        <s v="URSULA JIMENEZ PEREZ"/>
        <s v="MARIA ANTONIA PINEDA COSTA"/>
        <s v="Mª JOSE BARRENA SANCHEZ"/>
        <s v="ROSA MARIA NEIRA ESTROPEL"/>
        <s v="LAURA VILLEGAS RUIZ"/>
        <m/>
      </sharedItems>
    </cacheField>
    <cacheField name="Horas Login" numFmtId="0">
      <sharedItems containsString="0" containsBlank="1" containsNumber="1" minValue="0.29416599999999998" maxValue="9.2322199999999999"/>
    </cacheField>
  </cacheFields>
  <extLst>
    <ext xmlns:x14="http://schemas.microsoft.com/office/spreadsheetml/2009/9/main" uri="{725AE2AE-9491-48be-B2B4-4EB974FC3084}">
      <x14:pivotCacheDefinition pivotCacheId="4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5699.375973842594" createdVersion="5" refreshedVersion="5" minRefreshableVersion="3" recordCount="70">
  <cacheSource type="external" connectionId="8"/>
  <cacheFields count="3">
    <cacheField name="fecha" numFmtId="0" sqlType="-9">
      <sharedItems count="232">
        <s v="2025-02-07"/>
        <s v="2025-02-10"/>
        <s v="2025-02-04"/>
        <s v="2025-02-06"/>
        <s v="2025-02-05"/>
        <s v="2025-02-03"/>
        <s v="2025-02-11"/>
        <s v="2024-04-09" u="1"/>
        <s v="2024-11-26" u="1"/>
        <s v="2025-01-14" u="1"/>
        <s v="2024-04-11" u="1"/>
        <s v="2024-05-24" u="1"/>
        <s v="2024-08-22" u="1"/>
        <s v="2024-09-06" u="1"/>
        <s v="2024-12-12" u="1"/>
        <s v="2025-01-28" u="1"/>
        <s v="2024-03-12" u="1"/>
        <s v="2024-04-25" u="1"/>
        <s v="2024-06-10" u="1"/>
        <s v="2024-07-23" u="1"/>
        <s v="2024-05-09" u="1"/>
        <s v="2024-08-07" u="1"/>
        <s v="2024-11-13" u="1"/>
        <s v="2024-12-26" u="1"/>
        <s v="2024-03-26" u="1"/>
        <s v="2024-06-24" u="1"/>
        <s v="2024-07-08" u="1"/>
        <s v="2024-10-14" u="1"/>
        <s v="2024-11-27" u="1"/>
        <s v="2025-01-15" u="1"/>
        <s v="2024-04-12" u="1"/>
        <s v="2024-07-10" u="1"/>
        <s v="2024-08-23" u="1"/>
        <s v="2024-10-28" u="1"/>
        <s v="2024-12-13" u="1"/>
        <s v="2025-01-29" u="1"/>
        <s v="2024-03-13" u="1"/>
        <s v="2024-04-26" u="1"/>
        <s v="2024-06-11" u="1"/>
        <s v="2024-07-24" u="1"/>
        <s v="2024-10-30" u="1"/>
        <s v="2024-08-08" u="1"/>
        <s v="2024-10-01" u="1"/>
        <s v="2024-11-14" u="1"/>
        <s v="2024-12-27" u="1"/>
        <s v="2025-01-02" u="1"/>
        <s v="2024-03-27" u="1"/>
        <s v="2024-06-25" u="1"/>
        <s v="2024-09-23" u="1"/>
        <s v="2024-07-09" u="1"/>
        <s v="2024-10-15" u="1"/>
        <s v="2024-11-28" u="1"/>
        <s v="2025-01-16" u="1"/>
        <s v="2024-07-11" u="1"/>
        <s v="2024-10-29" u="1"/>
        <s v="2024-03-14" u="1"/>
        <s v="2024-06-12" u="1"/>
        <s v="2024-07-25" u="1"/>
        <s v="2024-09-10" u="1"/>
        <s v="2024-10-31" u="1"/>
        <s v="2024-08-09" u="1"/>
        <s v="2024-10-02" u="1"/>
        <s v="2024-11-15" u="1"/>
        <s v="2025-01-03" u="1"/>
        <s v="2024-05-13" u="1"/>
        <s v="2024-06-26" u="1"/>
        <s v="2024-09-24" u="1"/>
        <s v="2024-12-30" u="1"/>
        <s v="2024-10-16" u="1"/>
        <s v="2024-11-29" u="1"/>
        <s v="2025-01-17" u="1"/>
        <s v="2024-03-01" u="1"/>
        <s v="2024-05-27" u="1"/>
        <s v="2024-07-12" u="1"/>
        <s v="2024-03-15" u="1"/>
        <s v="2024-06-13" u="1"/>
        <s v="2024-07-26" u="1"/>
        <s v="2024-09-11" u="1"/>
        <s v="2024-10-03" u="1"/>
        <s v="2024-04-01" u="1"/>
        <s v="2024-05-14" u="1"/>
        <s v="2024-06-27" u="1"/>
        <s v="2024-08-12" u="1"/>
        <s v="2024-09-25" u="1"/>
        <s v="2024-12-31" u="1"/>
        <s v="2024-10-17" u="1"/>
        <s v="2024-12-02" u="1"/>
        <s v="2024-04-15" u="1"/>
        <s v="2024-05-28" u="1"/>
        <s v="2024-08-26" u="1"/>
        <s v="2025-01-20" u="1"/>
        <s v="2024-05-30" u="1"/>
        <s v="2024-12-16" u="1"/>
        <s v="2024-04-29" u="1"/>
        <s v="2024-06-14" u="1"/>
        <s v="2024-09-12" u="1"/>
        <s v="2024-10-04" u="1"/>
        <s v="2024-04-02" u="1"/>
        <s v="2024-05-15" u="1"/>
        <s v="2024-06-28" u="1"/>
        <s v="2024-08-13" u="1"/>
        <s v="2024-09-26" u="1"/>
        <s v="2024-10-18" u="1"/>
        <s v="2024-12-03" u="1"/>
        <s v="2024-04-16" u="1"/>
        <s v="2024-05-29" u="1"/>
        <s v="2024-08-27" u="1"/>
        <s v="2025-01-21" u="1"/>
        <s v="2024-05-31" u="1"/>
        <s v="2024-11-04" u="1"/>
        <s v="2024-12-17" u="1"/>
        <s v="2024-05-02" u="1"/>
        <s v="2024-09-13" u="1"/>
        <s v="2024-07-30" u="1"/>
        <s v="2024-11-18" u="1"/>
        <s v="2024-04-03" u="1"/>
        <s v="2024-05-16" u="1"/>
        <s v="2024-07-01" u="1"/>
        <s v="2024-08-14" u="1"/>
        <s v="2024-09-27" u="1"/>
        <s v="2024-11-20" u="1"/>
        <s v="2024-12-04" u="1"/>
        <s v="2024-03-04" u="1"/>
        <s v="2024-04-17" u="1"/>
        <s v="2024-07-15" u="1"/>
        <s v="2024-08-28" u="1"/>
        <s v="2024-10-21" u="1"/>
        <s v="2025-01-22" u="1"/>
        <s v="2024-11-05" u="1"/>
        <s v="2024-12-18" u="1"/>
        <s v="2024-03-18" u="1"/>
        <s v="2024-05-03" u="1"/>
        <s v="2024-07-29" u="1"/>
        <s v="2024-08-01" u="1"/>
        <s v="2024-12-20" u="1"/>
        <s v="2024-03-20" u="1"/>
        <s v="2024-07-31" u="1"/>
        <s v="2024-11-19" u="1"/>
        <s v="2025-01-07" u="1"/>
        <s v="2024-04-04" u="1"/>
        <s v="2024-05-17" u="1"/>
        <s v="2024-07-02" u="1"/>
        <s v="2024-11-21" u="1"/>
        <s v="2024-09-30" u="1"/>
        <s v="2024-12-05" u="1"/>
        <s v="2024-03-05" u="1"/>
        <s v="2024-04-18" u="1"/>
        <s v="2024-06-03" u="1"/>
        <s v="2024-07-16" u="1"/>
        <s v="2024-08-29" u="1"/>
        <s v="2024-10-22" u="1"/>
        <s v="2025-01-23" u="1"/>
        <s v="2024-11-06" u="1"/>
        <s v="2024-12-19" u="1"/>
        <s v="2024-03-19" u="1"/>
        <s v="2024-06-17" u="1"/>
        <s v="2024-08-02" u="1"/>
        <s v="2024-03-21" u="1"/>
        <s v="2024-10-07" u="1"/>
        <s v="2025-01-08" u="1"/>
        <s v="2024-04-05" u="1"/>
        <s v="2024-07-03" u="1"/>
        <s v="2024-11-22" u="1"/>
        <s v="2025-01-10" u="1"/>
        <s v="2024-05-20" u="1"/>
        <s v="2024-03-06" u="1"/>
        <s v="2024-04-19" u="1"/>
        <s v="2024-06-04" u="1"/>
        <s v="2024-07-17" u="1"/>
        <s v="2024-09-02" u="1"/>
        <s v="2024-10-23" u="1"/>
        <s v="2025-01-24" u="1"/>
        <s v="2024-11-07" u="1"/>
        <s v="2024-06-18" u="1"/>
        <s v="2024-09-16" u="1"/>
        <s v="2024-03-22" u="1"/>
        <s v="2024-06-20" u="1"/>
        <s v="2024-10-08" u="1"/>
        <s v="2025-01-09" u="1"/>
        <s v="2024-07-04" u="1"/>
        <s v="2024-10-10" u="1"/>
        <s v="2024-05-21" u="1"/>
        <s v="2024-03-07" u="1"/>
        <s v="2024-06-05" u="1"/>
        <s v="2024-07-18" u="1"/>
        <s v="2024-09-03" u="1"/>
        <s v="2024-04-22" u="1"/>
        <s v="2024-11-08" u="1"/>
        <s v="2024-05-06" u="1"/>
        <s v="2024-06-19" u="1"/>
        <s v="2024-09-17" u="1"/>
        <s v="2024-12-23" u="1"/>
        <s v="2024-06-21" u="1"/>
        <s v="2024-10-09" u="1"/>
        <s v="2024-04-07" u="1"/>
        <s v="2024-07-05" u="1"/>
        <s v="2024-10-11" u="1"/>
        <s v="2024-05-22" u="1"/>
        <s v="2024-08-20" u="1"/>
        <s v="2024-03-08" u="1"/>
        <s v="2024-06-06" u="1"/>
        <s v="2024-07-19" u="1"/>
        <s v="2024-09-04" u="1"/>
        <s v="2024-10-25" u="1"/>
        <s v="2024-12-10" u="1"/>
        <s v="2024-04-23" u="1"/>
        <s v="2024-05-07" u="1"/>
        <s v="2024-08-05" u="1"/>
        <s v="2024-09-18" u="1"/>
        <s v="2024-11-11" u="1"/>
        <s v="2024-12-24" u="1"/>
        <s v="2024-09-20" u="1"/>
        <s v="2024-04-08" u="1"/>
        <s v="2024-08-19" u="1"/>
        <s v="2024-11-25" u="1"/>
        <s v="2025-01-13" u="1"/>
        <s v="2024-04-10" u="1"/>
        <s v="2024-05-23" u="1"/>
        <s v="2024-08-21" u="1"/>
        <s v="2024-06-07" u="1"/>
        <s v="2024-09-05" u="1"/>
        <s v="2024-12-11" u="1"/>
        <s v="2025-01-27" u="1"/>
        <s v="2024-03-11" u="1"/>
        <s v="2024-04-24" u="1"/>
        <s v="2024-07-22" u="1"/>
        <s v="2024-05-08" u="1"/>
        <s v="2024-08-06" u="1"/>
        <s v="2024-09-19" u="1"/>
        <s v="2024-11-12" u="1"/>
        <s v="2024-03-25" u="1"/>
        <s v="2024-05-10" u="1"/>
      </sharedItems>
    </cacheField>
    <cacheField name="EMERTELEVT" numFmtId="0" sqlType="-9">
      <sharedItems count="101">
        <s v="EMERTELEVT002"/>
        <s v="EMERTELEVT010"/>
        <s v="EMERTELEVT026"/>
        <s v="EMERTELEVT037"/>
        <s v="EMERTELEVT042"/>
        <s v="EMERTELEVT048"/>
        <s v="EMERTELEVT054"/>
        <s v="EMERTELEVT057"/>
        <s v="EMERTELEVT058"/>
        <s v="EMERTELEVT066"/>
        <s v="EMERTELEVT127"/>
        <s v="EMERTELEVT158"/>
        <s v="EMERTELEVT161"/>
        <s v="EMERTELEVT174"/>
        <s v="EMERTELEVT183"/>
        <s v="EMERTELEVT211"/>
        <s v="EMERTELEVT248"/>
        <s v="EMERTELEVT309"/>
        <s v="EMERTELEVT310"/>
        <s v="EMERTELEVT322"/>
        <s v="EMERTELEVT329"/>
        <s v="EMERTELEVT348"/>
        <s v="EMERTELEVT359"/>
        <s v="EMERTELEVT363"/>
        <s v="EMERTELEVT441"/>
        <s v="EMERTELEVT443"/>
        <s v="EMERTELEVT464"/>
        <s v="EMERTELEVT466"/>
        <s v="EMERTELEVT469"/>
        <s v="EMERTELEVT470"/>
        <s v="EMERTELEVT472"/>
        <s v="EMERTELEVT473"/>
        <s v="EMERTELEVT494"/>
        <s v="EMERTELEVT495"/>
        <s v="EMERTELEVT514"/>
        <s v="EMERTELEVT515"/>
        <s v="EMERTELEVT396" u="1"/>
        <s v="EMERTELEVT479" u="1"/>
        <s v="EMERTELEVT468" u="1"/>
        <s v="EMERTELEVT 469" u="1"/>
        <s v="EMERTELEVT510" u="1"/>
        <s v="EMERTELEVT031" u="1"/>
        <s v="EMERTELEVT485" u="1"/>
        <s v="EMERTELEVT136" u="1"/>
        <s v="EMERTELEVT399" u="1"/>
        <s v="EMERTELEVT388" u="1"/>
        <s v="EMERTELEVT507" u="1"/>
        <s v="EMERTELEVT070" u="1"/>
        <s v="EMERTELEVT305" u="1"/>
        <s v="EMERTELEVT103" u="1"/>
        <s v="EMERTELEVT067" u="1"/>
        <s v="EMERTELEVT449" u="1"/>
        <s v="EMERTELEVT513" u="1"/>
        <s v="EMERTELEVT045" u="1"/>
        <s v="EMERTELEVT034" u="1"/>
        <s v="EMERTELEVT297" u="1"/>
        <s v="EMERTELEVT361" u="1"/>
        <s v="EMERTELEVT264" u="1"/>
        <s v="EMERTELEVT106" u="1"/>
        <s v="EMERTELEVT369" u="1"/>
        <s v="EMERTELEVT444" u="1"/>
        <s v="EMERTELEVT358" u="1"/>
        <s v="EMERTELEVT336" u="1"/>
        <s v="EMERTELEVT411" u="1"/>
        <s v="EMERTELEVT059" u="1"/>
        <s v="EMERTELEVT400" u="1"/>
        <s v="EMERTELEVT184" u="1"/>
        <s v="EMERTELEVT364" u="1"/>
        <s v="EMERTELEVT206" u="1"/>
        <s v="EMERTELEVT 473" u="1"/>
        <s v="EMERTELEVT065" u="1"/>
        <s v="EMERTELEVT392" u="1"/>
        <s v="EMERTELEVT043" u="1"/>
        <s v="EMERTELEVT486" u="1"/>
        <s v="EMERTELEVT403" u="1"/>
        <s v="EMERTELEVT508" u="1"/>
        <s v="EMERTELEVT060" u="1"/>
        <s v="EMERTELEVT104" u="1"/>
        <s v="EMERTELEVT442" u="1"/>
        <s v="EMERTELEVT068" u="1"/>
        <s v="EMERTELEVT046" u="1"/>
        <s v="EMERTELEVT445" u="1"/>
        <s v="EMERTELEVT390" u="1"/>
        <s v="EMERTELEVT041" u="1"/>
        <s v="EMERTELEVT398" u="1"/>
        <s v="EMERTELEVT387" u="1"/>
        <s v="EMERTELEVT462" u="1"/>
        <s v="EMERTELEVT185" u="1"/>
        <s v="EMERTELEVT451" u="1"/>
        <s v="EMERTELEVT490" u="1"/>
        <s v="EMERTELEVT523" u="1"/>
        <s v="EMERTELEVT246" u="1"/>
        <s v="EMERTELEVT044" u="1"/>
        <s v="EMERTELEVT404" u="1"/>
        <s v="EMERTELEVT274" u="1"/>
        <s v="EMERTELEVT465" u="1"/>
        <s v="EMERTELEVE006" u="1"/>
        <s v="EMERTELEVT105" u="1"/>
        <s v="EMERTELEVT050" u="1"/>
        <s v="EMERTELEVT493" u="1"/>
        <s v="EMERTELEVT069" u="1"/>
      </sharedItems>
    </cacheField>
    <cacheField name="Expr" caption="Expr" numFmtId="0" sqlType="4">
      <sharedItems containsSemiMixedTypes="0" containsString="0" containsNumber="1" containsInteger="1" minValue="1" maxValue="6" count="6">
        <n v="2"/>
        <n v="6"/>
        <n v="1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 pivotCacheId="1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5699.376009027779" createdVersion="4" refreshedVersion="5" minRefreshableVersion="3" recordCount="5210">
  <cacheSource type="external" connectionId="4"/>
  <cacheFields count="20">
    <cacheField name="ID_PEDIDO" numFmtId="0" sqlType="6">
      <sharedItems containsSemiMixedTypes="0" containsString="0" containsNumber="1" containsInteger="1" minValue="176993088" maxValue="186327417"/>
    </cacheField>
    <cacheField name="Fecha VN" numFmtId="0" sqlType="-9">
      <sharedItems containsDate="1" containsMixedTypes="1" minDate="2021-11-02T00:00:00" maxDate="2023-12-14T00:00:00" count="1198">
        <s v="2024-05-16"/>
        <s v="2024-05-08"/>
        <s v="2024-05-17"/>
        <s v="2024-05-14"/>
        <s v="2024-05-07"/>
        <s v="2024-05-24"/>
        <s v="2024-05-01"/>
        <s v="2024-05-03"/>
        <s v="2024-05-06"/>
        <s v="2024-05-02"/>
        <s v="2024-05-09"/>
        <s v="2024-05-04"/>
        <s v="2024-05-10"/>
        <s v="2024-05-15"/>
        <s v="2024-05-11"/>
        <s v="2024-05-13"/>
        <s v="2024-05-20"/>
        <s v="2024-05-23"/>
        <s v="2024-05-22"/>
        <s v="2024-05-18"/>
        <s v="2024-05-28"/>
        <s v="2024-05-19"/>
        <s v="2024-05-25"/>
        <s v="2024-05-21"/>
        <s v="2024-05-27"/>
        <s v="2024-06-03"/>
        <s v="2024-05-29"/>
        <s v="2024-05-30"/>
        <s v="2024-06-04"/>
        <s v="2024-06-07"/>
        <s v="2024-06-05"/>
        <s v="2024-06-19"/>
        <s v="2024-05-31"/>
        <s v="2024-06-01"/>
        <s v="2024-06-13"/>
        <s v="2024-06-11"/>
        <s v="2024-07-03"/>
        <s v="2024-06-10"/>
        <s v="2024-06-06"/>
        <s v="2024-06-14"/>
        <s v="2024-06-12"/>
        <s v="2024-06-08"/>
        <s v="2024-07-02"/>
        <s v="2024-06-15"/>
        <s v="2024-06-18"/>
        <s v="2024-06-17"/>
        <s v="2024-06-24"/>
        <s v="2024-06-21"/>
        <s v="2024-06-20"/>
        <s v="2024-06-25"/>
        <s v="2024-07-11"/>
        <s v="2024-06-22"/>
        <s v="2024-07-08"/>
        <s v="2024-07-12"/>
        <s v="2024-06-27"/>
        <s v="2024-07-04"/>
        <s v="2024-06-29"/>
        <s v="2024-07-06"/>
        <s v="2024-08-01"/>
        <s v="2024-06-28"/>
        <s v="2024-07-05"/>
        <s v="2024-06-26"/>
        <s v="2024-07-01"/>
        <s v="2024-07-09"/>
        <s v="2024-06-30"/>
        <s v="2024-07-17"/>
        <s v="2024-07-18"/>
        <s v="2024-07-10"/>
        <s v="2024-07-07"/>
        <s v="2024-07-15"/>
        <s v="2024-08-02"/>
        <s v="2024-07-19"/>
        <s v="2024-07-16"/>
        <s v="2024-07-13"/>
        <s v="2024-07-24"/>
        <s v="2024-07-22"/>
        <s v="2024-07-23"/>
        <s v="2024-07-31"/>
        <s v="2024-07-26"/>
        <s v="2024-08-14"/>
        <s v="2024-07-20"/>
        <s v="2024-07-29"/>
        <s v="2024-08-30"/>
        <s v="2024-07-25"/>
        <s v="2024-08-13"/>
        <s v="2024-08-23"/>
        <s v="2024-07-30"/>
        <s v="2024-08-03"/>
        <s v="2024-08-19"/>
        <s v="2024-07-27"/>
        <s v="2024-08-05"/>
        <s v="2024-08-09"/>
        <s v="2024-08-08"/>
        <s v="2024-08-06"/>
        <s v="2024-08-07"/>
        <s v="2024-08-20"/>
        <s v="2024-08-12"/>
        <s v="2024-08-28"/>
        <s v="2024-08-22"/>
        <s v="2024-08-10"/>
        <s v="2024-08-21"/>
        <s v="2024-08-16"/>
        <s v="2024-09-03"/>
        <s v="2024-08-15"/>
        <s v="2024-09-06"/>
        <s v="2024-09-02"/>
        <s v="2024-08-26"/>
        <s v="2024-08-29"/>
        <s v="2024-09-09"/>
        <s v="2024-08-24"/>
        <s v="2024-08-27"/>
        <s v="2024-09-04"/>
        <s v="2024-09-16"/>
        <s v="2024-09-10"/>
        <s v="2024-10-11"/>
        <s v="2024-09-05"/>
        <s v="2024-08-31"/>
        <s v="2024-10-01"/>
        <s v="2024-10-28"/>
        <s v="2024-10-22"/>
        <s v="2024-09-13"/>
        <s v="2024-09-12"/>
        <s v="2024-09-11"/>
        <s v="2024-10-08"/>
        <s v="2024-09-26"/>
        <s v="2024-09-17"/>
        <s v="2024-09-07"/>
        <s v="2024-09-28"/>
        <s v="2024-09-20"/>
        <s v="2024-09-19"/>
        <s v="2024-10-14"/>
        <s v="2024-10-29"/>
        <s v="2024-11-04"/>
        <s v="2024-09-25"/>
        <s v="2024-09-14"/>
        <s v="2024-09-18"/>
        <s v="2024-09-23"/>
        <s v="2024-10-02"/>
        <s v="2024-09-24"/>
        <s v="2024-09-21"/>
        <s v="2024-10-15"/>
        <s v="2024-09-22"/>
        <s v="2024-09-30"/>
        <s v="2024-10-03"/>
        <s v="2024-10-23"/>
        <s v="2024-09-27"/>
        <s v="2024-10-07"/>
        <s v="2024-10-04"/>
        <s v="2024-10-10"/>
        <s v="2024-10-18"/>
        <s v="2024-10-13"/>
        <s v="2024-10-21"/>
        <s v="2024-10-12"/>
        <s v="2024-10-17"/>
        <s v="2024-10-09"/>
        <s v="2024-12-14"/>
        <s v="2024-10-24"/>
        <s v="2024-10-19"/>
        <s v="2024-10-16"/>
        <s v="2024-10-26"/>
        <s v="2024-10-25"/>
        <s v="2024-11-06"/>
        <s v="2024-11-10"/>
        <s v="2024-11-13"/>
        <s v="2024-11-05"/>
        <s v="2024-10-31"/>
        <s v="2024-11-26"/>
        <s v="2024-11-01"/>
        <s v="2024-10-30"/>
        <s v="2024-10-27"/>
        <s v="2024-11-02"/>
        <s v="2024-12-10"/>
        <s v="2024-11-07"/>
        <s v="2024-11-12"/>
        <s v="2024-11-19"/>
        <s v="2024-11-08"/>
        <s v="2024-11-03"/>
        <s v="2024-12-08"/>
        <s v="2024-11-20"/>
        <s v="2024-11-11"/>
        <s v="2024-11-09"/>
        <s v="2024-11-15"/>
        <s v="2024-11-16"/>
        <s v="2024-11-14"/>
        <s v="2024-11-28"/>
        <s v="2024-11-22"/>
        <s v="2024-12-04"/>
        <s v="2025-01-08"/>
        <s v="2024-12-13"/>
        <s v="2024-11-21"/>
        <s v="2024-11-25"/>
        <s v="2024-11-27"/>
        <s v="2024-12-27"/>
        <s v="2024-11-23"/>
        <s v="2024-11-18"/>
        <s v="2024-11-29"/>
        <s v="2024-12-05"/>
        <s v="2024-12-11"/>
        <s v="2024-12-03"/>
        <s v="2024-11-30"/>
        <s v="2024-12-02"/>
        <s v="2025-01-03"/>
        <s v="2024-12-20"/>
        <s v="2024-12-16"/>
        <s v="2024-12-12"/>
        <s v="2025-01-09"/>
        <s v="2024-12-07"/>
        <s v="2024-12-09"/>
        <s v="2024-12-06"/>
        <s v="2024-12-30"/>
        <s v="2024-12-31"/>
        <s v="2024-12-24"/>
        <s v="2024-12-23"/>
        <s v="2024-12-19"/>
        <s v="2024-12-17"/>
        <s v="2024-12-18"/>
        <s v="2024-12-21"/>
        <s v="2024-12-22"/>
        <s v="2025-01-07"/>
        <s v="2025-01-11"/>
        <s v="2025-01-27"/>
        <s v="2025-01-16"/>
        <s v="2024-12-26"/>
        <s v="2025-01-02"/>
        <s v="2024-12-28"/>
        <s v="2024-12-29"/>
        <s v="2025-01-17"/>
        <s v="2025-01-12"/>
        <s v="2025-01-10"/>
        <s v="2025-01-13"/>
        <s v="2025-01-28"/>
        <s v="2025-01-15"/>
        <s v="2025-01-20"/>
        <s v="2025-01-14"/>
        <s v="2025-01-29"/>
        <s v="2025-01-21"/>
        <s v="2025-01-31"/>
        <s v="2025-01-23"/>
        <s v="2025-01-30"/>
        <s v="2025-01-18"/>
        <s v="2025-01-22"/>
        <s v="2025-01-24"/>
        <s v="2025-01-25"/>
        <s v="2025-02-10"/>
        <s v="2025-02-07"/>
        <s v="2025-02-04"/>
        <s v="2025-02-03"/>
        <s v="2025-02-06"/>
        <s v="2025-02-01"/>
        <s v="2025-02-05"/>
        <s v="2025-02-08"/>
        <d v="2022-09-29T00:00:00" u="1"/>
        <d v="2023-09-29T00:00:00" u="1"/>
        <d v="2022-10-25T00:00:00" u="1"/>
        <d v="2023-10-25T00:00:00" u="1"/>
        <d v="2022-11-21T00:00:00" u="1"/>
        <d v="2021-12-17T00:00:00" u="1"/>
        <d v="2023-11-21T00:00:00" u="1"/>
        <d v="2022-12-17T00:00:00" u="1"/>
        <d v="2022-10-27T00:00:00" u="1"/>
        <d v="2021-11-23T00:00:00" u="1"/>
        <d v="2023-10-27T00:00:00" u="1"/>
        <d v="2022-11-23T00:00:00" u="1"/>
        <d v="2021-12-19T00:00:00" u="1"/>
        <d v="2023-11-23T00:00:00" u="1"/>
        <d v="2022-12-19T00:00:00" u="1"/>
        <d v="2022-10-29T00:00:00" u="1"/>
        <d v="2021-11-25T00:00:00" u="1"/>
        <d v="2022-11-25T00:00:00" u="1"/>
        <d v="2021-12-21T00:00:00" u="1"/>
        <d v="2023-11-25T00:00:00" u="1"/>
        <d v="2022-12-21T00:00:00" u="1"/>
        <d v="2023-01-02T00:00:00" u="1"/>
        <d v="2022-10-31T00:00:00" u="1"/>
        <d v="2021-11-27T00:00:00" u="1"/>
        <d v="2023-10-31T00:00:00" u="1"/>
        <d v="2022-11-27T00:00:00" u="1"/>
        <d v="2021-12-23T00:00:00" u="1"/>
        <d v="2023-11-27T00:00:00" u="1"/>
        <d v="2022-12-23T00:00:00" u="1"/>
        <d v="2022-01-04T00:00:00" u="1"/>
        <d v="2023-01-04T00:00:00" u="1"/>
        <d v="2021-11-29T00:00:00" u="1"/>
        <d v="2022-11-29T00:00:00" u="1"/>
        <d v="2021-12-25T00:00:00" u="1"/>
        <d v="2023-11-29T00:00:00" u="1"/>
        <d v="2022-12-25T00:00:00" u="1"/>
        <d v="2023-01-06T00:00:00" u="1"/>
        <d v="2022-02-02T00:00:00" u="1"/>
        <d v="2023-02-02T00:00:00" u="1"/>
        <d v="2021-12-27T00:00:00" u="1"/>
        <d v="2022-12-27T00:00:00" u="1"/>
        <d v="2022-01-08T00:00:00" u="1"/>
        <d v="2023-01-08T00:00:00" u="1"/>
        <d v="2022-02-04T00:00:00" u="1"/>
        <d v="2023-02-04T00:00:00" u="1"/>
        <d v="2021-12-29T00:00:00" u="1"/>
        <d v="2022-12-29T00:00:00" u="1"/>
        <d v="2022-01-10T00:00:00" u="1"/>
        <d v="2023-01-10T00:00:00" u="1"/>
        <d v="2022-02-06T00:00:00" u="1"/>
        <d v="2023-02-06T00:00:00" u="1"/>
        <d v="2022-03-02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3-02-08T00:00:00" u="1"/>
        <d v="2022-03-04T00:00:00" u="1"/>
        <d v="2023-03-04T00:00:00" u="1"/>
        <d v="2022-01-14T00:00:00" u="1"/>
        <d v="2023-01-14T00:00:00" u="1"/>
        <d v="2022-02-10T00:00:00" u="1"/>
        <d v="2023-02-10T00:00:00" u="1"/>
        <d v="2023-03-06T00:00:00" u="1"/>
        <d v="2023-01-16T00:00:00" u="1"/>
        <d v="2022-02-12T00:00:00" u="1"/>
        <d v="2022-03-08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4-06T00:00:00" u="1"/>
        <d v="2022-05-02T00:00:00" u="1"/>
        <d v="2023-05-02T00:00:00" u="1"/>
        <d v="2022-01-20T00:00:00" u="1"/>
        <d v="2023-01-20T00:00:00" u="1"/>
        <d v="2022-02-16T00:00:00" u="1"/>
        <d v="2023-02-16T00:00:00" u="1"/>
        <d v="2022-03-12T00:00:00" u="1"/>
        <d v="2022-04-08T00:00:00" u="1"/>
        <d v="2023-04-08T00:00:00" u="1"/>
        <d v="2022-05-04T00:00:00" u="1"/>
        <d v="2023-05-04T00:00:00" u="1"/>
        <s v="2023-10-09" u="1"/>
        <s v="2023-11-09" u="1"/>
        <d v="2022-01-22T00:00:00" u="1"/>
        <d v="2022-02-18T00:00:00" u="1"/>
        <d v="2022-03-14T00:00:00" u="1"/>
        <d v="2023-03-14T00:00:00" u="1"/>
        <d v="2023-04-10T00:00:00" u="1"/>
        <d v="2022-05-06T00:00:00" u="1"/>
        <d v="2023-05-06T00:00:00" u="1"/>
        <d v="2022-06-02T00:00:00" u="1"/>
        <d v="2023-06-02T00:00:00" u="1"/>
        <s v="2023-11-08" u="1"/>
        <d v="2022-01-24T00:00:00" u="1"/>
        <s v="2023-12-08" u="1"/>
        <d v="2023-01-24T00:00:00" u="1"/>
        <d v="2022-02-20T00:00:00" u="1"/>
        <d v="2023-02-20T00:00:00" u="1"/>
        <d v="2022-03-16T00:00:00" u="1"/>
        <d v="2023-03-16T00:00:00" u="1"/>
        <d v="2022-04-12T00:00:00" u="1"/>
        <d v="2023-04-12T00:00:00" u="1"/>
        <d v="2023-05-08T00:00:00" u="1"/>
        <d v="2022-06-04T00:00:00" u="1"/>
        <s v="2023-10-19" u="1"/>
        <s v="2023-11-07" u="1"/>
        <s v="2023-12-19" u="1"/>
        <d v="2022-01-26T00:00:00" u="1"/>
        <d v="2023-01-26T00:00:00" u="1"/>
        <d v="2022-02-22T00:00:00" u="1"/>
        <s v="2023-12-07" u="1"/>
        <d v="2023-02-22T00:00:00" u="1"/>
        <d v="2022-03-18T00:00:00" u="1"/>
        <d v="2023-03-18T00:00:00" u="1"/>
        <d v="2022-04-14T00:00:00" u="1"/>
        <d v="2023-04-14T00:00:00" u="1"/>
        <d v="2022-05-10T00:00:00" u="1"/>
        <d v="2023-05-10T00:00:00" u="1"/>
        <d v="2022-06-06T00:00:00" u="1"/>
        <d v="2023-06-06T00:00:00" u="1"/>
        <d v="2022-07-02T00:00:00" u="1"/>
        <s v="2023-10-18" u="1"/>
        <s v="2023-10-06" u="1"/>
        <s v="2023-11-18" u="1"/>
        <d v="2022-01-28T00:00:00" u="1"/>
        <s v="2023-11-06" u="1"/>
        <s v="2023-12-18" u="1"/>
        <d v="2023-01-28T00:00:00" u="1"/>
        <d v="2022-02-24T00:00:00" u="1"/>
        <d v="2023-02-24T00:00:00" u="1"/>
        <s v="2023-12-06" u="1"/>
        <d v="2023-03-20T00:00:00" u="1"/>
        <d v="2023-04-16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d v="2022-02-26T00:00:00" u="1"/>
        <d v="2022-03-22T00:00:00" u="1"/>
        <d v="2023-03-22T00:00:00" u="1"/>
        <d v="2022-04-18T00:00:00" u="1"/>
        <s v="2023-12-05" u="1"/>
        <d v="2023-04-18T00:00:00" u="1"/>
        <d v="2022-05-14T00:00:00" u="1"/>
        <d v="2022-06-10T00:00:00" u="1"/>
        <d v="2023-06-10T00:00:00" u="1"/>
        <d v="2022-07-06T00:00:00" u="1"/>
        <d v="2023-07-06T00:00:00" u="1"/>
        <d v="2022-08-02T00:00:00" u="1"/>
        <d v="2023-08-02T00:00:00" u="1"/>
        <s v="2023-10-28" u="1"/>
        <s v="2023-10-16" u="1"/>
        <s v="2023-11-28" u="1"/>
        <s v="2023-10-04" u="1"/>
        <s v="2023-11-16" u="1"/>
        <s v="2023-12-28" u="1"/>
        <d v="2022-02-28T00:00:00" u="1"/>
        <d v="2023-02-28T00:00:00" u="1"/>
        <d v="2022-03-24T00:00:00" u="1"/>
        <s v="2023-11-04" u="1"/>
        <s v="2023-12-16" u="1"/>
        <d v="2023-03-24T00:00:00" u="1"/>
        <d v="2022-04-20T00:00:00" u="1"/>
        <d v="2023-04-20T00:00:00" u="1"/>
        <d v="2022-05-16T00:00:00" u="1"/>
        <s v="2023-12-04" u="1"/>
        <d v="2023-05-16T00:00:00" u="1"/>
        <d v="2023-06-12T00:00:00" u="1"/>
        <d v="2022-07-08T00:00:00" u="1"/>
        <d v="2023-07-08T00:00:00" u="1"/>
        <d v="2022-08-04T00:00:00" u="1"/>
        <d v="2023-08-04T00:00:00" u="1"/>
        <s v="2023-10-27" u="1"/>
        <s v="2023-11-27" u="1"/>
        <s v="2023-10-03" u="1"/>
        <s v="2023-11-15" u="1"/>
        <s v="2023-12-27" u="1"/>
        <d v="2022-03-26T00:00:00" u="1"/>
        <d v="2023-03-26T00:00:00" u="1"/>
        <d v="2022-04-22T00:00:00" u="1"/>
        <s v="2023-11-03" u="1"/>
        <s v="2023-12-15" u="1"/>
        <d v="2023-04-22T00:00:00" u="1"/>
        <d v="2022-05-18T00:00:00" u="1"/>
        <d v="2023-05-18T00:00:00" u="1"/>
        <d v="2022-06-14T00:00:00" u="1"/>
        <d v="2023-06-14T00:00:00" u="1"/>
        <d v="2023-07-10T00:00:00" u="1"/>
        <d v="2022-08-06T00:00:00" u="1"/>
        <d v="2023-08-06T00:00:00" u="1"/>
        <d v="2022-09-02T00:00:00" u="1"/>
        <s v="2023-10-26" u="1"/>
        <s v="2023-10-14" u="1"/>
        <d v="2022-03-28T00:00:00" u="1"/>
        <s v="2023-10-02" u="1"/>
        <s v="2023-11-14" u="1"/>
        <s v="2023-12-26" u="1"/>
        <d v="2023-03-28T00:00:00" u="1"/>
        <d v="2022-04-24T00:00:00" u="1"/>
        <d v="2023-04-24T00:00:00" u="1"/>
        <d v="2022-05-20T00:00:00" u="1"/>
        <s v="2023-11-02" u="1"/>
        <s v="2023-12-14" u="1"/>
        <d v="2023-05-20T00:00:00" u="1"/>
        <d v="2022-06-16T00:00:00" u="1"/>
        <d v="2023-06-16T00:00:00" u="1"/>
        <d v="2022-07-12T00:00:00" u="1"/>
        <s v="2023-12-02" u="1"/>
        <d v="2023-07-12T00:00:00" u="1"/>
        <d v="2022-08-08T00:00:00" u="1"/>
        <d v="2023-08-08T00:00:00" u="1"/>
        <d v="2023-09-04T00:00:00" u="1"/>
        <s v="2023-10-25" u="1"/>
        <s v="2023-10-13" u="1"/>
        <s v="2023-11-25" u="1"/>
        <d v="2022-03-30T00:00:00" u="1"/>
        <d v="2023-03-30T00:00:00" u="1"/>
        <d v="2022-04-26T00:00:00" u="1"/>
        <s v="2023-11-13" u="1"/>
        <d v="2023-04-26T00:00:00" u="1"/>
        <d v="2022-05-22T00:00:00" u="1"/>
        <d v="2023-05-22T00:00:00" u="1"/>
        <d v="2022-06-18T00:00:00" u="1"/>
        <s v="2023-11-01" u="1"/>
        <s v="2023-12-13" u="1"/>
        <d v="2023-06-18T00:00:00" u="1"/>
        <d v="2022-07-14T00:00:00" u="1"/>
        <d v="2023-07-14T00:00:00" u="1"/>
        <d v="2022-08-10T00:00:00" u="1"/>
        <s v="2023-12-01" u="1"/>
        <d v="2023-08-10T00:00:00" u="1"/>
        <d v="2022-09-06T00:00:00" u="1"/>
        <d v="2023-09-06T00:00:00" u="1"/>
        <d v="2023-10-02T00:00:00" u="1"/>
        <s v="2023-10-24" u="1"/>
        <s v="2023-10-12" u="1"/>
        <s v="2023-11-24" u="1"/>
        <d v="2022-04-28T00:00:00" u="1"/>
        <d v="2023-04-28T00:00:00" u="1"/>
        <d v="2022-05-24T00:00:00" u="1"/>
        <d v="2023-05-24T00:00:00" u="1"/>
        <d v="2022-06-20T00:00:00" u="1"/>
        <d v="2023-06-20T00:00:00" u="1"/>
        <d v="2022-07-16T00:00:00" u="1"/>
        <s v="2023-12-12" u="1"/>
        <d v="2022-08-12T00:00:00" u="1"/>
        <d v="2023-08-12T00:00:00" u="1"/>
        <d v="2022-09-08T00:00:00" u="1"/>
        <d v="2023-09-08T00:00:00" u="1"/>
        <d v="2022-10-04T00:00:00" u="1"/>
        <d v="2023-10-04T00:00:00" u="1"/>
        <s v="2023-10-23" u="1"/>
        <d v="2022-04-30T00:00:00" u="1"/>
        <s v="2023-10-11" u="1"/>
        <s v="2023-11-23" u="1"/>
        <d v="2023-04-30T00:00:00" u="1"/>
        <d v="2022-05-26T00:00:00" u="1"/>
        <d v="2023-05-26T00:00:00" u="1"/>
        <d v="2022-06-22T00:00:00" u="1"/>
        <s v="2023-11-11" u="1"/>
        <s v="2023-12-23" u="1"/>
        <d v="2023-06-22T00:00:00" u="1"/>
        <d v="2022-07-18T00:00:00" u="1"/>
        <d v="2023-07-18T00:00:00" u="1"/>
        <d v="2022-08-14T00:00:00" u="1"/>
        <s v="2023-12-11" u="1"/>
        <d v="2023-08-14T00:00:00" u="1"/>
        <d v="2022-09-10T00:00:00" u="1"/>
        <d v="2022-10-06T00:00:00" u="1"/>
        <d v="2021-11-02T00:00:00" u="1"/>
        <d v="2023-10-06T00:00:00" u="1"/>
        <d v="2022-11-02T00:00:00" u="1"/>
        <d v="2023-11-02T00:00:00" u="1"/>
        <s v="2023-10-22" u="1"/>
        <d v="2022-05-28T00:00:00" u="1"/>
        <s v="2023-10-10" u="1"/>
        <s v="2023-11-22" u="1"/>
        <d v="2023-05-28T00:00:00" u="1"/>
        <d v="2022-06-24T00:00:00" u="1"/>
        <d v="2023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2-10-08T00:00:00" u="1"/>
        <d v="2021-11-04T00:00:00" u="1"/>
        <d v="2022-11-04T00:00:00" u="1"/>
        <d v="2023-11-04T00:00:00" u="1"/>
        <s v="2023-10-21" u="1"/>
        <d v="2022-05-30T00:00:00" u="1"/>
        <d v="2023-05-30T00:00:00" u="1"/>
        <d v="2022-06-26T00:00:00" u="1"/>
        <s v="2023-11-21" u="1"/>
        <d v="2023-06-26T00:00:00" u="1"/>
        <d v="2022-07-22T00:00:00" u="1"/>
        <d v="2022-08-18T00:00:00" u="1"/>
        <s v="2023-12-21" u="1"/>
        <d v="2023-08-18T00:00:00" u="1"/>
        <d v="2022-09-14T00:00:00" u="1"/>
        <d v="2023-09-14T00:00:00" u="1"/>
        <d v="2022-10-10T00:00:00" u="1"/>
        <d v="2021-11-06T00:00:00" u="1"/>
        <d v="2023-10-10T00:00:00" u="1"/>
        <d v="2021-12-02T00:00:00" u="1"/>
        <d v="2023-11-06T00:00:00" u="1"/>
        <d v="2022-12-02T00:00:00" u="1"/>
        <d v="2023-12-02T00:00:00" u="1"/>
        <s v="2023-10-20" u="1"/>
        <d v="2022-06-28T00:00:00" u="1"/>
        <d v="2023-06-28T00:00:00" u="1"/>
        <s v="2023-11-20" u="1"/>
        <d v="2023-07-24T00:00:00" u="1"/>
        <d v="2022-08-20T00:00:00" u="1"/>
        <d v="2022-09-16T00:00:00" u="1"/>
        <s v="2023-12-20" u="1"/>
        <d v="2023-09-16T00:00:00" u="1"/>
        <d v="2022-10-12T00:00:00" u="1"/>
        <d v="2021-11-08T00:00:00" u="1"/>
        <d v="2023-10-12T00:00:00" u="1"/>
        <d v="2022-11-08T00:00:00" u="1"/>
        <d v="2021-12-04T00:00:00" u="1"/>
        <d v="2023-11-08T00:00:00" u="1"/>
        <d v="2022-12-04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2-09-18T00:00:00" u="1"/>
        <d v="2023-09-18T00:00:00" u="1"/>
        <d v="2022-10-14T00:00:00" u="1"/>
        <d v="2021-11-10T00:00:00" u="1"/>
        <d v="2023-10-14T00:00:00" u="1"/>
        <d v="2022-11-10T00:00:00" u="1"/>
        <d v="2023-11-10T00:00:00" u="1"/>
        <d v="2022-12-06T00:00:00" u="1"/>
        <d v="2023-12-06T00:00:00" u="1"/>
        <s v="2023-10-30" u="1"/>
        <d v="2022-07-28T00:00:00" u="1"/>
        <s v="2023-11-30" u="1"/>
        <d v="2023-07-28T00:00:00" u="1"/>
        <d v="2022-08-24T00:00:00" u="1"/>
        <d v="2023-08-24T00:00:00" u="1"/>
        <d v="2022-09-20T00:00:00" u="1"/>
        <s v="2023-12-30" u="1"/>
        <d v="2023-09-20T00:00:00" u="1"/>
        <d v="2022-10-16T00:00:00" u="1"/>
        <d v="2021-11-12T00:00:00" u="1"/>
        <d v="2023-10-16T00:00:00" u="1"/>
        <d v="2022-11-12T00:00:00" u="1"/>
        <d v="2021-12-08T00:00:00" u="1"/>
        <d v="2022-12-08T00:00:00" u="1"/>
        <d v="2023-12-08T00:00:00" u="1"/>
        <d v="2022-07-30T00:00:00" u="1"/>
        <d v="2022-08-26T00:00:00" u="1"/>
        <d v="2023-08-26T00:00:00" u="1"/>
        <d v="2022-09-22T00:00:00" u="1"/>
        <d v="2023-09-22T00:00:00" u="1"/>
        <d v="2022-10-18T00:00:00" u="1"/>
        <d v="2021-11-14T00:00:00" u="1"/>
        <d v="2023-10-18T00:00:00" u="1"/>
        <d v="2022-11-14T00:00:00" u="1"/>
        <d v="2021-12-10T00:00:00" u="1"/>
        <d v="2023-11-14T00:00:00" u="1"/>
        <d v="2022-12-10T00:00:00" u="1"/>
        <d v="2023-08-28T00:00:00" u="1"/>
        <d v="2022-09-24T00:00:00" u="1"/>
        <d v="2022-10-20T00:00:00" u="1"/>
        <d v="2021-11-16T00:00:00" u="1"/>
        <d v="2023-10-20T00:00:00" u="1"/>
        <d v="2022-11-16T00:00:00" u="1"/>
        <d v="2021-12-12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2-10-22T00:00:00" u="1"/>
        <d v="2021-11-18T00:00:00" u="1"/>
        <d v="2023-10-22T00:00:00" u="1"/>
        <d v="2022-11-18T00:00:00" u="1"/>
        <d v="2021-12-14T00:00:00" u="1"/>
        <d v="2023-11-18T00:00:00" u="1"/>
        <d v="2022-12-14T00:00:00" u="1"/>
        <d v="2022-09-28T00:00:00" u="1"/>
        <d v="2023-09-28T00:00:00" u="1"/>
        <d v="2022-10-24T00:00:00" u="1"/>
        <d v="2021-11-20T00:00:00" u="1"/>
        <d v="2023-10-24T00:00:00" u="1"/>
        <d v="2022-11-20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1-12-18T00:00:00" u="1"/>
        <d v="2023-11-22T00:00:00" u="1"/>
        <d v="2022-12-18T00:00:00" u="1"/>
        <d v="2022-10-28T00:00:00" u="1"/>
        <d v="2021-11-24T00:00:00" u="1"/>
        <d v="2023-10-28T00:00:00" u="1"/>
        <d v="2022-11-24T00:00:00" u="1"/>
        <d v="2021-12-20T00:00:00" u="1"/>
        <d v="2023-11-24T00:00:00" u="1"/>
        <d v="2022-12-20T00:00:00" u="1"/>
        <d v="2022-01-01T00:00:00" u="1"/>
        <d v="2022-10-30T00:00:00" u="1"/>
        <d v="2021-11-26T00:00:00" u="1"/>
        <d v="2023-10-30T00:00:00" u="1"/>
        <d v="2022-11-26T00:00:00" u="1"/>
        <d v="2021-12-22T00:00:00" u="1"/>
        <d v="2022-12-22T00:00:00" u="1"/>
        <d v="2022-01-03T00:00:00" u="1"/>
        <d v="2023-01-03T00:00:00" u="1"/>
        <d v="2022-11-28T00:00:00" u="1"/>
        <d v="2021-12-24T00:00:00" u="1"/>
        <d v="2023-11-28T00:00:00" u="1"/>
        <d v="2022-12-24T00:00:00" u="1"/>
        <d v="2022-01-05T00:00:00" u="1"/>
        <d v="2023-01-05T00:00:00" u="1"/>
        <d v="2022-02-01T00:00:00" u="1"/>
        <d v="2023-02-01T00:00:00" u="1"/>
        <d v="2021-11-30T00:00:00" u="1"/>
        <d v="2022-11-30T00:00:00" u="1"/>
        <d v="2023-11-30T00:00:00" u="1"/>
        <d v="2022-12-26T00:00:00" u="1"/>
        <d v="2022-01-07T00:00:00" u="1"/>
        <d v="2022-02-03T00:00:00" u="1"/>
        <d v="2023-02-03T00:00:00" u="1"/>
        <d v="2021-12-28T00:00:00" u="1"/>
        <d v="2022-12-28T00:00:00" u="1"/>
        <d v="2022-01-09T00:00:00" u="1"/>
        <d v="2023-01-09T00:00:00" u="1"/>
        <d v="2022-02-05T00:00:00" u="1"/>
        <d v="2023-02-05T00:00:00" u="1"/>
        <d v="2022-03-01T00:00:00" u="1"/>
        <d v="2023-03-01T00:00:00" u="1"/>
        <d v="2021-12-30T00:00:00" u="1"/>
        <d v="2022-12-30T00:00:00" u="1"/>
        <d v="2022-01-11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2-03-05T00:00:00" u="1"/>
        <d v="2022-04-01T00:00:00" u="1"/>
        <d v="2023-04-01T00:00:00" u="1"/>
        <d v="2022-01-15T00:00:00" u="1"/>
        <d v="2023-01-15T00:00:00" u="1"/>
        <d v="2022-02-11T00:00:00" u="1"/>
        <d v="2023-02-11T00:00:00" u="1"/>
        <d v="2022-03-07T00:00:00" u="1"/>
        <d v="2023-03-07T00:00:00" u="1"/>
        <d v="2022-04-03T00:00:00" u="1"/>
        <d v="2023-04-03T00:00:00" u="1"/>
        <d v="2022-01-17T00:00:00" u="1"/>
        <d v="2023-01-17T00:00:00" u="1"/>
        <d v="2022-02-13T00:00:00" u="1"/>
        <d v="2023-02-13T00:00:00" u="1"/>
        <d v="2022-03-09T00:00:00" u="1"/>
        <d v="2023-03-09T00:00:00" u="1"/>
        <d v="2022-04-05T00:00:00" u="1"/>
        <d v="2023-04-05T00:00:00" u="1"/>
        <d v="2023-05-01T00:00:00" u="1"/>
        <d v="2022-01-19T00:00:00" u="1"/>
        <d v="2023-01-19T00:00:00" u="1"/>
        <d v="2022-02-15T00:00:00" u="1"/>
        <d v="2023-02-15T00:00:00" u="1"/>
        <d v="2022-03-11T00:00:00" u="1"/>
        <d v="2023-03-11T00:00:00" u="1"/>
        <d v="2022-04-07T00:00:00" u="1"/>
        <d v="2023-04-07T00:00:00" u="1"/>
        <d v="2022-05-03T00:00:00" u="1"/>
        <d v="2023-05-03T00:00:00" u="1"/>
        <d v="2022-01-21T00:00:00" u="1"/>
        <d v="2023-01-21T00:00:00" u="1"/>
        <d v="2022-02-17T00:00:00" u="1"/>
        <d v="2023-02-17T00:00:00" u="1"/>
        <d v="2023-03-13T00:00:00" u="1"/>
        <d v="2022-04-09T00:00:00" u="1"/>
        <d v="2023-04-09T00:00:00" u="1"/>
        <d v="2022-05-05T00:00:00" u="1"/>
        <d v="2023-05-05T00:00:00" u="1"/>
        <d v="2022-06-01T00:00:00" u="1"/>
        <d v="2023-06-01T00:00:00" u="1"/>
        <d v="2022-01-23T00:00:00" u="1"/>
        <d v="2023-01-23T00:00:00" u="1"/>
        <d v="2023-02-19T00:00:00" u="1"/>
        <d v="2022-03-15T00:00:00" u="1"/>
        <d v="2023-03-15T00:00:00" u="1"/>
        <d v="2022-04-11T00:00:00" u="1"/>
        <d v="2023-04-11T00:00:00" u="1"/>
        <d v="2022-05-07T00:00:00" u="1"/>
        <d v="2022-06-03T00:00:00" u="1"/>
        <d v="2023-06-03T00:00:00" u="1"/>
        <s v="2023-08-09" u="1"/>
        <s v="2023-09-09" u="1"/>
        <d v="2022-01-25T00:00:00" u="1"/>
        <d v="2023-01-25T00:00:00" u="1"/>
        <d v="2022-02-21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d v="2023-07-01T00:00:00" u="1"/>
        <s v="2023-07-08" u="1"/>
        <s v="2023-08-08" u="1"/>
        <s v="2024-01-09" u="1"/>
        <s v="2023-09-08" u="1"/>
        <d v="2022-01-27T00:00:00" u="1"/>
        <d v="2023-01-27T00:00:00" u="1"/>
        <s v="2024-02-09" u="1"/>
        <d v="2022-02-23T00:00:00" u="1"/>
        <d v="2023-02-23T00:00:00" u="1"/>
        <d v="2022-03-19T00:00:00" u="1"/>
        <d v="2023-03-19T00:00:00" u="1"/>
        <s v="2024-03-09" u="1"/>
        <d v="2022-04-15T00:00:00" u="1"/>
        <d v="2023-04-15T00:00:00" u="1"/>
        <d v="2022-05-11T00:00:00" u="1"/>
        <d v="2023-05-11T00:00:00" u="1"/>
        <s v="2024-04-09" u="1"/>
        <d v="2022-06-07T00:00:00" u="1"/>
        <d v="2023-06-07T00:00:00" u="1"/>
        <d v="2023-07-03T00:00:00" u="1"/>
        <s v="2023-07-19" u="1"/>
        <s v="2023-07-07" u="1"/>
        <s v="2023-08-19" u="1"/>
        <s v="2023-08-07" u="1"/>
        <s v="2023-09-19" u="1"/>
        <s v="2024-01-08" u="1"/>
        <d v="2022-01-29T00:00:00" u="1"/>
        <s v="2023-09-07" u="1"/>
        <d v="2022-02-25T00:00:00" u="1"/>
        <d v="2023-02-25T00:00:00" u="1"/>
        <s v="2024-02-08" u="1"/>
        <d v="2022-03-21T00:00:00" u="1"/>
        <d v="2023-03-21T00:00:00" u="1"/>
        <d v="2023-04-17T00:00:00" u="1"/>
        <s v="2024-03-08" u="1"/>
        <d v="2022-05-13T00:00:00" u="1"/>
        <d v="2023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3-07-18" u="1"/>
        <s v="2023-07-06" u="1"/>
        <s v="2023-08-18" u="1"/>
        <s v="2024-01-19" u="1"/>
        <s v="2023-08-06" u="1"/>
        <s v="2023-09-18" u="1"/>
        <d v="2022-01-31T00:00:00" u="1"/>
        <d v="2023-01-31T00:00:00" u="1"/>
        <s v="2024-02-19" u="1"/>
        <s v="2023-09-06" u="1"/>
        <d v="2023-02-27T00:00:00" u="1"/>
        <d v="2022-03-23T00:00:00" u="1"/>
        <d v="2023-03-23T00:00:00" u="1"/>
        <s v="2024-02-07" u="1"/>
        <s v="2024-03-19" u="1"/>
        <d v="2022-04-19T00:00:00" u="1"/>
        <d v="2023-04-19T00:00:00" u="1"/>
        <d v="2023-05-15T00:00:00" u="1"/>
        <s v="2024-03-07" u="1"/>
        <s v="2024-04-19" u="1"/>
        <d v="2022-06-11T00:00:00" u="1"/>
        <d v="2022-07-07T00:00:00" u="1"/>
        <d v="2023-07-07T00:00:00" u="1"/>
        <d v="2022-08-03T00:00:00" u="1"/>
        <d v="2023-08-03T00:00:00" u="1"/>
        <s v="2023-07-29" u="1"/>
        <s v="2023-07-17" u="1"/>
        <s v="2023-08-29" u="1"/>
        <s v="2023-07-05" u="1"/>
        <s v="2023-08-17" u="1"/>
        <s v="2023-09-29" u="1"/>
        <s v="2024-01-18" u="1"/>
        <s v="2023-08-05" u="1"/>
        <d v="2022-03-25T00:00:00" u="1"/>
        <s v="2023-09-05" u="1"/>
        <d v="2023-03-25T00:00:00" u="1"/>
        <d v="2022-04-21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7-09T00:00:00" u="1"/>
        <d v="2022-08-05T00:00:00" u="1"/>
        <d v="2023-08-05T00:00:00" u="1"/>
        <s v="2024-04-06" u="1"/>
        <d v="2022-09-01T00:00:00" u="1"/>
        <d v="2023-09-01T00:00:00" u="1"/>
        <s v="2023-07-28" u="1"/>
        <s v="2023-08-28" u="1"/>
        <s v="2024-01-29" u="1"/>
        <s v="2023-07-04" u="1"/>
        <s v="2023-08-16" u="1"/>
        <s v="2023-09-28" u="1"/>
        <s v="2024-01-17" u="1"/>
        <s v="2024-02-29" u="1"/>
        <s v="2023-08-04" u="1"/>
        <s v="2023-09-16" u="1"/>
        <d v="2023-03-27T00:00:00" u="1"/>
        <s v="2024-01-05" u="1"/>
        <s v="2024-02-17" u="1"/>
        <s v="2024-03-29" u="1"/>
        <d v="2022-04-23T00:00:00" u="1"/>
        <s v="2023-09-04" u="1"/>
        <d v="2023-04-23T00:00:00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d v="2023-08-07T00:00:00" u="1"/>
        <d v="2022-09-03T00:00:00" u="1"/>
        <s v="2024-04-05" u="1"/>
        <s v="2023-07-27" u="1"/>
        <s v="2023-07-03" u="1"/>
        <s v="2023-08-15" u="1"/>
        <s v="2023-09-27" u="1"/>
        <s v="2024-01-16" u="1"/>
        <s v="2024-02-28" u="1"/>
        <d v="2022-03-29T00:00:00" u="1"/>
        <s v="2023-08-03" u="1"/>
        <s v="2023-09-15" u="1"/>
        <d v="2023-03-29T00:00:00" u="1"/>
        <d v="2022-04-25T00:00:00" u="1"/>
        <d v="2023-04-25T00:00:00" u="1"/>
        <s v="2024-01-04" u="1"/>
        <s v="2024-02-16" u="1"/>
        <s v="2024-03-28" u="1"/>
        <d v="2022-05-21T00:00:00" u="1"/>
        <d v="2022-06-17T00:00:00" u="1"/>
        <d v="2023-06-17T00:00:00" u="1"/>
        <s v="2024-03-16" u="1"/>
        <d v="2022-07-13T00:00:00" u="1"/>
        <d v="2023-07-13T00:00:00" u="1"/>
        <d v="2022-08-09T00:00:00" u="1"/>
        <d v="2023-08-09T00:00:00" u="1"/>
        <s v="2024-03-04" u="1"/>
        <s v="2024-04-16" u="1"/>
        <d v="2022-09-05T00:00:00" u="1"/>
        <d v="2023-09-05T00:00:00" u="1"/>
        <d v="2022-10-01T00:00:00" u="1"/>
        <s v="2024-04-04" u="1"/>
        <s v="2023-07-26" u="1"/>
        <s v="2023-07-14" u="1"/>
        <s v="2023-08-26" u="1"/>
        <s v="2024-01-27" u="1"/>
        <s v="2023-08-14" u="1"/>
        <s v="2023-09-26" u="1"/>
        <d v="2022-03-31T00:00:00" u="1"/>
        <d v="2023-03-31T00:00:00" u="1"/>
        <s v="2024-01-15" u="1"/>
        <s v="2024-02-27" u="1"/>
        <d v="2022-04-27T00:00:00" u="1"/>
        <s v="2023-08-02" u="1"/>
        <s v="2023-09-14" u="1"/>
        <d v="2023-04-27T00:00:00" u="1"/>
        <d v="2022-05-23T00:00:00" u="1"/>
        <d v="2023-05-23T00:00:00" u="1"/>
        <s v="2024-01-03" u="1"/>
        <s v="2024-02-15" u="1"/>
        <s v="2024-03-27" u="1"/>
        <d v="2022-06-19T00:00:00" u="1"/>
        <d v="2023-06-19T00:00:00" u="1"/>
        <d v="2022-07-15T00:00:00" u="1"/>
        <s v="2024-02-03" u="1"/>
        <s v="2024-03-15" u="1"/>
        <s v="2024-04-27" u="1"/>
        <d v="2022-08-11T00:00:00" u="1"/>
        <d v="2023-08-11T00:00:00" u="1"/>
        <d v="2022-09-07T00:00:00" u="1"/>
        <d v="2023-09-07T00:00:00" u="1"/>
        <s v="2024-04-15" u="1"/>
        <d v="2022-10-03T00:00:00" u="1"/>
        <d v="2023-10-03T00:00:00" u="1"/>
        <s v="2024-04-03" u="1"/>
        <s v="2023-07-25" u="1"/>
        <s v="2023-07-13" u="1"/>
        <s v="2023-08-25" u="1"/>
        <s v="2024-01-26" u="1"/>
        <s v="2023-07-01" u="1"/>
        <s v="2023-09-25" u="1"/>
        <d v="2022-04-29T00:00:00" u="1"/>
        <d v="2023-04-29T00:00:00" u="1"/>
        <s v="2024-01-14" u="1"/>
        <s v="2024-02-26" u="1"/>
        <d v="2022-05-25T00:00:00" u="1"/>
        <s v="2023-08-01" u="1"/>
        <s v="2023-09-13" u="1"/>
        <d v="2023-05-25T00:00:00" u="1"/>
        <d v="2022-06-21T00:00:00" u="1"/>
        <d v="2023-06-21T00:00:00" u="1"/>
        <s v="2024-01-02" u="1"/>
        <s v="2024-02-14" u="1"/>
        <s v="2024-03-26" u="1"/>
        <s v="2023-09-01" u="1"/>
        <d v="2023-07-17T00:00:00" u="1"/>
        <d v="2022-08-13T00:00:00" u="1"/>
        <s v="2024-02-02" u="1"/>
        <s v="2024-03-14" u="1"/>
        <s v="2024-04-26" u="1"/>
        <d v="2022-09-09T00:00:00" u="1"/>
        <d v="2023-09-09T00:00:00" u="1"/>
        <d v="2022-10-05T00:00:00" u="1"/>
        <d v="2023-10-05T00:00:00" u="1"/>
        <s v="2024-03-02" u="1"/>
        <s v="2024-04-14" u="1"/>
        <d v="2022-11-01T00:00:00" u="1"/>
        <d v="2023-11-01T00:00:00" u="1"/>
        <s v="2024-04-02" u="1"/>
        <s v="2023-07-24" u="1"/>
        <s v="2023-07-12" u="1"/>
        <s v="2023-08-24" u="1"/>
        <s v="2024-01-25" u="1"/>
        <s v="2023-08-12" u="1"/>
        <d v="2022-05-27T00:00:00" u="1"/>
        <d v="2023-05-27T00:00:00" u="1"/>
        <s v="2024-01-13" u="1"/>
        <d v="2022-06-23T00:00:00" u="1"/>
        <s v="2023-09-12" u="1"/>
        <d v="2023-06-23T00:00:00" u="1"/>
        <d v="2022-07-19T00:00:00" u="1"/>
        <d v="2023-07-19T00:00:00" u="1"/>
        <s v="2024-02-13" u="1"/>
        <s v="2024-03-25" u="1"/>
        <d v="2023-08-15T00:00:00" u="1"/>
        <d v="2022-09-11T00:00:00" u="1"/>
        <d v="2023-09-11T00:00:00" u="1"/>
        <s v="2024-02-01" u="1"/>
        <s v="2024-03-13" u="1"/>
        <s v="2024-04-25" u="1"/>
        <d v="2022-10-07T00:00:00" u="1"/>
        <d v="2021-11-03T00:00:00" u="1"/>
        <d v="2022-11-03T00:00:00" u="1"/>
        <d v="2023-11-03T00:00:00" u="1"/>
        <s v="2024-03-01" u="1"/>
        <s v="2024-04-13" u="1"/>
        <s v="2024-04-01" u="1"/>
        <s v="2023-07-23" u="1"/>
        <s v="2023-07-11" u="1"/>
        <s v="2023-08-23" u="1"/>
        <s v="2024-01-24" u="1"/>
        <d v="2022-05-29T00:00:00" u="1"/>
        <s v="2023-08-11" u="1"/>
        <s v="2023-09-23" u="1"/>
        <d v="2023-05-29T00:00:00" u="1"/>
        <d v="2022-06-25T00:00:00" u="1"/>
        <s v="2024-01-12" u="1"/>
        <s v="2024-02-24" u="1"/>
        <d v="2022-07-21T00:00:00" u="1"/>
        <s v="2023-09-11" u="1"/>
        <d v="2023-07-21T00:00:00" u="1"/>
        <d v="2022-08-17T00:00:00" u="1"/>
        <d v="2023-08-17T00:00:00" u="1"/>
        <s v="2024-02-12" u="1"/>
        <d v="2022-09-13T00:00:00" u="1"/>
        <d v="2023-09-13T00:00:00" u="1"/>
        <d v="2021-11-05T00:00:00" u="1"/>
        <d v="2023-10-09T00:00:00" u="1"/>
        <s v="2024-03-12" u="1"/>
        <s v="2024-04-24" u="1"/>
        <d v="2022-11-05T00:00:00" u="1"/>
        <d v="2021-12-01T00:00:00" u="1"/>
        <d v="2022-12-01T00:00:00" u="1"/>
        <d v="2023-12-01T00:00:00" u="1"/>
        <s v="2024-04-12" u="1"/>
        <s v="2023-07-10" u="1"/>
        <s v="2023-08-22" u="1"/>
        <d v="2022-05-31T00:00:00" u="1"/>
        <d v="2023-05-31T00:00:00" u="1"/>
        <s v="2024-01-23" u="1"/>
        <d v="2022-06-27T00:00:00" u="1"/>
        <s v="2023-08-10" u="1"/>
        <s v="2023-09-22" u="1"/>
        <d v="2023-06-27T00:00:00" u="1"/>
        <d v="2022-07-23T00:00:00" u="1"/>
        <d v="2023-07-23T00:00:00" u="1"/>
        <s v="2024-01-11" u="1"/>
        <s v="2024-02-23" u="1"/>
        <d v="2022-08-19T00:00:00" u="1"/>
        <d v="2023-08-19T00:00:00" u="1"/>
        <d v="2022-09-15T00:00:00" u="1"/>
        <d v="2023-09-15T00:00:00" u="1"/>
        <s v="2024-03-23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d v="2022-12-03T00:00:00" u="1"/>
        <s v="2024-04-11" u="1"/>
        <s v="2023-07-21" u="1"/>
        <s v="2023-08-21" u="1"/>
        <d v="2022-06-29T00:00:00" u="1"/>
        <d v="2023-06-29T00:00:00" u="1"/>
        <s v="2024-01-22" u="1"/>
        <d v="2022-07-25T00:00:00" u="1"/>
        <s v="2023-09-21" u="1"/>
        <d v="2023-07-25T00:00:00" u="1"/>
        <d v="2023-08-21T00:00:00" u="1"/>
        <s v="2024-01-10" u="1"/>
        <s v="2024-02-22" u="1"/>
        <d v="2022-09-17T00:00:00" u="1"/>
        <d v="2022-10-13T00:00:00" u="1"/>
        <d v="2021-11-09T00:00:00" u="1"/>
        <d v="2023-10-13T00:00:00" u="1"/>
        <s v="2024-02-10" u="1"/>
        <s v="2024-03-22" u="1"/>
        <d v="2022-11-09T00:00:00" u="1"/>
        <d v="2023-11-09T00:00:00" u="1"/>
        <d v="2022-12-05T00:00:00" u="1"/>
        <d v="2023-12-05T00:00:00" u="1"/>
        <s v="2024-04-22" u="1"/>
        <s v="2024-04-10" u="1"/>
        <s v="2023-07-20" u="1"/>
        <d v="2022-07-27T00:00:00" u="1"/>
        <d v="2023-07-27T00:00:00" u="1"/>
        <s v="2024-01-21" u="1"/>
        <d v="2022-08-23T00:00:00" u="1"/>
        <s v="2023-09-20" u="1"/>
        <d v="2023-08-23T00:00:00" u="1"/>
        <d v="2022-09-19T00:00:00" u="1"/>
        <d v="2023-09-19T00:00:00" u="1"/>
        <s v="2024-02-21" u="1"/>
        <d v="2022-10-15T00:00:00" u="1"/>
        <d v="2021-11-11T00:00:00" u="1"/>
        <d v="2022-11-11T00:00:00" u="1"/>
        <d v="2021-12-07T00:00:00" u="1"/>
        <d v="2023-11-11T00:00:00" u="1"/>
        <s v="2024-03-21" u="1"/>
        <d v="2022-12-07T00:00:00" u="1"/>
        <d v="2023-12-07T00:00:00" u="1"/>
        <s v="2023-07-31" u="1"/>
        <s v="2023-08-31" u="1"/>
        <d v="2022-07-29T00:00:00" u="1"/>
        <d v="2023-07-29T00:00:00" u="1"/>
        <d v="2022-08-25T00:00:00" u="1"/>
        <d v="2023-08-25T00:00:00" u="1"/>
        <s v="2024-01-20" u="1"/>
        <d v="2022-09-21T00:00:00" u="1"/>
        <d v="2023-09-21T00:00:00" u="1"/>
        <d v="2022-10-17T00:00:00" u="1"/>
        <d v="2023-10-17T00:00:00" u="1"/>
        <s v="2024-02-20" u="1"/>
        <d v="2021-12-09T00:00:00" u="1"/>
        <d v="2023-11-13T00:00:00" u="1"/>
        <d v="2022-12-09T00:00:00" u="1"/>
        <s v="2024-03-20" u="1"/>
        <s v="2024-04-20" u="1"/>
        <s v="2023-08-30" u="1"/>
        <d v="2022-07-31T00:00:00" u="1"/>
        <d v="2023-07-31T00:00:00" u="1"/>
        <s v="2024-01-31" u="1"/>
        <d v="2022-08-27T00:00:00" u="1"/>
        <d v="2022-09-23T00:00:00" u="1"/>
        <d v="2023-09-23T00:00:00" u="1"/>
        <d v="2022-10-19T00:00:00" u="1"/>
        <d v="2021-11-15T00:00:00" u="1"/>
        <d v="2023-10-19T00:00:00" u="1"/>
        <d v="2022-11-15T00:00:00" u="1"/>
        <d v="2021-12-11T00:00:00" u="1"/>
        <d v="2023-11-15T00:00:00" u="1"/>
        <d v="2022-12-11T00:00:00" u="1"/>
        <d v="2023-12-11T00:00:00" u="1"/>
        <d v="2022-08-29T00:00:00" u="1"/>
        <d v="2023-08-29T00:00:00" u="1"/>
        <s v="2024-01-30" u="1"/>
        <d v="2022-09-25T00:00:00" u="1"/>
        <d v="2023-09-25T00:00:00" u="1"/>
        <d v="2022-10-21T00:00:00" u="1"/>
        <d v="2021-11-17T00:00:00" u="1"/>
        <d v="2023-10-21T00:00:00" u="1"/>
        <d v="2022-11-17T00:00:00" u="1"/>
        <d v="2021-12-13T00:00:00" u="1"/>
        <d v="2023-11-17T00:00:00" u="1"/>
        <d v="2022-12-13T00:00:00" u="1"/>
        <d v="2023-12-13T00:00:00" u="1"/>
        <s v="2024-04-30" u="1"/>
        <d v="2022-08-31T00:00:00" u="1"/>
        <d v="2023-08-31T00:00:00" u="1"/>
        <d v="2022-09-27T00:00:00" u="1"/>
        <d v="2023-09-27T00:00:00" u="1"/>
        <d v="2022-10-23T00:00:00" u="1"/>
        <d v="2021-11-19T00:00:00" u="1"/>
        <d v="2023-10-23T00:00:00" u="1"/>
        <d v="2022-11-19T00:00:00" u="1"/>
        <d v="2021-12-15T00:00:00" u="1"/>
        <d v="2022-12-15T00:00:00" u="1"/>
      </sharedItems>
    </cacheField>
    <cacheField name="Fecha RFB" numFmtId="0" sqlType="-9">
      <sharedItems containsDate="1" containsBlank="1" containsMixedTypes="1" minDate="2021-11-03T00:00:00" maxDate="2023-12-14T00:00:00" count="1130">
        <s v="2024-05-22"/>
        <s v="2024-05-14"/>
        <s v="2024-05-23"/>
        <s v="2024-05-24"/>
        <s v="2024-05-20"/>
        <s v="2024-05-13"/>
        <s v="2024-05-30"/>
        <s v="2024-06-03"/>
        <s v="2024-05-08"/>
        <s v="2024-05-21"/>
        <s v="2024-05-10"/>
        <m/>
        <s v="2024-05-09"/>
        <s v="2024-05-15"/>
        <s v="2024-05-17"/>
        <s v="2024-05-07"/>
        <s v="2024-05-02"/>
        <s v="2024-05-03"/>
        <s v="2024-05-04"/>
        <s v="2024-05-06"/>
        <s v="2024-05-16"/>
        <s v="2024-05-11"/>
        <s v="2024-05-29"/>
        <s v="2024-05-27"/>
        <s v="2024-05-28"/>
        <s v="2024-05-18"/>
        <s v="2024-05-19"/>
        <s v="2024-05-25"/>
        <s v="2024-06-05"/>
        <s v="2024-05-31"/>
        <s v="2024-06-07"/>
        <s v="2024-06-04"/>
        <s v="2024-06-12"/>
        <s v="2024-06-13"/>
        <s v="2024-06-10"/>
        <s v="2024-06-20"/>
        <s v="2024-06-25"/>
        <s v="2024-06-11"/>
        <s v="2024-06-06"/>
        <s v="2024-06-24"/>
        <s v="2024-06-01"/>
        <s v="2024-06-17"/>
        <s v="2024-07-04"/>
        <s v="2024-07-09"/>
        <s v="2024-06-14"/>
        <s v="2024-06-19"/>
        <s v="2024-06-26"/>
        <s v="2024-06-18"/>
        <s v="2024-07-01"/>
        <s v="2024-07-08"/>
        <s v="2024-06-08"/>
        <s v="2024-06-15"/>
        <s v="2024-06-21"/>
        <s v="2024-06-28"/>
        <s v="2024-07-03"/>
        <s v="2024-07-05"/>
        <s v="2024-07-10"/>
        <s v="2024-07-16"/>
        <s v="2024-06-22"/>
        <s v="2024-06-27"/>
        <s v="2024-07-12"/>
        <s v="2024-07-15"/>
        <s v="2024-07-18"/>
        <s v="2024-06-29"/>
        <s v="2024-07-06"/>
        <s v="2024-07-11"/>
        <s v="2024-07-02"/>
        <s v="2024-08-01"/>
        <s v="2024-08-07"/>
        <s v="2024-07-17"/>
        <s v="2024-07-25"/>
        <s v="2024-07-29"/>
        <s v="2024-07-07"/>
        <s v="2024-07-23"/>
        <s v="2024-07-19"/>
        <s v="2024-07-22"/>
        <s v="2024-08-08"/>
        <s v="2024-08-06"/>
        <s v="2024-07-24"/>
        <s v="2024-07-26"/>
        <s v="2024-07-13"/>
        <s v="2024-07-30"/>
        <s v="2024-08-02"/>
        <s v="2024-08-05"/>
        <s v="2024-09-05"/>
        <s v="2024-07-31"/>
        <s v="2024-08-09"/>
        <s v="2024-08-16"/>
        <s v="2024-08-19"/>
        <s v="2024-08-30"/>
        <s v="2024-09-04"/>
        <s v="2024-08-14"/>
        <s v="2024-08-21"/>
        <s v="2024-08-23"/>
        <s v="2024-08-28"/>
        <s v="2024-08-03"/>
        <s v="2024-08-22"/>
        <s v="2024-07-27"/>
        <s v="2024-08-13"/>
        <s v="2024-08-12"/>
        <s v="2024-08-29"/>
        <s v="2024-09-02"/>
        <s v="2024-08-20"/>
        <s v="2024-08-26"/>
        <s v="2024-08-27"/>
        <s v="2024-08-10"/>
        <s v="2024-08-17"/>
        <s v="2024-08-24"/>
        <s v="2024-09-06"/>
        <s v="2024-09-11"/>
        <s v="2024-09-03"/>
        <s v="2024-09-10"/>
        <s v="2024-09-17"/>
        <s v="2024-09-19"/>
        <s v="2024-09-16"/>
        <s v="2024-10-24"/>
        <s v="2024-10-14"/>
        <s v="2024-10-16"/>
        <s v="2024-10-01"/>
        <s v="2024-10-04"/>
        <s v="2024-09-12"/>
        <s v="2024-10-27"/>
        <s v="2024-10-31"/>
        <s v="2024-10-29"/>
        <s v="2024-09-09"/>
        <s v="2024-10-22"/>
        <s v="2024-10-25"/>
        <s v="2024-09-13"/>
        <s v="2024-09-18"/>
        <s v="2024-10-09"/>
        <s v="2024-09-26"/>
        <s v="2024-09-20"/>
        <s v="2024-09-25"/>
        <s v="2024-09-07"/>
        <s v="2024-09-28"/>
        <s v="2024-10-03"/>
        <s v="2024-09-30"/>
        <s v="2024-09-24"/>
        <s v="2024-09-23"/>
        <s v="2024-10-17"/>
        <s v="2024-09-14"/>
        <s v="2024-11-21"/>
        <s v="2024-09-21"/>
        <s v="2024-11-05"/>
        <s v="2024-10-02"/>
        <s v="2024-09-27"/>
        <s v="2024-10-18"/>
        <s v="2024-09-22"/>
        <s v="2024-10-28"/>
        <s v="2024-11-04"/>
        <s v="2024-10-07"/>
        <s v="2024-10-08"/>
        <s v="2024-10-11"/>
        <s v="2024-10-10"/>
        <s v="2024-10-15"/>
        <s v="2024-11-07"/>
        <s v="2024-10-23"/>
        <s v="2024-10-13"/>
        <s v="2024-10-21"/>
        <s v="2024-10-12"/>
        <s v="2024-11-12"/>
        <s v="2024-11-06"/>
        <s v="2024-12-13"/>
        <s v="2024-12-19"/>
        <s v="2024-10-19"/>
        <s v="2024-10-30"/>
        <s v="2024-11-11"/>
        <s v="2024-11-10"/>
        <s v="2024-11-14"/>
        <s v="2024-11-18"/>
        <s v="2024-10-26"/>
        <s v="2024-11-08"/>
        <s v="2024-11-26"/>
        <s v="2024-12-04"/>
        <s v="2024-11-01"/>
        <s v="2024-11-13"/>
        <s v="2024-11-02"/>
        <s v="2024-11-15"/>
        <s v="2024-12-10"/>
        <s v="2024-12-16"/>
        <s v="2024-12-12"/>
        <s v="2024-11-22"/>
        <s v="2024-11-27"/>
        <s v="2024-12-08"/>
        <s v="2025-01-09"/>
        <s v="2024-12-26"/>
        <s v="2024-11-20"/>
        <s v="2024-11-25"/>
        <s v="2024-11-28"/>
        <s v="2024-11-19"/>
        <s v="2024-11-09"/>
        <s v="2024-12-03"/>
        <s v="2025-01-10"/>
        <s v="2024-12-18"/>
        <s v="2024-11-29"/>
        <s v="2024-12-02"/>
        <s v="2024-12-30"/>
        <s v="2024-12-31"/>
        <s v="2024-12-11"/>
        <s v="2024-11-16"/>
        <s v="2024-12-05"/>
        <s v="2024-12-09"/>
        <s v="2024-12-17"/>
        <s v="2024-11-23"/>
        <s v="2024-11-24"/>
        <s v="2025-01-07"/>
        <s v="2024-11-30"/>
        <s v="2025-01-08"/>
        <s v="2025-01-14"/>
        <s v="2024-12-27"/>
        <s v="2024-12-07"/>
        <s v="2025-01-03"/>
        <s v="2024-12-20"/>
        <s v="2024-12-24"/>
        <s v="2025-01-16"/>
        <s v="2024-12-23"/>
        <s v="2025-01-02"/>
        <s v="2024-12-22"/>
        <s v="2025-01-13"/>
        <s v="2025-01-11"/>
        <s v="2025-01-17"/>
        <s v="2025-01-15"/>
        <s v="2025-01-27"/>
        <s v="2025-01-31"/>
        <s v="2024-12-21"/>
        <s v="2025-01-28"/>
        <s v="2025-01-30"/>
        <s v="2024-12-29"/>
        <s v="2025-01-04"/>
        <s v="2025-01-23"/>
        <s v="2025-01-20"/>
        <s v="2025-01-12"/>
        <s v="2025-01-29"/>
        <s v="2025-01-21"/>
        <s v="2025-01-24"/>
        <s v="2025-01-22"/>
        <s v="2025-02-03"/>
        <s v="2025-02-04"/>
        <s v="2025-01-18"/>
        <s v="2025-02-07"/>
        <s v="2025-02-10"/>
        <s v="2025-02-05"/>
        <s v="2025-01-25"/>
        <s v="2025-02-06"/>
        <s v="2025-02-08"/>
        <d v="2022-09-29T00:00:00" u="1"/>
        <d v="2023-09-29T00:00:00" u="1"/>
        <d v="2022-10-25T00:00:00" u="1"/>
        <d v="2023-10-25T00:00:00" u="1"/>
        <d v="2022-11-21T00:00:00" u="1"/>
        <d v="2021-12-17T00:00:00" u="1"/>
        <d v="2023-11-21T00:00:00" u="1"/>
        <d v="2022-12-17T00:00:00" u="1"/>
        <d v="2022-10-27T00:00:00" u="1"/>
        <d v="2021-11-23T00:00:00" u="1"/>
        <d v="2023-10-27T00:00:00" u="1"/>
        <d v="2022-11-23T00:00:00" u="1"/>
        <d v="2021-12-19T00:00:00" u="1"/>
        <d v="2023-11-23T00:00:00" u="1"/>
        <d v="2022-12-19T00:00:00" u="1"/>
        <d v="2022-10-29T00:00:00" u="1"/>
        <d v="2021-11-25T00:00:00" u="1"/>
        <d v="2022-11-25T00:00:00" u="1"/>
        <d v="2021-12-21T00:00:00" u="1"/>
        <d v="2023-11-25T00:00:00" u="1"/>
        <d v="2022-12-21T00:00:00" u="1"/>
        <d v="2023-01-02T00:00:00" u="1"/>
        <d v="2022-10-31T00:00:00" u="1"/>
        <d v="2021-11-27T00:00:00" u="1"/>
        <d v="2023-10-31T00:00:00" u="1"/>
        <d v="2021-12-23T00:00:00" u="1"/>
        <d v="2023-11-27T00:00:00" u="1"/>
        <d v="2022-12-23T00:00:00" u="1"/>
        <d v="2022-01-04T00:00:00" u="1"/>
        <d v="2023-01-04T00:00:00" u="1"/>
        <d v="2021-11-29T00:00:00" u="1"/>
        <d v="2022-11-29T00:00:00" u="1"/>
        <d v="2023-11-29T00:00:00" u="1"/>
        <d v="2022-02-02T00:00:00" u="1"/>
        <d v="2023-02-02T00:00:00" u="1"/>
        <d v="2021-12-27T00:00:00" u="1"/>
        <d v="2022-12-27T00:00:00" u="1"/>
        <d v="2022-01-08T00:00:00" u="1"/>
        <d v="2022-02-04T00:00:00" u="1"/>
        <d v="2023-02-04T00:00:00" u="1"/>
        <d v="2021-12-29T00:00:00" u="1"/>
        <d v="2022-12-29T00:00:00" u="1"/>
        <d v="2022-01-10T00:00:00" u="1"/>
        <d v="2023-01-10T00:00:00" u="1"/>
        <d v="2023-02-06T00:00:00" u="1"/>
        <d v="2022-03-02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3-02-08T00:00:00" u="1"/>
        <d v="2022-03-04T00:00:00" u="1"/>
        <d v="2023-03-04T00:00:00" u="1"/>
        <d v="2022-01-14T00:00:00" u="1"/>
        <d v="2023-01-14T00:00:00" u="1"/>
        <d v="2022-02-10T00:00:00" u="1"/>
        <d v="2023-02-10T00:00:00" u="1"/>
        <d v="2023-03-06T00:00:00" u="1"/>
        <d v="2023-01-16T00:00:00" u="1"/>
        <d v="2022-02-12T00:00:00" u="1"/>
        <d v="2022-03-08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4-06T00:00:00" u="1"/>
        <d v="2022-05-02T00:00:00" u="1"/>
        <d v="2023-05-02T00:00:00" u="1"/>
        <d v="2022-01-20T00:00:00" u="1"/>
        <d v="2023-01-20T00:00:00" u="1"/>
        <d v="2022-02-16T00:00:00" u="1"/>
        <d v="2023-02-16T00:00:00" u="1"/>
        <d v="2022-04-08T00:00:00" u="1"/>
        <d v="2023-04-08T00:00:00" u="1"/>
        <d v="2022-05-04T00:00:00" u="1"/>
        <d v="2023-05-04T00:00:00" u="1"/>
        <s v="2023-10-09" u="1"/>
        <s v="2023-11-09" u="1"/>
        <d v="2022-02-18T00:00:00" u="1"/>
        <d v="2023-02-18T00:00:00" u="1"/>
        <d v="2022-03-14T00:00:00" u="1"/>
        <d v="2023-03-14T00:00:00" u="1"/>
        <d v="2022-04-10T00:00:00" u="1"/>
        <d v="2023-04-10T00:00:00" u="1"/>
        <d v="2022-05-06T00:00:00" u="1"/>
        <d v="2023-05-06T00:00:00" u="1"/>
        <d v="2022-06-02T00:00:00" u="1"/>
        <d v="2023-06-02T00:00:00" u="1"/>
        <s v="2023-11-08" u="1"/>
        <d v="2022-01-24T00:00:00" u="1"/>
        <s v="2023-12-08" u="1"/>
        <d v="2023-01-24T00:00:00" u="1"/>
        <d v="2023-02-20T00:00:00" u="1"/>
        <d v="2022-03-16T00:00:00" u="1"/>
        <d v="2023-03-16T00:00:00" u="1"/>
        <d v="2022-04-12T00:00:00" u="1"/>
        <d v="2023-04-12T00:00:00" u="1"/>
        <d v="2023-05-08T00:00:00" u="1"/>
        <d v="2023-06-04T00:00:00" u="1"/>
        <s v="2023-10-19" u="1"/>
        <s v="2023-10-07" u="1"/>
        <s v="2023-11-07" u="1"/>
        <s v="2023-12-19" u="1"/>
        <d v="2022-01-26T00:00:00" u="1"/>
        <d v="2023-01-26T00:00:00" u="1"/>
        <d v="2022-02-22T00:00:00" u="1"/>
        <s v="2023-12-07" u="1"/>
        <d v="2023-02-22T00:00:00" u="1"/>
        <d v="2022-03-18T00:00:00" u="1"/>
        <d v="2023-03-18T00:00:00" u="1"/>
        <d v="2022-04-14T00:00:00" u="1"/>
        <d v="2023-04-14T00:00:00" u="1"/>
        <d v="2022-05-10T00:00:00" u="1"/>
        <d v="2023-05-10T00:00:00" u="1"/>
        <d v="2022-06-06T00:00:00" u="1"/>
        <d v="2023-06-06T00:00:00" u="1"/>
        <s v="2023-10-18" u="1"/>
        <s v="2023-10-06" u="1"/>
        <s v="2023-11-18" u="1"/>
        <d v="2022-01-28T00:00:00" u="1"/>
        <s v="2023-11-06" u="1"/>
        <s v="2023-12-18" u="1"/>
        <d v="2023-01-28T00:00:00" u="1"/>
        <d v="2022-02-24T00:00:00" u="1"/>
        <d v="2023-02-24T00:00:00" u="1"/>
        <d v="2023-03-20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s v="2023-12-17" u="1"/>
        <d v="2022-03-22T00:00:00" u="1"/>
        <d v="2023-03-22T00:00:00" u="1"/>
        <d v="2022-04-18T00:00:00" u="1"/>
        <s v="2023-12-05" u="1"/>
        <d v="2023-04-18T00:00:00" u="1"/>
        <d v="2022-05-14T00:00:00" u="1"/>
        <d v="2022-06-10T00:00:00" u="1"/>
        <d v="2022-07-06T00:00:00" u="1"/>
        <d v="2023-07-06T00:00:00" u="1"/>
        <d v="2022-08-02T00:00:00" u="1"/>
        <d v="2023-08-02T00:00:00" u="1"/>
        <s v="2023-10-16" u="1"/>
        <s v="2023-11-28" u="1"/>
        <s v="2023-10-04" u="1"/>
        <s v="2023-11-16" u="1"/>
        <s v="2023-12-28" u="1"/>
        <d v="2022-02-28T00:00:00" u="1"/>
        <d v="2023-02-28T00:00:00" u="1"/>
        <d v="2022-03-24T00:00:00" u="1"/>
        <s v="2023-12-16" u="1"/>
        <d v="2023-03-24T00:00:00" u="1"/>
        <d v="2022-04-20T00:00:00" u="1"/>
        <d v="2023-04-20T00:00:00" u="1"/>
        <d v="2022-05-16T00:00:00" u="1"/>
        <s v="2023-12-04" u="1"/>
        <d v="2023-05-16T00:00:00" u="1"/>
        <d v="2023-06-12T00:00:00" u="1"/>
        <d v="2022-07-08T00:00:00" u="1"/>
        <d v="2023-07-08T00:00:00" u="1"/>
        <d v="2022-08-04T00:00:00" u="1"/>
        <d v="2023-08-04T00:00:00" u="1"/>
        <s v="2023-10-27" u="1"/>
        <s v="2023-11-27" u="1"/>
        <s v="2023-10-03" u="1"/>
        <s v="2023-11-15" u="1"/>
        <s v="2023-12-27" u="1"/>
        <d v="2022-04-22T00:00:00" u="1"/>
        <s v="2023-11-03" u="1"/>
        <s v="2023-12-15" u="1"/>
        <d v="2023-04-22T00:00:00" u="1"/>
        <d v="2022-05-18T00:00:00" u="1"/>
        <d v="2023-05-18T00:00:00" u="1"/>
        <d v="2022-06-14T00:00:00" u="1"/>
        <d v="2023-06-14T00:00:00" u="1"/>
        <d v="2023-07-10T00:00:00" u="1"/>
        <d v="2023-08-06T00:00:00" u="1"/>
        <d v="2022-09-02T00:00:00" u="1"/>
        <s v="2023-10-26" u="1"/>
        <s v="2023-10-14" u="1"/>
        <d v="2022-03-28T00:00:00" u="1"/>
        <s v="2023-10-02" u="1"/>
        <s v="2023-11-14" u="1"/>
        <s v="2023-12-26" u="1"/>
        <d v="2023-03-28T00:00:00" u="1"/>
        <d v="2023-04-24T00:00:00" u="1"/>
        <d v="2022-05-20T00:00:00" u="1"/>
        <s v="2023-11-02" u="1"/>
        <s v="2023-12-14" u="1"/>
        <d v="2023-05-20T00:00:00" u="1"/>
        <d v="2022-06-16T00:00:00" u="1"/>
        <d v="2023-06-16T00:00:00" u="1"/>
        <d v="2022-07-12T00:00:00" u="1"/>
        <s v="2023-12-02" u="1"/>
        <d v="2023-07-12T00:00:00" u="1"/>
        <d v="2022-08-08T00:00:00" u="1"/>
        <d v="2023-08-08T00:00:00" u="1"/>
        <d v="2022-09-04T00:00:00" u="1"/>
        <d v="2023-09-04T00:00:00" u="1"/>
        <s v="2023-10-25" u="1"/>
        <s v="2023-10-13" u="1"/>
        <s v="2023-11-25" u="1"/>
        <d v="2022-03-30T00:00:00" u="1"/>
        <d v="2023-03-30T00:00:00" u="1"/>
        <d v="2022-04-26T00:00:00" u="1"/>
        <s v="2023-11-13" u="1"/>
        <d v="2023-04-26T00:00:00" u="1"/>
        <d v="2023-05-22T00:00:00" u="1"/>
        <d v="2022-06-18T00:00:00" u="1"/>
        <s v="2023-11-01" u="1"/>
        <s v="2023-12-13" u="1"/>
        <d v="2022-07-14T00:00:00" u="1"/>
        <d v="2023-07-14T00:00:00" u="1"/>
        <d v="2022-08-10T00:00:00" u="1"/>
        <s v="2023-12-01" u="1"/>
        <d v="2023-08-10T00:00:00" u="1"/>
        <d v="2022-09-06T00:00:00" u="1"/>
        <d v="2023-09-06T00:00:00" u="1"/>
        <d v="2023-10-02T00:00:00" u="1"/>
        <s v="2023-10-24" u="1"/>
        <s v="2023-10-12" u="1"/>
        <s v="2023-11-24" u="1"/>
        <d v="2022-04-28T00:00:00" u="1"/>
        <d v="2023-04-28T00:00:00" u="1"/>
        <d v="2022-05-24T00:00:00" u="1"/>
        <d v="2023-05-24T00:00:00" u="1"/>
        <d v="2022-06-20T00:00:00" u="1"/>
        <d v="2023-06-20T00:00:00" u="1"/>
        <d v="2022-07-16T00:00:00" u="1"/>
        <s v="2023-12-12" u="1"/>
        <d v="2022-08-12T00:00:00" u="1"/>
        <d v="2022-09-08T00:00:00" u="1"/>
        <d v="2023-09-08T00:00:00" u="1"/>
        <d v="2022-10-04T00:00:00" u="1"/>
        <d v="2023-10-04T00:00:00" u="1"/>
        <s v="2023-10-23" u="1"/>
        <d v="2022-04-30T00:00:00" u="1"/>
        <s v="2023-10-11" u="1"/>
        <s v="2023-11-23" u="1"/>
        <d v="2022-05-26T00:00:00" u="1"/>
        <d v="2023-05-26T00:00:00" u="1"/>
        <d v="2022-06-22T00:00:00" u="1"/>
        <s v="2023-11-11" u="1"/>
        <s v="2023-12-23" u="1"/>
        <d v="2023-06-22T00:00:00" u="1"/>
        <d v="2022-07-18T00:00:00" u="1"/>
        <d v="2023-07-18T00:00:00" u="1"/>
        <s v="2023-12-11" u="1"/>
        <d v="2023-08-14T00:00:00" u="1"/>
        <d v="2022-09-10T00:00:00" u="1"/>
        <d v="2022-10-06T00:00:00" u="1"/>
        <d v="2023-10-06T00:00:00" u="1"/>
        <d v="2022-11-02T00:00:00" u="1"/>
        <d v="2023-11-02T00:00:00" u="1"/>
        <s v="2023-10-22" u="1"/>
        <d v="2022-05-28T00:00:00" u="1"/>
        <s v="2023-10-10" u="1"/>
        <s v="2023-11-22" u="1"/>
        <d v="2022-06-24T00:00:00" u="1"/>
        <d v="2023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2-10-08T00:00:00" u="1"/>
        <d v="2021-11-04T00:00:00" u="1"/>
        <d v="2022-11-04T00:00:00" u="1"/>
        <s v="2023-10-21" u="1"/>
        <d v="2022-05-30T00:00:00" u="1"/>
        <d v="2023-05-30T00:00:00" u="1"/>
        <s v="2023-11-21" u="1"/>
        <d v="2023-06-26T00:00:00" u="1"/>
        <d v="2022-07-22T00:00:00" u="1"/>
        <d v="2023-07-22T00:00:00" u="1"/>
        <d v="2022-08-18T00:00:00" u="1"/>
        <s v="2023-12-21" u="1"/>
        <d v="2023-08-18T00:00:00" u="1"/>
        <d v="2022-09-14T00:00:00" u="1"/>
        <d v="2023-09-14T00:00:00" u="1"/>
        <d v="2022-10-10T00:00:00" u="1"/>
        <d v="2021-11-06T00:00:00" u="1"/>
        <d v="2023-10-10T00:00:00" u="1"/>
        <d v="2021-12-02T00:00:00" u="1"/>
        <d v="2023-11-06T00:00:00" u="1"/>
        <d v="2022-12-02T00:00:00" u="1"/>
        <d v="2023-12-02T00:00:00" u="1"/>
        <s v="2023-10-20" u="1"/>
        <d v="2022-06-28T00:00:00" u="1"/>
        <d v="2023-06-28T00:00:00" u="1"/>
        <s v="2023-11-20" u="1"/>
        <d v="2023-07-24T00:00:00" u="1"/>
        <d v="2022-08-20T00:00:00" u="1"/>
        <d v="2022-09-16T00:00:00" u="1"/>
        <s v="2023-12-20" u="1"/>
        <d v="2023-09-16T00:00:00" u="1"/>
        <d v="2021-11-08T00:00:00" u="1"/>
        <d v="2023-10-12T00:00:00" u="1"/>
        <d v="2022-11-08T00:00:00" u="1"/>
        <d v="2021-12-04T00:00:00" u="1"/>
        <d v="2023-11-08T00:00:00" u="1"/>
        <d v="2022-12-04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1-11-10T00:00:00" u="1"/>
        <d v="2023-10-14T00:00:00" u="1"/>
        <d v="2022-11-10T00:00:00" u="1"/>
        <d v="2023-11-10T00:00:00" u="1"/>
        <d v="2022-12-06T00:00:00" u="1"/>
        <s v="2023-10-30" u="1"/>
        <d v="2022-07-28T00:00:00" u="1"/>
        <s v="2023-11-30" u="1"/>
        <d v="2023-07-28T00:00:00" u="1"/>
        <d v="2022-08-24T00:00:00" u="1"/>
        <d v="2023-08-24T00:00:00" u="1"/>
        <d v="2022-09-20T00:00:00" u="1"/>
        <s v="2023-12-30" u="1"/>
        <d v="2023-09-20T00:00:00" u="1"/>
        <d v="2021-11-12T00:00:00" u="1"/>
        <d v="2023-10-16T00:00:00" u="1"/>
        <d v="2022-11-12T00:00:00" u="1"/>
        <d v="2021-12-08T00:00:00" u="1"/>
        <d v="2022-12-08T00:00:00" u="1"/>
        <d v="2023-12-08T00:00:00" u="1"/>
        <d v="2022-07-30T00:00:00" u="1"/>
        <d v="2022-08-26T00:00:00" u="1"/>
        <d v="2022-09-22T00:00:00" u="1"/>
        <d v="2023-09-22T00:00:00" u="1"/>
        <d v="2022-10-18T00:00:00" u="1"/>
        <d v="2023-10-18T00:00:00" u="1"/>
        <d v="2022-11-14T00:00:00" u="1"/>
        <d v="2021-12-10T00:00:00" u="1"/>
        <d v="2023-11-14T00:00:00" u="1"/>
        <d v="2022-12-10T00:00:00" u="1"/>
        <d v="2023-08-28T00:00:00" u="1"/>
        <d v="2022-09-24T00:00:00" u="1"/>
        <d v="2022-10-20T00:00:00" u="1"/>
        <d v="2021-11-16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2-10-22T00:00:00" u="1"/>
        <d v="2021-11-18T00:00:00" u="1"/>
        <d v="2023-10-22T00:00:00" u="1"/>
        <d v="2022-11-18T00:00:00" u="1"/>
        <d v="2021-12-14T00:00:00" u="1"/>
        <d v="2023-11-18T00:00:00" u="1"/>
        <d v="2022-12-14T00:00:00" u="1"/>
        <d v="2022-09-28T00:00:00" u="1"/>
        <d v="2023-09-28T00:00:00" u="1"/>
        <d v="2022-10-24T00:00:00" u="1"/>
        <d v="2021-11-20T00:00:00" u="1"/>
        <d v="2023-10-24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1-12-18T00:00:00" u="1"/>
        <d v="2023-11-22T00:00:00" u="1"/>
        <d v="2022-10-28T00:00:00" u="1"/>
        <d v="2021-11-24T00:00:00" u="1"/>
        <d v="2022-11-24T00:00:00" u="1"/>
        <d v="2021-12-20T00:00:00" u="1"/>
        <d v="2023-11-24T00:00:00" u="1"/>
        <d v="2022-12-20T00:00:00" u="1"/>
        <d v="2021-11-26T00:00:00" u="1"/>
        <d v="2023-10-30T00:00:00" u="1"/>
        <d v="2022-11-26T00:00:00" u="1"/>
        <d v="2021-12-22T00:00:00" u="1"/>
        <d v="2022-12-22T00:00:00" u="1"/>
        <d v="2022-01-03T00:00:00" u="1"/>
        <d v="2023-01-03T00:00:00" u="1"/>
        <d v="2022-11-28T00:00:00" u="1"/>
        <d v="2021-12-24T00:00:00" u="1"/>
        <d v="2023-11-28T00:00:00" u="1"/>
        <d v="2022-12-24T00:00:00" u="1"/>
        <d v="2022-01-05T00:00:00" u="1"/>
        <d v="2023-01-05T00:00:00" u="1"/>
        <d v="2022-02-01T00:00:00" u="1"/>
        <d v="2023-02-01T00:00:00" u="1"/>
        <d v="2021-11-30T00:00:00" u="1"/>
        <d v="2022-11-30T00:00:00" u="1"/>
        <d v="2021-12-26T00:00:00" u="1"/>
        <d v="2023-11-30T00:00:00" u="1"/>
        <d v="2022-12-26T00:00:00" u="1"/>
        <d v="2022-01-07T00:00:00" u="1"/>
        <d v="2023-01-07T00:00:00" u="1"/>
        <d v="2022-02-03T00:00:00" u="1"/>
        <d v="2023-02-03T00:00:00" u="1"/>
        <d v="2021-12-28T00:00:00" u="1"/>
        <d v="2022-12-28T00:00:00" u="1"/>
        <d v="2023-01-09T00:00:00" u="1"/>
        <d v="2022-02-05T00:00:00" u="1"/>
        <d v="2023-02-05T00:00:00" u="1"/>
        <d v="2022-03-01T00:00:00" u="1"/>
        <d v="2023-03-01T00:00:00" u="1"/>
        <d v="2021-12-30T00:00:00" u="1"/>
        <d v="2022-12-30T00:00:00" u="1"/>
        <d v="2022-01-11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2-03-05T00:00:00" u="1"/>
        <d v="2022-04-01T00:00:00" u="1"/>
        <d v="2022-02-11T00:00:00" u="1"/>
        <d v="2023-02-11T00:00:00" u="1"/>
        <d v="2022-03-07T00:00:00" u="1"/>
        <d v="2023-03-07T00:00:00" u="1"/>
        <d v="2023-04-03T00:00:00" u="1"/>
        <d v="2022-01-17T00:00:00" u="1"/>
        <d v="2023-01-17T00:00:00" u="1"/>
        <d v="2022-02-13T00:00:00" u="1"/>
        <d v="2023-02-13T00:00:00" u="1"/>
        <d v="2022-03-09T00:00:00" u="1"/>
        <d v="2023-03-09T00:00:00" u="1"/>
        <d v="2022-04-05T00:00:00" u="1"/>
        <d v="2023-04-05T00:00:00" u="1"/>
        <d v="2023-05-01T00:00:00" u="1"/>
        <d v="2022-01-19T00:00:00" u="1"/>
        <d v="2023-01-19T00:00:00" u="1"/>
        <d v="2022-02-15T00:00:00" u="1"/>
        <d v="2023-02-15T00:00:00" u="1"/>
        <d v="2022-03-11T00:00:00" u="1"/>
        <d v="2023-03-11T00:00:00" u="1"/>
        <d v="2022-04-07T00:00:00" u="1"/>
        <d v="2023-04-07T00:00:00" u="1"/>
        <d v="2022-05-03T00:00:00" u="1"/>
        <d v="2023-05-03T00:00:00" u="1"/>
        <d v="2022-01-21T00:00:00" u="1"/>
        <d v="2023-01-21T00:00:00" u="1"/>
        <d v="2022-02-17T00:00:00" u="1"/>
        <d v="2023-02-17T00:00:00" u="1"/>
        <d v="2023-03-13T00:00:00" u="1"/>
        <d v="2022-05-05T00:00:00" u="1"/>
        <d v="2023-05-05T00:00:00" u="1"/>
        <d v="2022-06-01T00:00:00" u="1"/>
        <d v="2023-06-01T00:00:00" u="1"/>
        <d v="2022-01-23T00:00:00" u="1"/>
        <d v="2023-01-23T00:00:00" u="1"/>
        <d v="2022-02-19T00:00:00" u="1"/>
        <d v="2022-03-15T00:00:00" u="1"/>
        <d v="2023-03-15T00:00:00" u="1"/>
        <d v="2022-04-11T00:00:00" u="1"/>
        <d v="2023-04-11T00:00:00" u="1"/>
        <d v="2022-05-07T00:00:00" u="1"/>
        <d v="2023-05-07T00:00:00" u="1"/>
        <d v="2022-06-03T00:00:00" u="1"/>
        <d v="2023-06-03T00:00:00" u="1"/>
        <s v="2023-08-09" u="1"/>
        <s v="2023-09-09" u="1"/>
        <d v="2022-01-25T00:00:00" u="1"/>
        <d v="2023-01-25T00:00:00" u="1"/>
        <d v="2022-02-21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d v="2023-07-01T00:00:00" u="1"/>
        <s v="2023-07-08" u="1"/>
        <s v="2023-08-08" u="1"/>
        <s v="2024-01-09" u="1"/>
        <s v="2023-09-08" u="1"/>
        <d v="2022-01-27T00:00:00" u="1"/>
        <d v="2023-01-27T00:00:00" u="1"/>
        <s v="2024-02-09" u="1"/>
        <d v="2022-02-23T00:00:00" u="1"/>
        <d v="2023-02-23T00:00:00" u="1"/>
        <d v="2023-03-19T00:00:00" u="1"/>
        <s v="2024-03-09" u="1"/>
        <d v="2023-04-15T00:00:00" u="1"/>
        <d v="2022-05-11T00:00:00" u="1"/>
        <d v="2023-05-11T00:00:00" u="1"/>
        <s v="2024-04-09" u="1"/>
        <d v="2022-06-07T00:00:00" u="1"/>
        <d v="2023-06-07T00:00:00" u="1"/>
        <d v="2023-07-03T00:00:00" u="1"/>
        <s v="2023-07-19" u="1"/>
        <s v="2023-07-07" u="1"/>
        <s v="2023-08-07" u="1"/>
        <s v="2023-09-19" u="1"/>
        <s v="2024-01-08" u="1"/>
        <s v="2023-09-07" u="1"/>
        <d v="2022-02-25T00:00:00" u="1"/>
        <s v="2024-02-08" u="1"/>
        <d v="2022-03-21T00:00:00" u="1"/>
        <d v="2023-03-21T00:00:00" u="1"/>
        <d v="2023-04-17T00:00:00" u="1"/>
        <s v="2024-03-08" u="1"/>
        <d v="2022-05-13T00:00:00" u="1"/>
        <d v="2023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3-07-18" u="1"/>
        <s v="2023-07-06" u="1"/>
        <s v="2023-08-18" u="1"/>
        <s v="2024-01-19" u="1"/>
        <s v="2023-08-06" u="1"/>
        <s v="2023-09-18" u="1"/>
        <d v="2022-01-31T00:00:00" u="1"/>
        <d v="2023-01-31T00:00:00" u="1"/>
        <s v="2024-02-19" u="1"/>
        <s v="2023-09-06" u="1"/>
        <d v="2023-02-27T00:00:00" u="1"/>
        <d v="2022-03-23T00:00:00" u="1"/>
        <d v="2023-03-23T00:00:00" u="1"/>
        <s v="2024-02-07" u="1"/>
        <s v="2024-03-19" u="1"/>
        <d v="2022-04-19T00:00:00" u="1"/>
        <d v="2023-04-19T00:00:00" u="1"/>
        <d v="2023-05-15T00:00:00" u="1"/>
        <s v="2024-03-07" u="1"/>
        <s v="2024-04-19" u="1"/>
        <d v="2022-07-07T00:00:00" u="1"/>
        <d v="2023-07-07T00:00:00" u="1"/>
        <d v="2022-08-03T00:00:00" u="1"/>
        <d v="2023-08-03T00:00:00" u="1"/>
        <s v="2023-07-17" u="1"/>
        <s v="2023-08-29" u="1"/>
        <s v="2023-07-05" u="1"/>
        <s v="2023-08-17" u="1"/>
        <s v="2023-09-29" u="1"/>
        <s v="2024-01-18" u="1"/>
        <s v="2023-08-05" u="1"/>
        <d v="2022-03-25T00:00:00" u="1"/>
        <s v="2023-09-05" u="1"/>
        <d v="2023-03-25T00:00:00" u="1"/>
        <d v="2022-04-21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8-05T00:00:00" u="1"/>
        <d v="2023-08-05T00:00:00" u="1"/>
        <d v="2022-09-01T00:00:00" u="1"/>
        <d v="2023-09-01T00:00:00" u="1"/>
        <s v="2023-07-28" u="1"/>
        <s v="2023-08-28" u="1"/>
        <s v="2024-01-29" u="1"/>
        <s v="2023-07-04" u="1"/>
        <s v="2023-08-16" u="1"/>
        <s v="2023-09-28" u="1"/>
        <s v="2024-01-17" u="1"/>
        <s v="2024-02-29" u="1"/>
        <s v="2023-08-04" u="1"/>
        <s v="2023-09-16" u="1"/>
        <d v="2023-03-27T00:00:00" u="1"/>
        <s v="2024-01-05" u="1"/>
        <s v="2024-02-17" u="1"/>
        <d v="2022-04-23T00:00:00" u="1"/>
        <s v="2023-09-04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d v="2023-08-07T00:00:00" u="1"/>
        <s v="2024-04-05" u="1"/>
        <s v="2023-07-27" u="1"/>
        <s v="2023-07-15" u="1"/>
        <s v="2023-09-27" u="1"/>
        <s v="2024-01-16" u="1"/>
        <s v="2024-02-28" u="1"/>
        <d v="2022-03-29T00:00:00" u="1"/>
        <s v="2023-08-03" u="1"/>
        <s v="2023-09-15" u="1"/>
        <d v="2023-03-29T00:00:00" u="1"/>
        <d v="2022-04-25T00:00:00" u="1"/>
        <d v="2023-04-25T00:00:00" u="1"/>
        <s v="2024-01-04" u="1"/>
        <s v="2024-02-16" u="1"/>
        <s v="2024-03-28" u="1"/>
        <d v="2022-05-21T00:00:00" u="1"/>
        <d v="2022-06-17T00:00:00" u="1"/>
        <d v="2023-06-17T00:00:00" u="1"/>
        <s v="2024-03-16" u="1"/>
        <d v="2022-07-13T00:00:00" u="1"/>
        <d v="2023-07-13T00:00:00" u="1"/>
        <d v="2022-08-09T00:00:00" u="1"/>
        <d v="2023-08-09T00:00:00" u="1"/>
        <s v="2024-03-04" u="1"/>
        <s v="2024-04-16" u="1"/>
        <d v="2022-09-05T00:00:00" u="1"/>
        <d v="2023-09-05T00:00:00" u="1"/>
        <d v="2022-10-01T00:00:00" u="1"/>
        <s v="2024-04-04" u="1"/>
        <s v="2023-07-26" u="1"/>
        <s v="2023-07-14" u="1"/>
        <s v="2024-01-27" u="1"/>
        <s v="2023-08-14" u="1"/>
        <s v="2023-09-26" u="1"/>
        <d v="2022-03-31T00:00:00" u="1"/>
        <d v="2023-03-31T00:00:00" u="1"/>
        <s v="2024-01-15" u="1"/>
        <s v="2024-02-27" u="1"/>
        <d v="2022-04-27T00:00:00" u="1"/>
        <s v="2023-08-02" u="1"/>
        <s v="2023-09-14" u="1"/>
        <d v="2023-04-27T00:00:00" u="1"/>
        <d v="2022-05-23T00:00:00" u="1"/>
        <d v="2023-05-23T00:00:00" u="1"/>
        <s v="2024-01-03" u="1"/>
        <s v="2024-02-15" u="1"/>
        <s v="2024-03-27" u="1"/>
        <d v="2023-06-19T00:00:00" u="1"/>
        <d v="2022-07-15T00:00:00" u="1"/>
        <d v="2023-07-15T00:00:00" u="1"/>
        <s v="2024-02-03" u="1"/>
        <s v="2024-03-15" u="1"/>
        <s v="2024-04-27" u="1"/>
        <d v="2022-08-11T00:00:00" u="1"/>
        <d v="2023-08-11T00:00:00" u="1"/>
        <d v="2022-09-07T00:00:00" u="1"/>
        <d v="2023-09-07T00:00:00" u="1"/>
        <s v="2024-04-15" u="1"/>
        <d v="2022-10-03T00:00:00" u="1"/>
        <d v="2023-10-03T00:00:00" u="1"/>
        <s v="2024-04-03" u="1"/>
        <s v="2023-07-25" u="1"/>
        <s v="2023-07-13" u="1"/>
        <s v="2023-08-25" u="1"/>
        <s v="2024-01-26" u="1"/>
        <s v="2023-09-25" u="1"/>
        <d v="2022-04-29T00:00:00" u="1"/>
        <d v="2023-04-29T00:00:00" u="1"/>
        <s v="2024-01-14" u="1"/>
        <s v="2024-02-26" u="1"/>
        <d v="2022-05-25T00:00:00" u="1"/>
        <s v="2023-08-01" u="1"/>
        <s v="2023-09-13" u="1"/>
        <d v="2023-05-25T00:00:00" u="1"/>
        <d v="2022-06-21T00:00:00" u="1"/>
        <d v="2023-06-21T00:00:00" u="1"/>
        <s v="2024-01-02" u="1"/>
        <s v="2024-02-14" u="1"/>
        <s v="2024-03-26" u="1"/>
        <s v="2023-09-01" u="1"/>
        <d v="2023-07-17T00:00:00" u="1"/>
        <d v="2022-08-13T00:00:00" u="1"/>
        <s v="2024-02-02" u="1"/>
        <s v="2024-03-14" u="1"/>
        <s v="2024-04-26" u="1"/>
        <d v="2022-09-09T00:00:00" u="1"/>
        <d v="2023-09-09T00:00:00" u="1"/>
        <d v="2022-10-05T00:00:00" u="1"/>
        <d v="2023-10-05T00:00:00" u="1"/>
        <s v="2024-03-02" u="1"/>
        <d v="2022-11-01T00:00:00" u="1"/>
        <d v="2023-11-01T00:00:00" u="1"/>
        <s v="2024-04-02" u="1"/>
        <s v="2023-07-24" u="1"/>
        <s v="2023-07-12" u="1"/>
        <s v="2023-08-24" u="1"/>
        <s v="2024-01-25" u="1"/>
        <d v="2022-05-27T00:00:00" u="1"/>
        <d v="2023-05-27T00:00:00" u="1"/>
        <s v="2024-01-13" u="1"/>
        <d v="2022-06-23T00:00:00" u="1"/>
        <s v="2023-09-12" u="1"/>
        <d v="2023-06-23T00:00:00" u="1"/>
        <d v="2022-07-19T00:00:00" u="1"/>
        <d v="2023-07-19T00:00:00" u="1"/>
        <s v="2024-02-13" u="1"/>
        <s v="2024-03-25" u="1"/>
        <d v="2022-08-15T00:00:00" u="1"/>
        <d v="2022-09-11T00:00:00" u="1"/>
        <d v="2023-09-11T00:00:00" u="1"/>
        <s v="2024-02-01" u="1"/>
        <s v="2024-03-13" u="1"/>
        <s v="2024-04-25" u="1"/>
        <d v="2022-10-07T00:00:00" u="1"/>
        <d v="2021-11-03T00:00:00" u="1"/>
        <d v="2023-10-07T00:00:00" u="1"/>
        <d v="2022-11-03T00:00:00" u="1"/>
        <d v="2023-11-03T00:00:00" u="1"/>
        <s v="2024-03-01" u="1"/>
        <s v="2024-04-13" u="1"/>
        <s v="2024-04-01" u="1"/>
        <s v="2023-07-11" u="1"/>
        <s v="2023-08-23" u="1"/>
        <s v="2024-01-24" u="1"/>
        <s v="2023-08-11" u="1"/>
        <s v="2023-09-23" u="1"/>
        <d v="2023-05-29T00:00:00" u="1"/>
        <d v="2022-06-25T00:00:00" u="1"/>
        <s v="2024-01-12" u="1"/>
        <s v="2024-02-24" u="1"/>
        <d v="2022-07-21T00:00:00" u="1"/>
        <s v="2023-09-11" u="1"/>
        <d v="2023-07-21T00:00:00" u="1"/>
        <d v="2022-08-17T00:00:00" u="1"/>
        <d v="2023-08-17T00:00:00" u="1"/>
        <s v="2024-02-12" u="1"/>
        <d v="2022-09-13T00:00:00" u="1"/>
        <d v="2023-09-13T00:00:00" u="1"/>
        <d v="2021-11-05T00:00:00" u="1"/>
        <d v="2023-10-09T00:00:00" u="1"/>
        <s v="2024-03-12" u="1"/>
        <s v="2024-04-24" u="1"/>
        <d v="2022-11-05T00:00:00" u="1"/>
        <d v="2021-12-01T00:00:00" u="1"/>
        <d v="2022-12-01T00:00:00" u="1"/>
        <d v="2023-12-01T00:00:00" u="1"/>
        <s v="2024-04-12" u="1"/>
        <s v="2023-07-22" u="1"/>
        <s v="2023-07-10" u="1"/>
        <s v="2023-08-22" u="1"/>
        <d v="2022-05-31T00:00:00" u="1"/>
        <d v="2023-05-31T00:00:00" u="1"/>
        <s v="2024-01-23" u="1"/>
        <d v="2022-06-27T00:00:00" u="1"/>
        <s v="2023-08-10" u="1"/>
        <s v="2023-09-22" u="1"/>
        <d v="2023-06-27T00:00:00" u="1"/>
        <d v="2022-07-23T00:00:00" u="1"/>
        <s v="2024-01-11" u="1"/>
        <s v="2024-02-23" u="1"/>
        <d v="2022-08-19T00:00:00" u="1"/>
        <d v="2022-09-15T00:00:00" u="1"/>
        <d v="2023-09-15T00:00:00" u="1"/>
        <s v="2024-03-23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d v="2022-12-03T00:00:00" u="1"/>
        <s v="2024-04-11" u="1"/>
        <s v="2023-07-21" u="1"/>
        <s v="2023-08-21" u="1"/>
        <d v="2022-06-29T00:00:00" u="1"/>
        <d v="2023-06-29T00:00:00" u="1"/>
        <s v="2024-01-22" u="1"/>
        <d v="2022-07-25T00:00:00" u="1"/>
        <s v="2023-09-21" u="1"/>
        <d v="2023-07-25T00:00:00" u="1"/>
        <d v="2023-08-21T00:00:00" u="1"/>
        <s v="2024-01-10" u="1"/>
        <s v="2024-02-22" u="1"/>
        <d v="2022-09-17T00:00:00" u="1"/>
        <d v="2022-10-13T00:00:00" u="1"/>
        <d v="2021-11-09T00:00:00" u="1"/>
        <d v="2023-10-13T00:00:00" u="1"/>
        <s v="2024-03-22" u="1"/>
        <d v="2022-11-09T00:00:00" u="1"/>
        <d v="2023-11-09T00:00:00" u="1"/>
        <d v="2022-12-05T00:00:00" u="1"/>
        <d v="2023-12-05T00:00:00" u="1"/>
        <s v="2024-04-22" u="1"/>
        <s v="2024-04-10" u="1"/>
        <s v="2023-07-20" u="1"/>
        <d v="2022-07-27T00:00:00" u="1"/>
        <d v="2023-07-27T00:00:00" u="1"/>
        <s v="2024-01-21" u="1"/>
        <d v="2022-08-23T00:00:00" u="1"/>
        <s v="2023-09-20" u="1"/>
        <d v="2023-08-23T00:00:00" u="1"/>
        <d v="2022-09-19T00:00:00" u="1"/>
        <d v="2023-09-19T00:00:00" u="1"/>
        <s v="2024-02-21" u="1"/>
        <d v="2022-10-15T00:00:00" u="1"/>
        <d v="2021-11-11T00:00:00" u="1"/>
        <d v="2022-11-11T00:00:00" u="1"/>
        <d v="2021-12-07T00:00:00" u="1"/>
        <d v="2023-11-11T00:00:00" u="1"/>
        <s v="2024-03-21" u="1"/>
        <d v="2022-12-07T00:00:00" u="1"/>
        <d v="2023-12-07T00:00:00" u="1"/>
        <s v="2023-07-31" u="1"/>
        <s v="2023-08-31" u="1"/>
        <d v="2022-07-29T00:00:00" u="1"/>
        <d v="2022-08-25T00:00:00" u="1"/>
        <d v="2023-08-25T00:00:00" u="1"/>
        <s v="2024-01-20" u="1"/>
        <d v="2022-09-21T00:00:00" u="1"/>
        <d v="2023-09-21T00:00:00" u="1"/>
        <d v="2022-10-17T00:00:00" u="1"/>
        <d v="2021-11-13T00:00:00" u="1"/>
        <d v="2023-10-17T00:00:00" u="1"/>
        <s v="2024-02-20" u="1"/>
        <d v="2021-12-09T00:00:00" u="1"/>
        <d v="2023-11-13T00:00:00" u="1"/>
        <d v="2022-12-09T00:00:00" u="1"/>
        <s v="2024-03-20" u="1"/>
        <s v="2024-04-20" u="1"/>
        <s v="2023-08-30" u="1"/>
        <d v="2023-07-31T00:00:00" u="1"/>
        <s v="2024-01-31" u="1"/>
        <d v="2022-08-27T00:00:00" u="1"/>
        <d v="2022-09-23T00:00:00" u="1"/>
        <d v="2023-09-23T00:00:00" u="1"/>
        <d v="2022-10-19T00:00:00" u="1"/>
        <d v="2021-11-15T00:00:00" u="1"/>
        <d v="2023-10-19T00:00:00" u="1"/>
        <d v="2022-11-15T00:00:00" u="1"/>
        <d v="2021-12-11T00:00:00" u="1"/>
        <d v="2023-11-15T00:00:00" u="1"/>
        <d v="2022-12-11T00:00:00" u="1"/>
        <d v="2023-12-11T00:00:00" u="1"/>
        <d v="2022-08-29T00:00:00" u="1"/>
        <d v="2023-08-29T00:00:00" u="1"/>
        <s v="2024-01-30" u="1"/>
        <d v="2023-09-25T00:00:00" u="1"/>
        <d v="2022-10-21T00:00:00" u="1"/>
        <d v="2021-11-17T00:00:00" u="1"/>
        <d v="2023-10-21T00:00:00" u="1"/>
        <d v="2022-11-17T00:00:00" u="1"/>
        <d v="2021-12-13T00:00:00" u="1"/>
        <d v="2023-11-17T00:00:00" u="1"/>
        <d v="2022-12-13T00:00:00" u="1"/>
        <d v="2023-12-13T00:00:00" u="1"/>
        <s v="2024-04-30" u="1"/>
        <d v="2022-08-31T00:00:00" u="1"/>
        <d v="2023-08-31T00:00:00" u="1"/>
        <d v="2022-09-27T00:00:00" u="1"/>
        <d v="2023-09-27T00:00:00" u="1"/>
        <d v="2021-11-19T00:00:00" u="1"/>
        <d v="2023-10-23T00:00:00" u="1"/>
        <d v="2022-11-19T00:00:00" u="1"/>
        <d v="2021-12-15T00:00:00" u="1"/>
        <d v="2022-12-15T00:00:00" u="1"/>
      </sharedItems>
    </cacheField>
    <cacheField name="Paquete" numFmtId="0" sqlType="-9">
      <sharedItems count="28">
        <s v="Móvil con Portabilidad"/>
        <s v="Pack Internet Fibra 1Gb + línea Num. Jazztel (2021)"/>
        <s v="Internet Fibra 300 +  Fijo Num. Jazztel (2021)"/>
        <s v="Banda Ancha Móvil"/>
        <s v="Pack Internet Fibra 1Gb + línea (2021)"/>
        <s v="Internet Fibra 1Gb +  Fijo Num. Jazztel (2021)"/>
        <s v="Pack Internet Fibra Indirecta VULA 1Gb + línea (2021)"/>
        <s v="Pack Internet Fibra Indirecta VULA 600/600 + línea (2021)"/>
        <s v="Pack Internet Fibra Indirecta 1Gb/1Gb + línea (2021)"/>
        <s v="Móvil sin Portabilidad"/>
        <s v="Pack Internet Fibra 600 + línea Num. Jazztel (2021)"/>
        <s v="Pack Banda Ancha Móvil"/>
        <s v="Pack Internet Fibra 600 + línea (2021)"/>
        <s v="Internet Fibra Indirecta VULA 1Gb + Fijo (2021)"/>
        <s v="Pack Internet Fibra 300 + línea Num. Jazztel (2021)"/>
        <s v="Pack Internet Fibra Indirecta 600/600 + línea (2021)"/>
        <s v="Pack Internet Fibra 300 + línea (2021)"/>
        <s v="Pack Internet Fibra Indirecta VULA 300/300 + línea (2021)"/>
        <s v="Internet Fibra 600 +  Fijo Num. Jazztel (2021)"/>
        <s v="Internet Fibra 600 + Fijo (2021)"/>
        <s v="Internet Fibra Indirecta VULA 600 + Fijo (2021)"/>
        <s v="Internet Fibra 1Gb + Fijo (2021)"/>
        <s v="Pack Internet Fibra Indirecta 300/300 + línea (2021)"/>
        <s v="Internet Fibra Indirecta 600 + Fijo (2021)"/>
        <s v="Internet Fibra Indirecta 1Gb + Fijo (2021)"/>
        <s v="Internet Fibra 300 + Fijo (2021)"/>
        <s v="Internet Fibra Indirecta VULA 300 + Fijo (2021)"/>
        <s v="Internet Fibra Indirecta 300 + Fijo (2021)"/>
      </sharedItems>
    </cacheField>
    <cacheField name="Agente" numFmtId="0" sqlType="-9">
      <sharedItems containsBlank="1" count="545">
        <s v="EMERTELEVT050"/>
        <s v="EMERTELEVT264"/>
        <s v="EMERTELEVT034"/>
        <s v="EMERTELEVT058"/>
        <s v="EMERTELEVT322"/>
        <s v="EMERTELEVT054"/>
        <s v="EMERTELEVT057"/>
        <s v="EMERTELEVT309"/>
        <s v="EMERTELEVT026"/>
        <s v="EMERTELEVT010"/>
        <s v="EMERTELEVE006"/>
        <s v="EMERTELEVT060"/>
        <s v="EMERTELEVT246"/>
        <s v="EMERTELEVT042"/>
        <s v="EMERTELEVT065"/>
        <s v="EMERTELEVT037"/>
        <s v="GVJCI052"/>
        <s v="EMERTELEVT029"/>
        <s v="GVJCE008"/>
        <s v="GVJCI030"/>
        <s v="EMERTELEVT136"/>
        <s v="EMERTELEVT274"/>
        <s v="EMERTELEVT002"/>
        <s v="EMERTELEVT329"/>
        <s v="EMERTELEVT103"/>
        <s v="EMERTELEVT211"/>
        <s v="EMERTELEVT336"/>
        <s v="EMERTELEVT369"/>
        <s v="EMERTELEVT066"/>
        <s v="EMERTELEVT161"/>
        <s v="EMERTELEVT158"/>
        <s v="EMERTELEVT348"/>
        <s v="EMERTELEVT363"/>
        <s v="EMERTELEVT364"/>
        <s v="EMERTELEVT248"/>
        <s v="EMERTELEVT031"/>
        <s v="GVJCI021"/>
        <s v="EMERTELEVT305"/>
        <s v="EMERTELEVT059"/>
        <s v="EMERTELEVT048"/>
        <s v="EMERTELEVT174"/>
        <s v="EMERTELEVT359"/>
        <s v="EMERTELEVT206"/>
        <s v="JGJCI057"/>
        <s v="CANCERAQUELLO"/>
        <s v="EMERTELEVT046"/>
        <s v="EMERTELEVT041"/>
        <s v="EMERTELEVT183"/>
        <s v="CADPILARFER"/>
        <s v="GVJCE007"/>
        <s v="JGJCI010"/>
        <s v="GVJCI013"/>
        <s v="CADESTHER"/>
        <s v="EMERTELEVT390"/>
        <s v="GVJCE010"/>
        <s v="EMERTELEVT388"/>
        <s v="CADROCIOF"/>
        <s v="EMERTELEVT387"/>
        <s v="EMERTELEVT372"/>
        <s v="EMERTELEVT127"/>
        <s v="EMERTELEVT373"/>
        <s v="EMERTELEVT403"/>
        <s v="EMERTELEVT404"/>
        <s v="CADMDELAMOG"/>
        <s v="EMERTELEVT396"/>
        <s v="EMERTELEVT399"/>
        <s v="EMERTELEVT398"/>
        <s v="GVJCI036"/>
        <s v="JGJCI001"/>
        <s v="EMERTELEVT392"/>
        <s v="EMERTELEVT400"/>
        <s v="EMERTELEVT443"/>
        <s v="EMERTELEVT416"/>
        <s v="EMERTELEVT442"/>
        <s v="EMERTELEVT441"/>
        <s v="EMERTELEVT445"/>
        <s v="CANCECONCEPCION"/>
        <s v="EMERTELEVT451"/>
        <s v="EMERTELEVT420"/>
        <s v="CADFFUENTEN"/>
        <s v="EMERTELEVT444"/>
        <s v="GVJCE028"/>
        <s v="EMERTELEVT381"/>
        <s v="EMERTELEVT464"/>
        <s v="EMERTELEVT466"/>
        <s v="CANCEAZNAR"/>
        <s v="GVJCE009"/>
        <s v="GVJCI047"/>
        <s v="CADLUX"/>
        <s v="EMERTELEVT465"/>
        <s v="EMERTELEVT470"/>
        <s v="EMERTELEVT473"/>
        <s v="EMERTELEVT462"/>
        <s v="GVJCE027"/>
        <s v="EMERTELEVT468"/>
        <s v="EMERTELEVT 469"/>
        <s v="EMERTELEVT469"/>
        <s v="EMERTELEVT472"/>
        <s v="EMERTELEVT485"/>
        <s v="CANCEVIRGINIA"/>
        <s v="CADANTONIO"/>
        <s v="EMERTELEVT494"/>
        <s v="GVJCE006"/>
        <s v="EMERTELEVT384"/>
        <s v="EMERTELEVT419"/>
        <s v="EMERTELEVT493"/>
        <s v="CADCOLJAMESLI"/>
        <s v="JBJIO080"/>
        <s v="EMERTELEVT386"/>
        <s v="EMERTELEVT495"/>
        <s v="EMERTELEVT486"/>
        <s v="JGJCI003"/>
        <s v="JBJMC222"/>
        <s v="GVJCE020"/>
        <s v="JGJCI005"/>
        <s v="EMERTELEVT490"/>
        <s v="JGJCI016"/>
        <s v="EMERTELEVT510"/>
        <s v="EMERTELEVT508"/>
        <s v="EMERTELEVT513"/>
        <s v="EMERTELEVT514"/>
        <s v="CADCHIDAG"/>
        <s v="EMERTELEVT512"/>
        <s v="EMERTELEVT515"/>
        <s v="EMERPILSOH006"/>
        <s v="CADALICIA"/>
        <s v="JGJCI009"/>
        <s v="EMERTELEVT507"/>
        <s v="CANCECYNTHIA"/>
        <s v="GVJCE061"/>
        <s v="CADRAQMALC"/>
        <s v="CADVEROGALM"/>
        <m u="1"/>
        <s v="EMEROUTTVT016" u="1"/>
        <s v="EMEROUTTVT108" u="1"/>
        <s v="EMERTELEVT304" u="1"/>
        <s v="EMEROUTTVT116" u="1"/>
        <s v="CCEMERGIA010" u="1"/>
        <s v="EMERTELEVT084" u="1"/>
        <s v="EMERTELEVT176" u="1"/>
        <s v="EMERTELEVT268" u="1"/>
        <s v="EMERTELEVT312" u="1"/>
        <s v="EMEROUTTVT032" u="1"/>
        <s v="EMEROUTTVT216" u="1"/>
        <s v="CADSPRADILL" u="1"/>
        <s v="EMERTELEVT092" u="1"/>
        <s v="EMERTELEVT276" u="1"/>
        <s v="EMEROUTTVT088" u="1"/>
        <s v="CCEMERGIA030" u="1"/>
        <s v="EMERTELEVT284" u="1"/>
        <s v="EMERTELEVT376" u="1"/>
        <s v="EMEROUTTVT188" u="1"/>
        <s v="EMERCRECIM033" u="1"/>
        <s v="EMEROUTTVT140" u="1"/>
        <s v="EMEROUTTVT232" u="1"/>
        <s v="CCEMERGIA008" u="1"/>
        <s v="EMERTELEVT292" u="1"/>
        <s v="EMEROUTTVT196" u="1"/>
        <s v="EMEROUTTVT240" u="1"/>
        <s v="EMERTELEVE001" u="1"/>
        <s v="EMERTELEVT013" u="1"/>
        <s v="EMERTELEVT105" u="1"/>
        <s v="EMEROUTTVT009" u="1"/>
        <s v="EMERTELEVT069" u="1"/>
        <s v="EMERTELEVT205" u="1"/>
        <s v="EMEROUTTVT017" u="1"/>
        <s v="EMEROUTTVT109" u="1"/>
        <s v="EMERTELEVE073" u="1"/>
        <s v="EMEROUTTVT025" u="1"/>
        <s v="EMEROUTTVT117" u="1"/>
        <s v="EMERTELEVT085" u="1"/>
        <s v="EMERCRECIM018" u="1"/>
        <s v="EMEROUTTVT125" u="1"/>
        <s v="EMERTELEVT093" u="1"/>
        <s v="EMERTELEVT185" u="1"/>
        <s v="EMERTELEVT277" u="1"/>
        <s v="EMERTELEVT321" u="1"/>
        <s v="EMEROUTTVT089" u="1"/>
        <s v="EMEROUTTVT041" u="1"/>
        <s v="EMEROUTTVT133" u="1"/>
        <s v="EMERTELEVT285" u="1"/>
        <s v="EMERTELEVET325" u="1"/>
        <s v="EMEROUTTVT189" u="1"/>
        <s v="EMEROUTTVT141" u="1"/>
        <s v="EMEROUTTVT233" u="1"/>
        <s v="EMEROUTTVT197" u="1"/>
        <s v="EMERCRECIM042" u="1"/>
        <s v="EMEROUTTVT241" u="1"/>
        <s v="EMERCRECIM050" u="1"/>
        <s v="CANCEANGELO" u="1"/>
        <s v="EMERTELEVT078" u="1"/>
        <s v="EMERTELEVT030" u="1"/>
        <s v="EMERTELEVT306" u="1"/>
        <s v="EMEROUTTVT026" u="1"/>
        <s v="EMEROUTTVT118" u="1"/>
        <s v="EMERTELEVT086" u="1"/>
        <s v="EMERTELEVT130" u="1"/>
        <s v="EMERTELEVT222" u="1"/>
        <s v="EMERCRECIM019" u="1"/>
        <s v="EMEROUTTVT034" u="1"/>
        <s v="EMERTELEVT414" u="1"/>
        <s v="EMEROUTTVT042" u="1"/>
        <s v="EMEROUTTVT134" u="1"/>
        <s v="EMEROUTTVT226" u="1"/>
        <s v="EMERTELEVT378" u="1"/>
        <s v="EMEROUTTVT098" u="1"/>
        <s v="EMEROUTTVT050" u="1"/>
        <s v="EMEROUTTVT142" u="1"/>
        <s v="EMEROUTTVT198" u="1"/>
        <s v="EMEROUTTVT242" u="1"/>
        <s v="EMERCRECIM051" u="1"/>
        <s v="CADMMURIEL" u="1"/>
        <s v="EMERTELEVT007" u="1"/>
        <s v="EMERTELEVT079" u="1"/>
        <s v="EMERTELEVT307" u="1"/>
        <s v="EMERTELEVT087" u="1"/>
        <s v="EMERTELEVT223" u="1"/>
        <s v="EMERTELEVT407" u="1"/>
        <s v="EMEROUTTVT035" u="1"/>
        <s v="EMERTELEVT095" u="1"/>
        <s v="EMERTELEVT415" u="1"/>
        <s v="EMEROUTTVT043" u="1"/>
        <s v="EMEROUTTVT135" u="1"/>
        <s v="EMERTELEVT195" u="1"/>
        <s v="EMERCRECIM036" u="1"/>
        <s v="EMEROUTTVT235" u="1"/>
        <s v="EMERTELEVT479" u="1"/>
        <s v="EMERTELEVT523" u="1"/>
        <s v="EMEROUTTVT199" u="1"/>
        <s v="EMERCRECIM044" u="1"/>
        <s v="EMEROUTTVT151" u="1"/>
        <s v="EMERCRECIM052" u="1"/>
        <s v="EMERCRECIM060" u="1"/>
        <s v="EMERTELEVT208" u="1"/>
        <s v="EMERTELEVT032" u="1"/>
        <s v="EMERTELEVT308" u="1"/>
        <s v="EMERTELEVT040" u="1"/>
        <s v="EMERTELEVT408" u="1"/>
        <s v="EMEROUTTVT036" u="1"/>
        <s v="EMEROUTTVT128" u="1"/>
        <s v="EMERTELEVT096" u="1"/>
        <s v="EMEROUTTVT044" u="1"/>
        <s v="EMEROUTTVT136" u="1"/>
        <s v="EMEROUTTVT228" u="1"/>
        <s v="EMERTELELEVT249" u="1"/>
        <s v="EMERTELEVT196" u="1"/>
        <s v="EMERTELEVT288" u="1"/>
        <s v="EMERTELEVT240" u="1"/>
        <s v="EMERTELEVT332" u="1"/>
        <s v="CANCEYOLANDA" u="1"/>
        <s v="EMERCRECIM037" u="1"/>
        <s v="EMEROUTTVT052" u="1"/>
        <s v="EMEROUTTVT144" u="1"/>
        <s v="EMERTELEVT432" u="1"/>
        <s v="EMERCRECIM045" u="1"/>
        <s v="EMEROUTTVT060" u="1"/>
        <s v="EMEROUTTVT152" u="1"/>
        <s v="EMEROUTTVT244" u="1"/>
        <s v="EMEROUTTVT252" u="1"/>
        <s v="CCEMEAL009" u="1"/>
        <s v="EMERTELEVT009" u="1"/>
        <s v="EMERTELEVT117" u="1"/>
        <s v="EMERTELEVT033" u="1"/>
        <s v="EMEROUTTVT029" u="1"/>
        <s v="EMERTELEVT225" u="1"/>
        <s v="EMERTELEVT409" u="1"/>
        <s v="EMEROUTTVT129" u="1"/>
        <s v="EMERTELEVT097" u="1"/>
        <s v="EMERTELEVT189" u="1"/>
        <s v="EMERTELEVT325" u="1"/>
        <s v="EMEROUTTVT045" u="1"/>
        <s v="EMEROUTTVT137" u="1"/>
        <s v="EMEROUTTVT229" u="1"/>
        <s v="EMERTELEVT289" u="1"/>
        <s v="EMERTELEVT241" u="1"/>
        <s v="EMERCRECIM038" u="1"/>
        <s v="EMEROUTTVT053" u="1"/>
        <s v="EMEROUTTVT145" u="1"/>
        <s v="EMEROUTTVT237" u="1"/>
        <s v="EMERTELEVT297" u="1"/>
        <s v="EMERCRECIM046" u="1"/>
        <s v="EMEROUTTVT153" u="1"/>
        <s v="EMEROUTTVT245" u="1"/>
        <s v="EMEROUTTVT245 " u="1"/>
        <s v="EMERCRECIM054" u="1"/>
        <s v="EMEROUTTVT161" u="1"/>
        <s v="EMEROUTTVT253" u="1"/>
        <s v="CCEMEAL006" u="1"/>
        <s v="EMERCRECIM062" u="1"/>
        <s v="EMEROUTTVT261" u="1"/>
        <s v="JGJCI021" u="1"/>
        <s v="EMERCRECIM070" u="1"/>
        <s v="EMERTELEVT118" u="1"/>
        <s v="EMERTELEVT126" u="1"/>
        <s v="EMERTELEVT134" u="1"/>
        <s v="EMERTELEVT226" u="1"/>
        <s v="EMERTELEVT326" u="1"/>
        <s v="EMEROUTTVT046" u="1"/>
        <s v="EMEROUTTVT138" u="1"/>
        <s v="CCEMEAL003" u="1"/>
        <s v="EMERTELEVT198" u="1"/>
        <s v="EMERTELEVT150" u="1"/>
        <s v="EMERCRECIM039" u="1"/>
        <s v="EMEROUTTVT054" u="1"/>
        <s v="EMEROUTTVT238" u="1"/>
        <s v="EMERTELEVT298" u="1"/>
        <s v="EMERTELEVT342" u="1"/>
        <s v="EMEROUTTVT062" u="1"/>
        <s v="BECPELEG24" u="1"/>
        <s v="EMERCRECIM055" u="1"/>
        <s v="EMEROUTTVT070" u="1"/>
        <s v="EMEROUTTVT254" u="1"/>
        <s v="EMERTELEVT450" u="1"/>
        <s v="EMERCRECIM063" u="1"/>
        <s v="EMEROUTTVT170" u="1"/>
        <s v="CADMARTAJ" u="1"/>
        <s v="ARANCHACAD" u="1"/>
        <s v="CCEMEAL001" u="1"/>
        <s v="EMERTELEVE007" u="1"/>
        <s v="EMERTELEVT027" u="1"/>
        <s v="EMERTELEVT119" u="1"/>
        <s v="EMERTELEVT043" u="1"/>
        <s v="EMERTELEVT227" u="1"/>
        <s v="EMEROUTTVT039" u="1"/>
        <s v="EMERTELEVT099" u="1"/>
        <s v="EMERTELEVT051" u="1"/>
        <s v="EMERTELEVT143" u="1"/>
        <s v="EMERTELEVT327" u="1"/>
        <s v="EMEROUTTVT047" u="1"/>
        <s v="EMEROUTTVT139" u="1"/>
        <s v="EMERTELEVT199" u="1"/>
        <s v="EMERTELEVT243" u="1"/>
        <s v="EMEROUTTVT147" u="1"/>
        <s v="EMEROUTTVT063" u="1"/>
        <s v="EMEROUTTVT155" u="1"/>
        <s v="EMEROUTTVT247" u="1"/>
        <s v="EMERCRECIM056" u="1"/>
        <s v="EMEROUTTVT071" u="1"/>
        <s v="EMEROUTTVT163" u="1"/>
        <s v="EMEROUTTVT255" u="1"/>
        <s v="CCEMEAL010" u="1"/>
        <s v="CADFERNANDOV" u="1"/>
        <s v="EMERTELEVT044" u="1"/>
        <s v="CADDAVIDARRS" u="1"/>
        <s v="GVJCE012" u="1"/>
        <s v="EMERTELEVT052" u="1"/>
        <s v="EMERTELEVT236" u="1"/>
        <s v="EMERTELEVT328" u="1"/>
        <s v="EMEROUTTVT048" u="1"/>
        <s v="EMERTELEVT244" u="1"/>
        <s v="EMERTELEVT428" u="1"/>
        <s v="EMEROUTTVT056" u="1"/>
        <s v="CCEMERGIA004" u="1"/>
        <s v="EMERTELEVT160" u="1"/>
        <s v="EMERTELEVT344" u="1"/>
        <s v="EMERCRECIM049" u="1"/>
        <s v="EMEROUTTVT064" u="1"/>
        <s v="EMEROUTTVT156" u="1"/>
        <s v="EMEROUTTVT248" u="1"/>
        <s v="EMEROUTTVT200" u="1"/>
        <s v="CCEMERGIA014" u="1"/>
        <s v="WEB_TOL" u="1"/>
        <s v="EMERCRECIM057" u="1"/>
        <s v="EMEROUTTVT256" u="1"/>
        <s v="EMERTELEVT452" u="1"/>
        <s v="EMERCRECIM065" u="1"/>
        <s v="EMEROUTTVT172" u="1"/>
        <s v="EMERCRECIM073" u="1"/>
        <s v="EMEROUTTVT180" u="1"/>
        <s v="EMERTELEVE009" u="1"/>
        <s v="EMERTELEVT129" u="1"/>
        <s v="EMERTELEVT045" u="1"/>
        <s v="EMERTELEVT053" u="1"/>
        <s v="EMERTELEVT237" u="1"/>
        <s v="CANCEROSASAL" u="1"/>
        <s v="GVJCE013" u="1"/>
        <s v="GVJCI022" u="1"/>
        <s v="EMEROUTTVT049" u="1"/>
        <s v="EMERTELEVT061" u="1"/>
        <s v="EMERTELEVT153" u="1"/>
        <s v="EMERTELEVT245" u="1"/>
        <s v="EMERTELEVT337" u="1"/>
        <s v="EMERTELEVT429" u="1"/>
        <s v="EMEROUTTVT057" u="1"/>
        <s v="EMERTELEVT253" u="1"/>
        <s v="EMERTELEVT345" u="1"/>
        <s v="EMEROUTTVT249" u="1"/>
        <s v="CADCARMENGG" u="1"/>
        <s v="EMERTELEVT261" u="1"/>
        <s v="EMERTELEVT361" u="1"/>
        <s v="EMERCRECIM074" u="1"/>
        <s v="EMEROUTTVT181" u="1"/>
        <s v="JGJCI015" u="1"/>
        <s v="EMERCRECIM082" u="1"/>
        <s v="EMERCRECIM090" u="1"/>
        <s v="EMERTELEVT038" u="1"/>
        <s v="ROCIOCANCE" u="1"/>
        <s v="EMERTELEVT062" u="1"/>
        <s v="EMERTELEVT338" u="1"/>
        <s v="EMERTELEVT062 " u="1"/>
        <s v="CADLFERNANL" u="1"/>
        <s v="EMEROUTTVT058" u="1"/>
        <s v="EMEROUTTVT010" u="1"/>
        <s v="EMEROUTTVT102" u="1"/>
        <s v="EMERTELEVT070" u="1"/>
        <s v="EMERTELEVT162" u="1"/>
        <s v="EMERTELEVT346" u="1"/>
        <s v="EMEROUTTVT066" u="1"/>
        <s v="EMEROUTTVT158" u="1"/>
        <s v="EMEROUTTVT110" u="1"/>
        <s v="CCEMERGIA005" u="1"/>
        <s v="EMERTELEVT262" u="1"/>
        <s v="EMERTELEVT354" u="1"/>
        <s v="EMEROUTTVT074" u="1"/>
        <s v="EMEROUTTVT166" u="1"/>
        <s v="EMEROUTTVT258" u="1"/>
        <s v="EMERCRECIM011" u="1"/>
        <s v="EMERCRECIM067" u="1"/>
        <s v="EMEROUTTVT266" u="1"/>
        <s v="EMEROUTTVT182" u="1"/>
        <s v="EMERCRECIM091" u="1"/>
        <s v="JGJCI036" u="1"/>
        <s v="JGJCI046" u="1"/>
        <s v="EMERTELEVT039" u="1"/>
        <s v="EMERTELEVT047" u="1"/>
        <s v="EMERTELEVT055" u="1"/>
        <s v="EMERTELEVT239" u="1"/>
        <s v="EMERTELEVT063" u="1"/>
        <s v="EMERTELEVT247" u="1"/>
        <s v="GVJCE015" u="1"/>
        <s v="EMEROUTTVT059" u="1"/>
        <s v="EMEROUTTVT011" u="1"/>
        <s v="EMEROUTTVT103" u="1"/>
        <s v="GVJCE025" u="1"/>
        <s v="EMERTELEVT071" u="1"/>
        <s v="EMERTELEVT163" u="1"/>
        <s v="EMEROUTTVT067" u="1"/>
        <s v="EMERTELEVT171" u="1"/>
        <s v="EMERTELEVT263" u="1"/>
        <s v="EMEROUTTVT075" u="1"/>
        <s v="EMEROUTTVT167" u="1"/>
        <s v="EMERCRECIM012" u="1"/>
        <s v="EMERTELEVT271" u="1"/>
        <s v="EMERCRECIM068" u="1"/>
        <s v="EMEROUTTVT175" u="1"/>
        <s v="EMERCRECIM020" u="1"/>
        <s v="EMERTELEVT371" u="1"/>
        <s v="EMERCRECIM076" u="1"/>
        <s v="EMEROUTTVT183" u="1"/>
        <s v="EMERTELEVT056" u="1"/>
        <s v="EMERTELEVT100" u="1"/>
        <s v="EMERTELEVT064" u="1"/>
        <s v="EMEROUTTVT104" u="1"/>
        <s v="GVJCE016" u="1"/>
        <s v="EMERTELEVT072" u="1"/>
        <s v="EMEROUTTVT068" u="1"/>
        <s v="EMEROUTTVT020" u="1"/>
        <s v="EMEROUTTVT112" u="1"/>
        <s v="EMEROUTTVT204" u="1"/>
        <s v="EMERTELEVT080" u="1"/>
        <s v="EMEROUTTVT168" u="1"/>
        <s v="EMEROUTTVT212" u="1"/>
        <s v="EMERTELEVT272" u="1"/>
        <s v="EMERCRECIM069" u="1"/>
        <s v="EMEROUTTVT084" u="1"/>
        <s v="EMERPILSOH004" u="1"/>
        <s v="EMERCRECIM021" u="1"/>
        <s v="JBJIO017" u="1"/>
        <s v="EMERCRECIM077" u="1"/>
        <s v="EMEROUTTVT184" u="1"/>
        <s v="CCEMERGIA026" u="1"/>
        <s v="JGJCI038" u="1"/>
        <s v="EMERTELEVT049" u="1"/>
        <s v="EMERTELEVT249" u="1"/>
        <s v="EMERTELEVT201" u="1"/>
        <s v="EMEROUTTVT013" u="1"/>
        <s v="EMEROUTTVT105" u="1"/>
        <s v="EMERTELEVT073" u="1"/>
        <s v="EMERTELEVT165" u="1"/>
        <s v="EMERTELEVT257" u="1"/>
        <s v="EMERCRECIM006" u="1"/>
        <s v="EMEROUTTVT021" u="1"/>
        <s v="EMEROUTTVT205" u="1"/>
        <s v="EMERTELEVT081" u="1"/>
        <s v="EMERTELEVT449" u="1"/>
        <s v="EMEROUTTVT077" u="1"/>
        <s v="EMEROUTTVT121" u="1"/>
        <s v="EMEROUTTVT213" u="1"/>
        <s v="EMERTELEVT181" u="1"/>
        <s v="EMEROUTTVT085" u="1"/>
        <s v="EMERCRECIM022" u="1"/>
        <s v="EMERTELEVT281" u="1"/>
        <s v="EMERCRECIM030" u="1"/>
        <s v="EMERCRECIM086" u="1"/>
        <s v="EMEROUTTVT193" u="1"/>
        <s v="EMERTELEVT002 " u="1"/>
        <s v="EMERTELEVT102" u="1"/>
        <s v="EMEROUTTVT014" u="1"/>
        <s v="EMERTELEVT074" u="1"/>
        <s v="EMERTELEVT258" u="1"/>
        <s v="EMEROUTTVT022" u="1"/>
        <s v="EMEROUTTVT114" u="1"/>
        <s v="EMERTELEVT082" u="1"/>
        <s v="EMERTELEVT266" u="1"/>
        <s v="EMERTELEVT358" u="1"/>
        <s v="EMEROUTTVT078" u="1"/>
        <s v="EMEROUTTVT030" u="1"/>
        <s v="EMEROUTTVT122" u="1"/>
        <s v="EMERTELEVT090" u="1"/>
        <s v="EMERTELEVT182" u="1"/>
        <s v="EMEROUTTVT086" u="1"/>
        <s v="EMEROUTTVT178" u="1"/>
        <s v="EMERTELEVT374" u="1"/>
        <s v="EMEROUTTVT186" u="1"/>
        <s v="EMEROUTTVT230" u="1"/>
        <s v="EMERCRECIM087" u="1"/>
        <s v="EMEROUTTVT194" u="1"/>
        <s v="1V3FTEJROD" u="1"/>
        <s v="EMERTELEVT003" u="1"/>
        <s v="CANCEMARIUXI" u="1"/>
        <s v="EMEROUTTVT107" u="1"/>
        <s v="EMERTELEVT075" u="1"/>
        <s v="EMERTELEVT167" u="1"/>
        <s v="EMERTELEVT303" u="1"/>
        <s v="EMEROUTTVT207" u="1"/>
        <s v="EMERTELEVT175" u="1"/>
        <s v="EMERTELEVT311" u="1"/>
        <s v="EMERCRECIM016" u="1"/>
        <s v="EMEROUTTVT031" u="1"/>
        <s v="EMERTELEVT275" u="1"/>
        <s v="EMERTELEVT459" u="1"/>
        <s v="EMERTELEVT411" u="1"/>
        <s v="ANGELOCANCEBOO" u="1"/>
        <s v="EMEROUTTVT179" u="1"/>
        <s v="EMERCRECIM024" u="1"/>
        <s v="EMEROUTTVT131" u="1"/>
        <s v="EMEROUTTVT223" u="1"/>
        <s v="EMERCRECIM032" u="1"/>
        <s v="EMEROUTTVT231" u="1"/>
        <s v="JBJAI010" u="1"/>
        <s v="EMERTELEVT004" u="1"/>
        <s v="EMERTELEVT104" u="1"/>
        <s v="EMEROUTTVT008" u="1"/>
        <s v="EMERTELEVT068" u="1"/>
        <s v="EMERTELEVT 473" u="1"/>
      </sharedItems>
    </cacheField>
    <cacheField name="FECHA_CANCELACION" numFmtId="0" sqlType="-9">
      <sharedItems containsBlank="1"/>
    </cacheField>
    <cacheField name="FECHA_BAJA" numFmtId="0" sqlType="-9">
      <sharedItems containsBlank="1"/>
    </cacheField>
    <cacheField name="Motivo Cancelacion" numFmtId="0" sqlType="-9">
      <sharedItems containsBlank="1" count="14">
        <m/>
        <s v="INCIDENCIA CLIENTE"/>
        <s v="INCIDENCIA PROVISION"/>
        <s v="CLIENTE NO COLABORA"/>
        <s v="INCIDENCIA SERVICIO"/>
        <s v="OFERTA COMPETENCIA"/>
        <s v="INCIDENCIA COMERCIAL"/>
        <s v="INCIDENCIA GESTION JAZZTEL"/>
        <s v="JAZZTEL FRAUDE"/>
        <s v="CLIENTE DESISTE FTTH"/>
        <s v="JAZZTEL RIESGO"/>
        <s v="ESCRITO CLIENTE"/>
        <s v="NUEVA ALTA"/>
        <s v="CAMBIO DOMICILIO"/>
      </sharedItems>
    </cacheField>
    <cacheField name="Modelo_Terminal" numFmtId="0" sqlType="-9">
      <sharedItems count="14">
        <s v="NO APLICA"/>
        <s v="XIAOMI REDMI 12 5G 128GB"/>
        <s v="ZTE A73 5G 128GB"/>
        <s v="TCL 40R 5G 128GB"/>
        <s v="MOTOROLA MOTO G34 5G 128GB"/>
        <s v="MOTOROLA MOTO G54 5G 128GB"/>
        <s v="XIAOMI REDMI 13C 5G"/>
        <s v="SAMSUNG GALAXY A15 5G 128GB"/>
        <s v="SAMSUNG GALAXY A15 5G"/>
        <s v="TCL 50 5G 128GB"/>
        <s v="SAMSUNG GALAXY A16 5G 128GB"/>
        <s v="TCL 40 SE 128GB"/>
        <s v="HONOR 200 SMART 5G 256GB"/>
        <s v="MOTOROLA MOTO G35 5G 128GB"/>
      </sharedItems>
    </cacheField>
    <cacheField name="DNI" numFmtId="0" sqlType="-9">
      <sharedItems count="1">
        <s v=""/>
      </sharedItems>
    </cacheField>
    <cacheField name="Login_Presence" numFmtId="0" sqlType="6">
      <sharedItems containsSemiMixedTypes="0" containsString="0" containsNumber="1" containsInteger="1" minValue="0" maxValue="0" count="1">
        <n v="0"/>
      </sharedItems>
    </cacheField>
    <cacheField name="TIPO" numFmtId="0" sqlType="12">
      <sharedItems count="3">
        <s v="MOVIL"/>
        <s v="TERMINALES"/>
        <s v="FIJO"/>
      </sharedItems>
    </cacheField>
    <cacheField name="FIBRAS_FBB" numFmtId="0" sqlType="4">
      <sharedItems containsSemiMixedTypes="0" containsString="0" containsNumber="1" containsInteger="1" minValue="0" maxValue="1" count="2">
        <n v="0"/>
        <n v="1"/>
      </sharedItems>
    </cacheField>
    <cacheField name="FIBRA_VALOR_FBB" numFmtId="0" sqlType="4">
      <sharedItems containsSemiMixedTypes="0" containsString="0" containsNumber="1" containsInteger="1" minValue="0" maxValue="1" count="2">
        <n v="0"/>
        <n v="1"/>
      </sharedItems>
    </cacheField>
    <cacheField name="PACKS__FBB" numFmtId="0" sqlType="4">
      <sharedItems containsSemiMixedTypes="0" containsString="0" containsNumber="1" containsInteger="1" minValue="0" maxValue="1" count="2">
        <n v="0"/>
        <n v="1"/>
      </sharedItems>
    </cacheField>
    <cacheField name="TERMINAL07__FBB" numFmtId="0" sqlType="4">
      <sharedItems containsSemiMixedTypes="0" containsString="0" containsNumber="1" containsInteger="1" minValue="0" maxValue="1" count="2">
        <n v="0"/>
        <n v="1"/>
      </sharedItems>
    </cacheField>
    <cacheField name="MES_FBB" numFmtId="0" sqlType="-9">
      <sharedItems containsBlank="1" count="14">
        <s v="Mayo"/>
        <s v="Junio"/>
        <s v="Julio"/>
        <s v="Agosto"/>
        <s v="Septiembre"/>
        <s v="Octubre"/>
        <s v="Noviembre"/>
        <s v="Diciembre"/>
        <s v="Enero"/>
        <s v="Febrero"/>
        <m u="1"/>
        <s v="Abril" u="1"/>
        <s v="135004" u="1"/>
        <s v="Marzo" u="1"/>
      </sharedItems>
    </cacheField>
    <cacheField name="MES_RFB" numFmtId="0" sqlType="-9">
      <sharedItems containsBlank="1" count="13">
        <s v="Mayo"/>
        <s v="Junio"/>
        <m/>
        <s v="Julio"/>
        <s v="Agosto"/>
        <s v="Septiembre"/>
        <s v="Octubre"/>
        <s v="Noviembre"/>
        <s v="Diciembre"/>
        <s v="Enero"/>
        <s v="Febrero"/>
        <s v="Abril" u="1"/>
        <s v="Marzo" u="1"/>
      </sharedItems>
    </cacheField>
    <cacheField name="Año_FBB" numFmtId="0" sqlType="4">
      <sharedItems containsSemiMixedTypes="0" containsString="0" containsNumber="1" containsInteger="1" minValue="2021" maxValue="2025" count="5">
        <n v="2024"/>
        <n v="2025"/>
        <n v="2022" u="1"/>
        <n v="2023" u="1"/>
        <n v="2021" u="1"/>
      </sharedItems>
    </cacheField>
    <cacheField name="Año_RFB" numFmtId="0" sqlType="4">
      <sharedItems containsString="0" containsBlank="1" containsNumber="1" containsInteger="1" minValue="2021" maxValue="2025" count="6">
        <n v="2024"/>
        <m/>
        <n v="2025"/>
        <n v="2022" u="1"/>
        <n v="2023" u="1"/>
        <n v="2021" u="1"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5699.376029861109" createdVersion="4" refreshedVersion="5" minRefreshableVersion="3" recordCount="270">
  <cacheSource type="external" connectionId="3"/>
  <cacheFields count="17">
    <cacheField name="ID_PEDIDO" numFmtId="0" sqlType="6">
      <sharedItems containsSemiMixedTypes="0" containsString="0" containsNumber="1" containsInteger="1" minValue="180645146" maxValue="185969941"/>
    </cacheField>
    <cacheField name="Fecha Alta" numFmtId="0" sqlType="-9">
      <sharedItems containsDate="1" containsMixedTypes="1" minDate="2021-11-02T00:00:00" maxDate="2023-12-14T00:00:00" count="801">
        <s v="2024-08-01"/>
        <s v="2024-08-02"/>
        <s v="2024-08-05"/>
        <s v="2024-08-06"/>
        <s v="2024-08-07"/>
        <s v="2024-08-08"/>
        <s v="2024-08-09"/>
        <s v="2024-08-12"/>
        <s v="2024-08-13"/>
        <s v="2024-08-14"/>
        <s v="2024-08-19"/>
        <s v="2024-08-20"/>
        <s v="2024-08-21"/>
        <s v="2024-08-22"/>
        <s v="2024-08-23"/>
        <s v="2024-08-26"/>
        <s v="2024-08-27"/>
        <s v="2024-08-28"/>
        <s v="2024-08-29"/>
        <s v="2024-08-30"/>
        <s v="2024-09-02"/>
        <s v="2024-09-03"/>
        <s v="2024-09-04"/>
        <s v="2024-09-05"/>
        <s v="2024-09-06"/>
        <s v="2024-09-10"/>
        <s v="2024-09-11"/>
        <s v="2024-09-12"/>
        <s v="2024-09-17"/>
        <s v="2024-09-18"/>
        <s v="2024-09-19"/>
        <s v="2024-09-20"/>
        <s v="2024-09-23"/>
        <s v="2024-09-24"/>
        <s v="2024-09-26"/>
        <s v="2024-09-27"/>
        <s v="2024-09-30"/>
        <s v="2024-10-01"/>
        <s v="2024-10-03"/>
        <s v="2024-10-04"/>
        <s v="2024-10-07"/>
        <s v="2024-10-08"/>
        <s v="2024-10-09"/>
        <s v="2024-10-11"/>
        <s v="2024-10-14"/>
        <s v="2024-10-15"/>
        <s v="2024-10-16"/>
        <s v="2024-10-17"/>
        <s v="2024-10-18"/>
        <s v="2024-10-21"/>
        <s v="2024-10-22"/>
        <s v="2024-10-23"/>
        <s v="2024-10-24"/>
        <s v="2024-10-25"/>
        <s v="2024-10-28"/>
        <s v="2024-10-29"/>
        <s v="2024-10-30"/>
        <s v="2024-10-31"/>
        <s v="2024-11-04"/>
        <s v="2024-11-05"/>
        <s v="2024-11-06"/>
        <s v="2024-11-07"/>
        <s v="2024-11-08"/>
        <s v="2024-11-11"/>
        <s v="2024-11-12"/>
        <s v="2024-11-13"/>
        <s v="2024-11-15"/>
        <s v="2024-11-18"/>
        <s v="2024-11-20"/>
        <s v="2024-11-21"/>
        <s v="2024-11-22"/>
        <s v="2024-11-27"/>
        <s v="2024-11-28"/>
        <s v="2024-12-03"/>
        <s v="2024-12-04"/>
        <s v="2024-12-05"/>
        <s v="2024-12-11"/>
        <s v="2024-12-12"/>
        <s v="2024-12-16"/>
        <s v="2024-12-20"/>
        <s v="2024-12-23"/>
        <s v="2024-12-24"/>
        <s v="2024-12-26"/>
        <s v="2024-12-27"/>
        <s v="2025-01-02"/>
        <s v="2025-01-07"/>
        <s v="2025-01-08"/>
        <s v="2025-01-10"/>
        <s v="2025-01-13"/>
        <s v="2025-01-14"/>
        <s v="2025-01-15"/>
        <s v="2025-01-20"/>
        <s v="2025-01-21"/>
        <s v="2025-01-22"/>
        <s v="2025-01-24"/>
        <s v="2025-01-27"/>
        <s v="2025-01-28"/>
        <d v="2022-09-29T00:00:00" u="1"/>
        <d v="2023-09-29T00:00:00" u="1"/>
        <d v="2022-10-25T00:00:00" u="1"/>
        <d v="2023-10-25T00:00:00" u="1"/>
        <d v="2022-11-21T00:00:00" u="1"/>
        <d v="2021-12-17T00:00:00" u="1"/>
        <d v="2023-11-21T00:00:00" u="1"/>
        <d v="2022-10-27T00:00:00" u="1"/>
        <d v="2021-11-23T00:00:00" u="1"/>
        <d v="2023-10-27T00:00:00" u="1"/>
        <d v="2022-11-23T00:00:00" u="1"/>
        <d v="2023-11-23T00:00:00" u="1"/>
        <d v="2022-12-19T00:00:00" u="1"/>
        <d v="2021-11-25T00:00:00" u="1"/>
        <d v="2022-11-25T00:00:00" u="1"/>
        <d v="2021-12-21T00:00:00" u="1"/>
        <d v="2022-12-21T00:00:00" u="1"/>
        <d v="2022-10-31T00:00:00" u="1"/>
        <d v="2023-10-31T00:00:00" u="1"/>
        <d v="2021-12-23T00:00:00" u="1"/>
        <d v="2022-12-23T00:00:00" u="1"/>
        <d v="2022-01-04T00:00:00" u="1"/>
        <d v="2023-01-04T00:00:00" u="1"/>
        <d v="2021-11-29T00:00:00" u="1"/>
        <d v="2022-11-29T00:00:00" u="1"/>
        <d v="2023-11-29T00:00:00" u="1"/>
        <d v="2022-02-02T00:00:00" u="1"/>
        <d v="2023-02-02T00:00:00" u="1"/>
        <d v="2021-12-27T00:00:00" u="1"/>
        <d v="2022-12-27T00:00:00" u="1"/>
        <d v="2022-02-04T00:00:00" u="1"/>
        <d v="2021-12-29T00:00:00" u="1"/>
        <d v="2022-12-29T00:00:00" u="1"/>
        <d v="2022-01-10T00:00:00" u="1"/>
        <d v="2023-01-10T00:00:00" u="1"/>
        <d v="2023-02-06T00:00:00" u="1"/>
        <d v="2022-03-02T00:00:00" u="1"/>
        <d v="2023-03-02T00:00:00" u="1"/>
        <d v="2022-01-12T00:00:00" u="1"/>
        <d v="2023-01-12T00:00:00" u="1"/>
        <d v="2022-02-08T00:00:00" u="1"/>
        <d v="2023-02-08T00:00:00" u="1"/>
        <d v="2022-03-04T00:00:00" u="1"/>
        <d v="2022-01-14T00:00:00" u="1"/>
        <d v="2023-02-10T00:00:00" u="1"/>
        <d v="2023-03-06T00:00:00" u="1"/>
        <d v="2023-01-16T00:00:00" u="1"/>
        <d v="2022-03-08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5-02T00:00:00" u="1"/>
        <d v="2022-01-20T00:00:00" u="1"/>
        <d v="2023-01-20T00:00:00" u="1"/>
        <d v="2022-02-16T00:00:00" u="1"/>
        <d v="2023-02-16T00:00:00" u="1"/>
        <d v="2022-04-08T00:00:00" u="1"/>
        <d v="2022-05-04T00:00:00" u="1"/>
        <d v="2023-05-04T00:00:00" u="1"/>
        <s v="2023-10-09" u="1"/>
        <s v="2023-11-09" u="1"/>
        <d v="2022-02-18T00:00:00" u="1"/>
        <d v="2022-03-14T00:00:00" u="1"/>
        <d v="2023-03-14T00:00:00" u="1"/>
        <d v="2023-04-10T00:00:00" u="1"/>
        <d v="2022-05-06T00:00:00" u="1"/>
        <d v="2022-06-02T00:00:00" u="1"/>
        <d v="2023-06-02T00:00:00" u="1"/>
        <s v="2023-11-08" u="1"/>
        <d v="2022-01-24T00:00:00" u="1"/>
        <d v="2023-01-24T00:00:00" u="1"/>
        <d v="2023-02-20T00:00:00" u="1"/>
        <d v="2022-03-16T00:00:00" u="1"/>
        <d v="2023-03-16T00:00:00" u="1"/>
        <d v="2022-04-12T00:00:00" u="1"/>
        <d v="2023-04-12T00:00:00" u="1"/>
        <d v="2023-05-08T00:00:00" u="1"/>
        <s v="2023-10-19" u="1"/>
        <s v="2023-11-07" u="1"/>
        <s v="2023-12-19" u="1"/>
        <d v="2022-01-26T00:00:00" u="1"/>
        <d v="2023-01-26T00:00:00" u="1"/>
        <d v="2022-02-22T00:00:00" u="1"/>
        <s v="2023-12-07" u="1"/>
        <d v="2023-02-22T00:00:00" u="1"/>
        <d v="2022-03-18T00:00:00" u="1"/>
        <d v="2023-04-14T00:00:00" u="1"/>
        <d v="2022-05-10T00:00:00" u="1"/>
        <d v="2023-05-10T00:00:00" u="1"/>
        <d v="2022-06-06T00:00:00" u="1"/>
        <d v="2023-06-06T00:00:00" u="1"/>
        <s v="2023-10-18" u="1"/>
        <s v="2023-10-06" u="1"/>
        <d v="2022-01-28T00:00:00" u="1"/>
        <s v="2023-12-18" u="1"/>
        <d v="2023-02-24T00:00:00" u="1"/>
        <d v="2023-03-20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d v="2022-03-22T00:00:00" u="1"/>
        <d v="2023-03-22T00:00:00" u="1"/>
        <d v="2022-04-18T00:00:00" u="1"/>
        <s v="2023-12-05" u="1"/>
        <d v="2023-04-18T00:00:00" u="1"/>
        <d v="2022-06-10T00:00:00" u="1"/>
        <d v="2022-07-06T00:00:00" u="1"/>
        <d v="2023-07-06T00:00:00" u="1"/>
        <d v="2022-08-02T00:00:00" u="1"/>
        <d v="2023-08-02T00:00:00" u="1"/>
        <s v="2023-10-16" u="1"/>
        <s v="2023-11-28" u="1"/>
        <s v="2023-10-04" u="1"/>
        <s v="2023-11-16" u="1"/>
        <s v="2023-12-28" u="1"/>
        <d v="2023-02-28T00:00:00" u="1"/>
        <d v="2022-03-24T00:00:00" u="1"/>
        <d v="2023-03-24T00:00:00" u="1"/>
        <d v="2022-04-20T00:00:00" u="1"/>
        <d v="2023-04-20T00:00:00" u="1"/>
        <d v="2022-05-16T00:00:00" u="1"/>
        <s v="2023-12-04" u="1"/>
        <d v="2023-05-16T00:00:00" u="1"/>
        <d v="2023-06-12T00:00:00" u="1"/>
        <d v="2022-07-08T00:00:00" u="1"/>
        <d v="2022-08-04T00:00:00" u="1"/>
        <d v="2023-08-04T00:00:00" u="1"/>
        <s v="2023-10-27" u="1"/>
        <s v="2023-10-03" u="1"/>
        <s v="2023-11-15" u="1"/>
        <s v="2023-12-27" u="1"/>
        <d v="2022-04-22T00:00:00" u="1"/>
        <s v="2023-11-03" u="1"/>
        <s v="2023-12-15" u="1"/>
        <d v="2022-05-18T00:00:00" u="1"/>
        <d v="2023-05-18T00:00:00" u="1"/>
        <d v="2022-06-14T00:00:00" u="1"/>
        <d v="2023-06-14T00:00:00" u="1"/>
        <d v="2023-07-10T00:00:00" u="1"/>
        <s v="2023-10-26" u="1"/>
        <d v="2022-03-28T00:00:00" u="1"/>
        <s v="2023-10-02" u="1"/>
        <s v="2023-11-14" u="1"/>
        <d v="2023-03-28T00:00:00" u="1"/>
        <d v="2023-04-24T00:00:00" u="1"/>
        <d v="2022-05-20T00:00:00" u="1"/>
        <s v="2023-11-02" u="1"/>
        <s v="2023-12-14" u="1"/>
        <d v="2022-06-16T00:00:00" u="1"/>
        <d v="2023-06-16T00:00:00" u="1"/>
        <d v="2022-07-12T00:00:00" u="1"/>
        <d v="2023-07-12T00:00:00" u="1"/>
        <d v="2022-08-08T00:00:00" u="1"/>
        <d v="2023-08-08T00:00:00" u="1"/>
        <d v="2023-09-04T00:00:00" u="1"/>
        <s v="2023-10-25" u="1"/>
        <s v="2023-10-13" u="1"/>
        <d v="2022-03-30T00:00:00" u="1"/>
        <d v="2023-03-30T00:00:00" u="1"/>
        <d v="2022-04-26T00:00:00" u="1"/>
        <s v="2023-11-13" u="1"/>
        <d v="2023-04-26T00:00:00" u="1"/>
        <d v="2023-05-22T00:00:00" u="1"/>
        <s v="2023-12-13" u="1"/>
        <d v="2022-07-14T00:00:00" u="1"/>
        <d v="2023-07-14T00:00:00" u="1"/>
        <s v="2023-12-01" u="1"/>
        <d v="2023-08-10T00:00:00" u="1"/>
        <d v="2023-09-06T00:00:00" u="1"/>
        <d v="2023-10-02T00:00:00" u="1"/>
        <s v="2023-11-24" u="1"/>
        <d v="2022-04-28T00:00:00" u="1"/>
        <d v="2023-04-28T00:00:00" u="1"/>
        <d v="2022-05-24T00:00:00" u="1"/>
        <d v="2023-05-24T00:00:00" u="1"/>
        <d v="2022-06-20T00:00:00" u="1"/>
        <d v="2023-06-20T00:00:00" u="1"/>
        <s v="2023-12-12" u="1"/>
        <d v="2022-09-08T00:00:00" u="1"/>
        <d v="2023-09-08T00:00:00" u="1"/>
        <d v="2022-10-04T00:00:00" u="1"/>
        <d v="2023-10-04T00:00:00" u="1"/>
        <s v="2023-10-23" u="1"/>
        <s v="2023-10-11" u="1"/>
        <s v="2023-11-23" u="1"/>
        <d v="2022-05-26T00:00:00" u="1"/>
        <d v="2023-05-26T00:00:00" u="1"/>
        <d v="2022-06-22T00:00:00" u="1"/>
        <d v="2023-06-22T00:00:00" u="1"/>
        <d v="2022-07-18T00:00:00" u="1"/>
        <d v="2023-07-18T00:00:00" u="1"/>
        <s v="2023-12-11" u="1"/>
        <d v="2023-08-14T00:00:00" u="1"/>
        <d v="2022-10-06T00:00:00" u="1"/>
        <d v="2021-11-02T00:00:00" u="1"/>
        <d v="2023-10-06T00:00:00" u="1"/>
        <d v="2022-11-02T00:00:00" u="1"/>
        <d v="2023-11-02T00:00:00" u="1"/>
        <s v="2023-10-10" u="1"/>
        <s v="2023-11-22" u="1"/>
        <d v="2022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1-11-04T00:00:00" u="1"/>
        <d v="2022-11-04T00:00:00" u="1"/>
        <d v="2022-05-30T00:00:00" u="1"/>
        <d v="2023-05-30T00:00:00" u="1"/>
        <s v="2023-11-21" u="1"/>
        <d v="2023-06-26T00:00:00" u="1"/>
        <d v="2022-07-22T00:00:00" u="1"/>
        <d v="2022-08-18T00:00:00" u="1"/>
        <s v="2023-12-21" u="1"/>
        <d v="2023-08-18T00:00:00" u="1"/>
        <d v="2023-09-14T00:00:00" u="1"/>
        <d v="2022-10-10T00:00:00" u="1"/>
        <d v="2023-10-10T00:00:00" u="1"/>
        <d v="2021-12-02T00:00:00" u="1"/>
        <d v="2022-12-02T00:00:00" u="1"/>
        <s v="2023-10-20" u="1"/>
        <d v="2022-06-28T00:00:00" u="1"/>
        <d v="2023-06-28T00:00:00" u="1"/>
        <s v="2023-11-20" u="1"/>
        <d v="2023-07-24T00:00:00" u="1"/>
        <d v="2022-09-16T00:00:00" u="1"/>
        <s v="2023-12-20" u="1"/>
        <d v="2022-11-08T00:00:00" u="1"/>
        <d v="2023-11-08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1-11-10T00:00:00" u="1"/>
        <d v="2022-11-10T00:00:00" u="1"/>
        <d v="2023-11-10T00:00:00" u="1"/>
        <s v="2023-10-30" u="1"/>
        <d v="2022-07-28T00:00:00" u="1"/>
        <s v="2023-11-30" u="1"/>
        <d v="2023-07-28T00:00:00" u="1"/>
        <d v="2022-08-24T00:00:00" u="1"/>
        <d v="2023-08-24T00:00:00" u="1"/>
        <d v="2022-09-20T00:00:00" u="1"/>
        <d v="2023-09-20T00:00:00" u="1"/>
        <d v="2023-10-16T00:00:00" u="1"/>
        <d v="2022-09-22T00:00:00" u="1"/>
        <d v="2023-09-22T00:00:00" u="1"/>
        <d v="2022-10-18T00:00:00" u="1"/>
        <d v="2023-10-18T00:00:00" u="1"/>
        <d v="2022-11-14T00:00:00" u="1"/>
        <d v="2021-12-10T00:00:00" u="1"/>
        <d v="2023-11-14T00:00:00" u="1"/>
        <d v="2023-08-28T00:00:00" u="1"/>
        <d v="2022-10-20T00:00:00" u="1"/>
        <d v="2021-11-16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1-11-18T00:00:00" u="1"/>
        <d v="2022-11-18T00:00:00" u="1"/>
        <d v="2021-12-14T00:00:00" u="1"/>
        <d v="2022-12-14T00:00:00" u="1"/>
        <d v="2022-09-28T00:00:00" u="1"/>
        <d v="2023-09-28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3-11-22T00:00:00" u="1"/>
        <d v="2022-10-28T00:00:00" u="1"/>
        <d v="2021-11-24T00:00:00" u="1"/>
        <d v="2022-11-24T00:00:00" u="1"/>
        <d v="2021-12-20T00:00:00" u="1"/>
        <d v="2023-11-24T00:00:00" u="1"/>
        <d v="2022-12-20T00:00:00" u="1"/>
        <d v="2021-11-26T00:00:00" u="1"/>
        <d v="2023-10-30T00:00:00" u="1"/>
        <d v="2021-12-22T00:00:00" u="1"/>
        <d v="2022-12-22T00:00:00" u="1"/>
        <d v="2023-01-03T00:00:00" u="1"/>
        <d v="2022-11-28T00:00:00" u="1"/>
        <d v="2021-12-24T00:00:00" u="1"/>
        <d v="2023-11-28T00:00:00" u="1"/>
        <d v="2022-01-05T00:00:00" u="1"/>
        <d v="2023-01-05T00:00:00" u="1"/>
        <d v="2022-02-01T00:00:00" u="1"/>
        <d v="2023-02-01T00:00:00" u="1"/>
        <d v="2021-11-30T00:00:00" u="1"/>
        <d v="2022-11-30T00:00:00" u="1"/>
        <d v="2023-11-30T00:00:00" u="1"/>
        <d v="2022-02-03T00:00:00" u="1"/>
        <d v="2023-02-03T00:00:00" u="1"/>
        <d v="2021-12-28T00:00:00" u="1"/>
        <d v="2022-12-28T00:00:00" u="1"/>
        <d v="2023-01-09T00:00:00" u="1"/>
        <d v="2022-03-01T00:00:00" u="1"/>
        <d v="2023-03-01T00:00:00" u="1"/>
        <d v="2021-12-30T00:00:00" u="1"/>
        <d v="2022-12-30T00:00:00" u="1"/>
        <d v="2022-01-11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2-04-01T00:00:00" u="1"/>
        <d v="2022-02-11T00:00:00" u="1"/>
        <d v="2022-03-07T00:00:00" u="1"/>
        <d v="2023-03-07T00:00:00" u="1"/>
        <d v="2023-04-03T00:00:00" u="1"/>
        <d v="2022-01-17T00:00:00" u="1"/>
        <d v="2023-01-17T00:00:00" u="1"/>
        <d v="2023-02-13T00:00:00" u="1"/>
        <d v="2022-03-09T00:00:00" u="1"/>
        <d v="2023-03-09T00:00:00" u="1"/>
        <d v="2022-04-05T00:00:00" u="1"/>
        <d v="2023-04-05T00:00:00" u="1"/>
        <d v="2022-01-19T00:00:00" u="1"/>
        <d v="2023-01-19T00:00:00" u="1"/>
        <d v="2022-02-15T00:00:00" u="1"/>
        <d v="2023-02-15T00:00:00" u="1"/>
        <d v="2022-03-11T00:00:00" u="1"/>
        <d v="2022-04-07T00:00:00" u="1"/>
        <d v="2022-05-03T00:00:00" u="1"/>
        <d v="2023-05-03T00:00:00" u="1"/>
        <d v="2022-01-21T00:00:00" u="1"/>
        <d v="2022-02-17T00:00:00" u="1"/>
        <d v="2023-02-17T00:00:00" u="1"/>
        <d v="2023-03-13T00:00:00" u="1"/>
        <d v="2022-05-05T00:00:00" u="1"/>
        <d v="2023-05-05T00:00:00" u="1"/>
        <d v="2022-06-01T00:00:00" u="1"/>
        <d v="2023-06-01T00:00:00" u="1"/>
        <d v="2023-01-23T00:00:00" u="1"/>
        <d v="2022-03-15T00:00:00" u="1"/>
        <d v="2023-03-15T00:00:00" u="1"/>
        <d v="2022-04-11T00:00:00" u="1"/>
        <d v="2023-04-11T00:00:00" u="1"/>
        <d v="2022-06-03T00:00:00" u="1"/>
        <d v="2022-01-25T00:00:00" u="1"/>
        <d v="2023-01-25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s v="2024-01-09" u="1"/>
        <d v="2022-01-27T00:00:00" u="1"/>
        <d v="2023-01-27T00:00:00" u="1"/>
        <s v="2024-02-09" u="1"/>
        <d v="2023-02-23T00:00:00" u="1"/>
        <d v="2022-05-11T00:00:00" u="1"/>
        <d v="2023-05-11T00:00:00" u="1"/>
        <s v="2024-04-09" u="1"/>
        <d v="2022-06-07T00:00:00" u="1"/>
        <d v="2023-06-07T00:00:00" u="1"/>
        <d v="2023-07-03T00:00:00" u="1"/>
        <s v="2024-05-09" u="1"/>
        <s v="2024-07-09" u="1"/>
        <s v="2024-01-08" u="1"/>
        <d v="2022-02-25T00:00:00" u="1"/>
        <s v="2024-02-08" u="1"/>
        <d v="2022-03-21T00:00:00" u="1"/>
        <d v="2023-03-21T00:00:00" u="1"/>
        <d v="2023-04-17T00:00:00" u="1"/>
        <s v="2024-03-08" u="1"/>
        <d v="2022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4-05-08" u="1"/>
        <s v="2024-01-19" u="1"/>
        <d v="2022-01-31T00:00:00" u="1"/>
        <d v="2023-01-31T00:00:00" u="1"/>
        <s v="2024-02-19" u="1"/>
        <d v="2023-02-27T00:00:00" u="1"/>
        <d v="2022-03-23T00:00:00" u="1"/>
        <d v="2023-03-23T00:00:00" u="1"/>
        <s v="2024-02-07" u="1"/>
        <s v="2024-03-19" u="1"/>
        <d v="2022-04-19T00:00:00" u="1"/>
        <d v="2023-04-19T00:00:00" u="1"/>
        <d v="2023-05-15T00:00:00" u="1"/>
        <s v="2024-03-07" u="1"/>
        <s v="2024-04-19" u="1"/>
        <d v="2022-07-07T00:00:00" u="1"/>
        <d v="2023-07-07T00:00:00" u="1"/>
        <d v="2022-08-03T00:00:00" u="1"/>
        <d v="2023-08-03T00:00:00" u="1"/>
        <s v="2024-05-07" u="1"/>
        <s v="2024-06-19" u="1"/>
        <s v="2024-06-07" u="1"/>
        <s v="2024-07-19" u="1"/>
        <s v="2024-01-18" u="1"/>
        <d v="2022-04-21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8-05T00:00:00" u="1"/>
        <d v="2023-09-01T00:00:00" u="1"/>
        <s v="2024-05-06" u="1"/>
        <s v="2024-06-18" u="1"/>
        <s v="2024-06-06" u="1"/>
        <s v="2024-07-18" u="1"/>
        <s v="2024-01-29" u="1"/>
        <s v="2024-01-17" u="1"/>
        <s v="2024-02-29" u="1"/>
        <d v="2023-03-27T00:00:00" u="1"/>
        <s v="2024-01-05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d v="2023-08-07T00:00:00" u="1"/>
        <s v="2024-04-05" u="1"/>
        <s v="2024-05-17" u="1"/>
        <s v="2024-06-17" u="1"/>
        <s v="2024-07-29" u="1"/>
        <s v="2024-06-05" u="1"/>
        <s v="2024-07-17" u="1"/>
        <s v="2024-07-05" u="1"/>
        <s v="2024-01-16" u="1"/>
        <d v="2022-03-29T00:00:00" u="1"/>
        <d v="2023-03-29T00:00:00" u="1"/>
        <d v="2022-04-25T00:00:00" u="1"/>
        <d v="2023-04-25T00:00:00" u="1"/>
        <s v="2024-01-04" u="1"/>
        <s v="2024-02-16" u="1"/>
        <d v="2022-06-17T00:00:00" u="1"/>
        <d v="2022-07-13T00:00:00" u="1"/>
        <d v="2023-07-13T00:00:00" u="1"/>
        <d v="2022-08-09T00:00:00" u="1"/>
        <d v="2023-08-09T00:00:00" u="1"/>
        <s v="2024-03-04" u="1"/>
        <s v="2024-04-16" u="1"/>
        <s v="2024-05-28" u="1"/>
        <d v="2022-09-05T00:00:00" u="1"/>
        <d v="2023-09-05T00:00:00" u="1"/>
        <s v="2024-04-04" u="1"/>
        <s v="2024-05-16" u="1"/>
        <s v="2024-06-28" u="1"/>
        <s v="2024-06-04" u="1"/>
        <s v="2024-07-16" u="1"/>
        <s v="2024-07-04" u="1"/>
        <d v="2022-03-31T00:00:00" u="1"/>
        <d v="2023-03-31T00:00:00" u="1"/>
        <s v="2024-01-15" u="1"/>
        <s v="2024-02-27" u="1"/>
        <d v="2022-04-27T00:00:00" u="1"/>
        <d v="2023-04-27T00:00:00" u="1"/>
        <d v="2022-05-23T00:00:00" u="1"/>
        <d v="2023-05-23T00:00:00" u="1"/>
        <s v="2024-01-03" u="1"/>
        <s v="2024-02-15" u="1"/>
        <s v="2024-03-27" u="1"/>
        <d v="2023-06-19T00:00:00" u="1"/>
        <d v="2022-07-15T00:00:00" u="1"/>
        <s v="2024-03-15" u="1"/>
        <d v="2022-08-11T00:00:00" u="1"/>
        <d v="2023-08-11T00:00:00" u="1"/>
        <d v="2022-09-07T00:00:00" u="1"/>
        <d v="2023-09-07T00:00:00" u="1"/>
        <s v="2024-04-15" u="1"/>
        <s v="2024-05-27" u="1"/>
        <d v="2022-10-03T00:00:00" u="1"/>
        <d v="2023-10-03T00:00:00" u="1"/>
        <s v="2024-04-03" u="1"/>
        <s v="2024-05-15" u="1"/>
        <s v="2024-06-27" u="1"/>
        <s v="2024-05-03" u="1"/>
        <s v="2024-06-03" u="1"/>
        <s v="2024-07-15" u="1"/>
        <s v="2024-07-03" u="1"/>
        <s v="2024-01-26" u="1"/>
        <d v="2022-04-29T00:00:00" u="1"/>
        <s v="2024-02-26" u="1"/>
        <d v="2022-05-25T00:00:00" u="1"/>
        <d v="2023-05-25T00:00:00" u="1"/>
        <d v="2022-06-21T00:00:00" u="1"/>
        <d v="2023-06-21T00:00:00" u="1"/>
        <s v="2024-01-02" u="1"/>
        <s v="2024-02-14" u="1"/>
        <s v="2024-03-26" u="1"/>
        <d v="2023-07-17T00:00:00" u="1"/>
        <s v="2024-02-02" u="1"/>
        <s v="2024-03-14" u="1"/>
        <s v="2024-04-26" u="1"/>
        <d v="2022-09-09T00:00:00" u="1"/>
        <d v="2022-10-05T00:00:00" u="1"/>
        <d v="2023-10-05T00:00:00" u="1"/>
        <s v="2024-04-02" u="1"/>
        <s v="2024-05-14" u="1"/>
        <s v="2024-06-26" u="1"/>
        <s v="2024-05-02" u="1"/>
        <s v="2024-06-14" u="1"/>
        <s v="2024-07-26" u="1"/>
        <s v="2024-07-02" u="1"/>
        <s v="2024-01-25" u="1"/>
        <d v="2022-05-27T00:00:00" u="1"/>
        <d v="2022-06-23T00:00:00" u="1"/>
        <d v="2023-06-23T00:00:00" u="1"/>
        <d v="2022-07-19T00:00:00" u="1"/>
        <d v="2023-07-19T00:00:00" u="1"/>
        <s v="2024-02-13" u="1"/>
        <s v="2024-03-25" u="1"/>
        <d v="2023-09-11T00:00:00" u="1"/>
        <s v="2024-02-01" u="1"/>
        <s v="2024-03-13" u="1"/>
        <s v="2024-04-25" u="1"/>
        <d v="2022-10-07T00:00:00" u="1"/>
        <d v="2021-11-03T00:00:00" u="1"/>
        <d v="2022-11-03T00:00:00" u="1"/>
        <d v="2023-11-03T00:00:00" u="1"/>
        <s v="2024-03-01" u="1"/>
        <s v="2024-04-01" u="1"/>
        <s v="2024-05-13" u="1"/>
        <s v="2024-06-25" u="1"/>
        <s v="2024-06-13" u="1"/>
        <s v="2024-07-25" u="1"/>
        <s v="2024-07-01" u="1"/>
        <s v="2024-01-24" u="1"/>
        <d v="2023-05-29T00:00:00" u="1"/>
        <s v="2024-01-12" u="1"/>
        <d v="2022-07-21T00:00:00" u="1"/>
        <d v="2023-07-21T00:00:00" u="1"/>
        <d v="2023-08-17T00:00:00" u="1"/>
        <s v="2024-02-12" u="1"/>
        <d v="2023-09-13T00:00:00" u="1"/>
        <d v="2021-11-05T00:00:00" u="1"/>
        <d v="2023-10-09T00:00:00" u="1"/>
        <s v="2024-03-12" u="1"/>
        <s v="2024-04-24" u="1"/>
        <d v="2021-12-01T00:00:00" u="1"/>
        <d v="2022-12-01T00:00:00" u="1"/>
        <d v="2023-12-01T00:00:00" u="1"/>
        <s v="2024-04-12" u="1"/>
        <s v="2024-05-24" u="1"/>
        <s v="2024-06-24" u="1"/>
        <s v="2024-06-12" u="1"/>
        <s v="2024-07-24" u="1"/>
        <s v="2024-07-12" u="1"/>
        <d v="2022-05-31T00:00:00" u="1"/>
        <d v="2023-05-31T00:00:00" u="1"/>
        <s v="2024-01-23" u="1"/>
        <d v="2022-06-27T00:00:00" u="1"/>
        <d v="2023-06-27T00:00:00" u="1"/>
        <s v="2024-01-11" u="1"/>
        <s v="2024-02-23" u="1"/>
        <d v="2023-09-15T00:00:00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s v="2024-04-11" u="1"/>
        <s v="2024-05-23" u="1"/>
        <s v="2024-06-11" u="1"/>
        <s v="2024-07-23" u="1"/>
        <s v="2024-07-11" u="1"/>
        <d v="2022-06-29T00:00:00" u="1"/>
        <d v="2023-06-29T00:00:00" u="1"/>
        <s v="2024-01-22" u="1"/>
        <d v="2022-07-25T00:00:00" u="1"/>
        <d v="2023-07-25T00:00:00" u="1"/>
        <d v="2023-08-21T00:00:00" u="1"/>
        <s v="2024-01-10" u="1"/>
        <s v="2024-02-22" u="1"/>
        <d v="2022-10-13T00:00:00" u="1"/>
        <d v="2021-11-09T00:00:00" u="1"/>
        <d v="2023-10-13T00:00:00" u="1"/>
        <s v="2024-03-22" u="1"/>
        <d v="2022-11-09T00:00:00" u="1"/>
        <d v="2023-11-09T00:00:00" u="1"/>
        <d v="2022-12-05T00:00:00" u="1"/>
        <d v="2023-12-05T00:00:00" u="1"/>
        <s v="2024-04-22" u="1"/>
        <s v="2024-04-10" u="1"/>
        <s v="2024-05-22" u="1"/>
        <s v="2024-05-10" u="1"/>
        <s v="2024-06-10" u="1"/>
        <s v="2024-07-22" u="1"/>
        <s v="2024-07-10" u="1"/>
        <d v="2022-07-27T00:00:00" u="1"/>
        <d v="2023-07-27T00:00:00" u="1"/>
        <d v="2022-08-23T00:00:00" u="1"/>
        <d v="2023-08-23T00:00:00" u="1"/>
        <d v="2022-09-19T00:00:00" u="1"/>
        <d v="2023-09-19T00:00:00" u="1"/>
        <s v="2024-02-21" u="1"/>
        <d v="2021-11-11T00:00:00" u="1"/>
        <d v="2022-11-11T00:00:00" u="1"/>
        <d v="2021-12-07T00:00:00" u="1"/>
        <s v="2024-03-21" u="1"/>
        <d v="2022-12-07T00:00:00" u="1"/>
        <d v="2023-12-07T00:00:00" u="1"/>
        <s v="2024-05-21" u="1"/>
        <s v="2024-06-21" u="1"/>
        <d v="2022-07-29T00:00:00" u="1"/>
        <d v="2022-08-25T00:00:00" u="1"/>
        <d v="2023-08-25T00:00:00" u="1"/>
        <d v="2022-09-21T00:00:00" u="1"/>
        <d v="2023-09-21T00:00:00" u="1"/>
        <d v="2022-10-17T00:00:00" u="1"/>
        <d v="2023-10-17T00:00:00" u="1"/>
        <s v="2024-02-20" u="1"/>
        <d v="2021-12-09T00:00:00" u="1"/>
        <d v="2023-11-13T00:00:00" u="1"/>
        <d v="2022-12-09T00:00:00" u="1"/>
        <s v="2024-03-20" u="1"/>
        <s v="2024-05-20" u="1"/>
        <s v="2024-06-20" u="1"/>
        <d v="2023-07-31T00:00:00" u="1"/>
        <s v="2024-01-31" u="1"/>
        <d v="2022-09-23T00:00:00" u="1"/>
        <d v="2022-10-19T00:00:00" u="1"/>
        <d v="2021-11-15T00:00:00" u="1"/>
        <d v="2023-10-19T00:00:00" u="1"/>
        <d v="2022-11-15T00:00:00" u="1"/>
        <d v="2023-11-15T00:00:00" u="1"/>
        <d v="2023-12-11T00:00:00" u="1"/>
        <s v="2024-05-31" u="1"/>
        <s v="2024-07-31" u="1"/>
        <d v="2022-08-29T00:00:00" u="1"/>
        <d v="2023-08-29T00:00:00" u="1"/>
        <s v="2024-01-30" u="1"/>
        <d v="2023-09-25T00:00:00" u="1"/>
        <d v="2022-10-21T00:00:00" u="1"/>
        <d v="2021-11-17T00:00:00" u="1"/>
        <d v="2022-11-17T00:00:00" u="1"/>
        <d v="2021-12-13T00:00:00" u="1"/>
        <d v="2023-11-17T00:00:00" u="1"/>
        <d v="2022-12-13T00:00:00" u="1"/>
        <d v="2023-12-13T00:00:00" u="1"/>
        <s v="2024-04-30" u="1"/>
        <s v="2024-05-30" u="1"/>
        <d v="2023-08-31T00:00:00" u="1"/>
        <d v="2022-09-27T00:00:00" u="1"/>
        <d v="2023-09-27T00:00:00" u="1"/>
        <d v="2021-11-19T00:00:00" u="1"/>
        <d v="2023-10-23T00:00:00" u="1"/>
        <d v="2021-12-15T00:00:00" u="1"/>
        <d v="2022-12-15T00:00:00" u="1"/>
      </sharedItems>
    </cacheField>
    <cacheField name="Fecha RFB" numFmtId="0" sqlType="-9">
      <sharedItems containsDate="1" containsBlank="1" containsMixedTypes="1" minDate="2021-11-04T00:00:00" maxDate="2023-12-14T00:00:00" count="845">
        <m/>
        <s v="2024-08-05"/>
        <s v="2024-08-03"/>
        <s v="2024-08-29"/>
        <s v="2024-08-09"/>
        <s v="2024-08-06"/>
        <s v="2024-08-07"/>
        <s v="2024-08-21"/>
        <s v="2024-08-10"/>
        <s v="2024-08-12"/>
        <s v="2024-08-19"/>
        <s v="2024-08-16"/>
        <s v="2024-09-04"/>
        <s v="2024-08-27"/>
        <s v="2024-08-22"/>
        <s v="2024-08-30"/>
        <s v="2024-08-24"/>
        <s v="2024-08-28"/>
        <s v="2024-09-10"/>
        <s v="2024-09-03"/>
        <s v="2024-09-06"/>
        <s v="2024-09-05"/>
        <s v="2024-09-11"/>
        <s v="2024-09-09"/>
        <s v="2024-09-26"/>
        <s v="2024-09-17"/>
        <s v="2024-09-12"/>
        <s v="2024-09-13"/>
        <s v="2024-10-14"/>
        <s v="2024-09-18"/>
        <s v="2024-09-24"/>
        <s v="2024-09-16"/>
        <s v="2024-09-21"/>
        <s v="2024-09-19"/>
        <s v="2024-09-25"/>
        <s v="2024-09-23"/>
        <s v="2024-09-22"/>
        <s v="2024-10-03"/>
        <s v="2024-09-30"/>
        <s v="2024-10-02"/>
        <s v="2024-10-01"/>
        <s v="2024-09-27"/>
        <s v="2024-10-07"/>
        <s v="2024-10-17"/>
        <s v="2024-10-10"/>
        <s v="2024-10-16"/>
        <s v="2024-10-08"/>
        <s v="2024-10-09"/>
        <s v="2024-10-27"/>
        <s v="2024-10-11"/>
        <s v="2024-10-21"/>
        <s v="2024-10-18"/>
        <s v="2024-11-06"/>
        <s v="2024-10-29"/>
        <s v="2024-10-22"/>
        <s v="2024-10-31"/>
        <s v="2024-10-28"/>
        <s v="2024-11-04"/>
        <s v="2024-11-02"/>
        <s v="2024-11-12"/>
        <s v="2024-10-30"/>
        <s v="2024-11-08"/>
        <s v="2024-11-11"/>
        <s v="2024-11-18"/>
        <s v="2024-11-07"/>
        <s v="2024-11-14"/>
        <s v="2024-11-19"/>
        <s v="2024-11-26"/>
        <s v="2024-11-29"/>
        <s v="2024-11-22"/>
        <s v="2024-12-16"/>
        <s v="2024-12-18"/>
        <s v="2024-12-19"/>
        <s v="2024-12-30"/>
        <s v="2025-01-08"/>
        <s v="2024-12-27"/>
        <s v="2025-01-16"/>
        <s v="2025-01-14"/>
        <s v="2025-01-27"/>
        <s v="2025-01-22"/>
        <s v="2025-01-21"/>
        <s v="2025-01-29"/>
        <d v="2022-09-29T00:00:00" u="1"/>
        <d v="2023-09-29T00:00:00" u="1"/>
        <d v="2022-10-25T00:00:00" u="1"/>
        <d v="2023-10-25T00:00:00" u="1"/>
        <d v="2022-11-21T00:00:00" u="1"/>
        <d v="2021-12-17T00:00:00" u="1"/>
        <d v="2022-12-17T00:00:00" u="1"/>
        <d v="2022-10-27T00:00:00" u="1"/>
        <d v="2023-10-27T00:00:00" u="1"/>
        <d v="2022-11-23T00:00:00" u="1"/>
        <d v="2023-11-23T00:00:00" u="1"/>
        <d v="2022-12-19T00:00:00" u="1"/>
        <d v="2022-10-29T00:00:00" u="1"/>
        <d v="2021-11-25T00:00:00" u="1"/>
        <d v="2022-11-25T00:00:00" u="1"/>
        <d v="2021-12-21T00:00:00" u="1"/>
        <d v="2022-12-21T00:00:00" u="1"/>
        <d v="2023-01-02T00:00:00" u="1"/>
        <d v="2022-10-31T00:00:00" u="1"/>
        <d v="2021-11-27T00:00:00" u="1"/>
        <d v="2023-10-31T00:00:00" u="1"/>
        <d v="2021-12-23T00:00:00" u="1"/>
        <d v="2022-12-23T00:00:00" u="1"/>
        <d v="2022-01-04T00:00:00" u="1"/>
        <d v="2023-01-04T00:00:00" u="1"/>
        <d v="2022-11-29T00:00:00" u="1"/>
        <d v="2023-11-29T00:00:00" u="1"/>
        <d v="2023-02-02T00:00:00" u="1"/>
        <d v="2022-12-27T00:00:00" u="1"/>
        <d v="2022-02-04T00:00:00" u="1"/>
        <d v="2023-02-04T00:00:00" u="1"/>
        <d v="2022-12-29T00:00:00" u="1"/>
        <d v="2022-01-10T00:00:00" u="1"/>
        <d v="2023-01-10T00:00:00" u="1"/>
        <d v="2023-02-06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3-02-08T00:00:00" u="1"/>
        <d v="2023-03-04T00:00:00" u="1"/>
        <d v="2022-01-14T00:00:00" u="1"/>
        <d v="2023-01-14T00:00:00" u="1"/>
        <d v="2022-02-10T00:00:00" u="1"/>
        <d v="2023-02-10T00:00:00" u="1"/>
        <d v="2023-03-06T00:00:00" u="1"/>
        <d v="2023-01-16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4-06T00:00:00" u="1"/>
        <d v="2022-05-02T00:00:00" u="1"/>
        <d v="2023-05-02T00:00:00" u="1"/>
        <d v="2022-01-20T00:00:00" u="1"/>
        <d v="2023-01-20T00:00:00" u="1"/>
        <d v="2022-02-16T00:00:00" u="1"/>
        <d v="2023-02-16T00:00:00" u="1"/>
        <d v="2022-04-08T00:00:00" u="1"/>
        <d v="2023-04-08T00:00:00" u="1"/>
        <d v="2022-05-04T00:00:00" u="1"/>
        <d v="2023-05-04T00:00:00" u="1"/>
        <s v="2023-10-09" u="1"/>
        <s v="2023-11-09" u="1"/>
        <d v="2022-02-18T00:00:00" u="1"/>
        <d v="2022-03-14T00:00:00" u="1"/>
        <d v="2023-03-14T00:00:00" u="1"/>
        <d v="2022-04-10T00:00:00" u="1"/>
        <d v="2023-04-10T00:00:00" u="1"/>
        <d v="2022-05-06T00:00:00" u="1"/>
        <d v="2022-06-02T00:00:00" u="1"/>
        <d v="2023-06-02T00:00:00" u="1"/>
        <s v="2023-11-08" u="1"/>
        <d v="2022-01-24T00:00:00" u="1"/>
        <s v="2023-12-08" u="1"/>
        <d v="2023-01-24T00:00:00" u="1"/>
        <d v="2023-02-20T00:00:00" u="1"/>
        <d v="2023-03-16T00:00:00" u="1"/>
        <d v="2022-04-12T00:00:00" u="1"/>
        <d v="2023-04-12T00:00:00" u="1"/>
        <d v="2023-05-08T00:00:00" u="1"/>
        <d v="2023-06-04T00:00:00" u="1"/>
        <s v="2023-10-19" u="1"/>
        <s v="2023-10-07" u="1"/>
        <s v="2023-11-07" u="1"/>
        <d v="2022-01-26T00:00:00" u="1"/>
        <d v="2023-01-26T00:00:00" u="1"/>
        <d v="2022-02-22T00:00:00" u="1"/>
        <s v="2023-12-07" u="1"/>
        <d v="2023-02-22T00:00:00" u="1"/>
        <d v="2022-03-18T00:00:00" u="1"/>
        <d v="2023-03-18T00:00:00" u="1"/>
        <d v="2022-04-14T00:00:00" u="1"/>
        <d v="2023-04-14T00:00:00" u="1"/>
        <d v="2022-05-10T00:00:00" u="1"/>
        <d v="2023-05-10T00:00:00" u="1"/>
        <d v="2022-06-06T00:00:00" u="1"/>
        <d v="2023-06-06T00:00:00" u="1"/>
        <s v="2023-10-18" u="1"/>
        <s v="2023-10-06" u="1"/>
        <s v="2023-11-18" u="1"/>
        <d v="2022-01-28T00:00:00" u="1"/>
        <s v="2023-11-06" u="1"/>
        <s v="2023-12-18" u="1"/>
        <d v="2023-01-28T00:00:00" u="1"/>
        <d v="2022-02-24T00:00:00" u="1"/>
        <d v="2023-02-24T00:00:00" u="1"/>
        <d v="2023-03-20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s v="2023-12-17" u="1"/>
        <d v="2022-03-22T00:00:00" u="1"/>
        <d v="2023-03-22T00:00:00" u="1"/>
        <d v="2022-04-18T00:00:00" u="1"/>
        <s v="2023-12-05" u="1"/>
        <d v="2023-04-18T00:00:00" u="1"/>
        <d v="2022-06-10T00:00:00" u="1"/>
        <d v="2022-07-06T00:00:00" u="1"/>
        <d v="2023-07-06T00:00:00" u="1"/>
        <d v="2022-08-02T00:00:00" u="1"/>
        <d v="2023-08-02T00:00:00" u="1"/>
        <s v="2023-10-16" u="1"/>
        <s v="2023-11-28" u="1"/>
        <s v="2023-10-04" u="1"/>
        <s v="2023-11-16" u="1"/>
        <s v="2023-12-28" u="1"/>
        <d v="2022-02-28T00:00:00" u="1"/>
        <d v="2023-02-28T00:00:00" u="1"/>
        <d v="2022-03-24T00:00:00" u="1"/>
        <s v="2023-12-16" u="1"/>
        <d v="2023-03-24T00:00:00" u="1"/>
        <d v="2022-04-20T00:00:00" u="1"/>
        <d v="2023-04-20T00:00:00" u="1"/>
        <d v="2022-05-16T00:00:00" u="1"/>
        <s v="2023-12-04" u="1"/>
        <d v="2023-05-16T00:00:00" u="1"/>
        <d v="2023-06-12T00:00:00" u="1"/>
        <d v="2022-07-08T00:00:00" u="1"/>
        <d v="2023-07-08T00:00:00" u="1"/>
        <d v="2022-08-04T00:00:00" u="1"/>
        <d v="2023-08-04T00:00:00" u="1"/>
        <s v="2023-10-27" u="1"/>
        <s v="2023-11-15" u="1"/>
        <s v="2023-12-27" u="1"/>
        <d v="2022-04-22T00:00:00" u="1"/>
        <s v="2023-11-03" u="1"/>
        <s v="2023-12-15" u="1"/>
        <d v="2023-04-22T00:00:00" u="1"/>
        <d v="2022-05-18T00:00:00" u="1"/>
        <d v="2023-05-18T00:00:00" u="1"/>
        <d v="2022-06-14T00:00:00" u="1"/>
        <d v="2023-06-14T00:00:00" u="1"/>
        <d v="2023-07-10T00:00:00" u="1"/>
        <d v="2023-08-06T00:00:00" u="1"/>
        <d v="2022-09-02T00:00:00" u="1"/>
        <s v="2023-10-26" u="1"/>
        <d v="2022-03-28T00:00:00" u="1"/>
        <s v="2023-11-14" u="1"/>
        <s v="2023-12-26" u="1"/>
        <d v="2023-03-28T00:00:00" u="1"/>
        <d v="2023-04-24T00:00:00" u="1"/>
        <d v="2022-05-20T00:00:00" u="1"/>
        <s v="2023-11-02" u="1"/>
        <s v="2023-12-14" u="1"/>
        <d v="2022-06-16T00:00:00" u="1"/>
        <d v="2023-06-16T00:00:00" u="1"/>
        <d v="2022-07-12T00:00:00" u="1"/>
        <s v="2023-12-02" u="1"/>
        <d v="2023-07-12T00:00:00" u="1"/>
        <d v="2022-08-08T00:00:00" u="1"/>
        <d v="2023-08-08T00:00:00" u="1"/>
        <d v="2023-09-04T00:00:00" u="1"/>
        <s v="2023-10-25" u="1"/>
        <s v="2023-10-13" u="1"/>
        <d v="2022-03-30T00:00:00" u="1"/>
        <d v="2023-03-30T00:00:00" u="1"/>
        <d v="2022-04-26T00:00:00" u="1"/>
        <s v="2023-11-13" u="1"/>
        <d v="2023-04-26T00:00:00" u="1"/>
        <d v="2023-05-22T00:00:00" u="1"/>
        <d v="2022-06-18T00:00:00" u="1"/>
        <s v="2023-12-13" u="1"/>
        <d v="2022-07-14T00:00:00" u="1"/>
        <d v="2023-07-14T00:00:00" u="1"/>
        <d v="2022-08-10T00:00:00" u="1"/>
        <s v="2023-12-01" u="1"/>
        <d v="2023-08-10T00:00:00" u="1"/>
        <d v="2023-09-06T00:00:00" u="1"/>
        <d v="2023-10-02T00:00:00" u="1"/>
        <s v="2023-10-24" u="1"/>
        <s v="2023-10-12" u="1"/>
        <s v="2023-11-24" u="1"/>
        <d v="2022-04-28T00:00:00" u="1"/>
        <d v="2023-04-28T00:00:00" u="1"/>
        <d v="2022-05-24T00:00:00" u="1"/>
        <d v="2023-05-24T00:00:00" u="1"/>
        <d v="2022-06-20T00:00:00" u="1"/>
        <d v="2022-07-16T00:00:00" u="1"/>
        <s v="2023-12-12" u="1"/>
        <d v="2022-08-12T00:00:00" u="1"/>
        <d v="2023-09-08T00:00:00" u="1"/>
        <d v="2022-10-04T00:00:00" u="1"/>
        <d v="2023-10-04T00:00:00" u="1"/>
        <s v="2023-10-23" u="1"/>
        <d v="2022-04-30T00:00:00" u="1"/>
        <s v="2023-10-11" u="1"/>
        <s v="2023-11-23" u="1"/>
        <d v="2022-05-26T00:00:00" u="1"/>
        <d v="2023-05-26T00:00:00" u="1"/>
        <d v="2022-06-22T00:00:00" u="1"/>
        <s v="2023-12-23" u="1"/>
        <d v="2023-06-22T00:00:00" u="1"/>
        <d v="2022-07-18T00:00:00" u="1"/>
        <d v="2023-07-18T00:00:00" u="1"/>
        <s v="2023-12-11" u="1"/>
        <d v="2023-08-14T00:00:00" u="1"/>
        <d v="2022-10-06T00:00:00" u="1"/>
        <d v="2023-10-06T00:00:00" u="1"/>
        <d v="2022-11-02T00:00:00" u="1"/>
        <d v="2023-11-02T00:00:00" u="1"/>
        <d v="2022-05-28T00:00:00" u="1"/>
        <s v="2023-10-10" u="1"/>
        <s v="2023-11-22" u="1"/>
        <d v="2022-06-24T00:00:00" u="1"/>
        <d v="2023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2-10-08T00:00:00" u="1"/>
        <d v="2021-11-04T00:00:00" u="1"/>
        <d v="2022-11-04T00:00:00" u="1"/>
        <d v="2022-05-30T00:00:00" u="1"/>
        <d v="2023-05-30T00:00:00" u="1"/>
        <d v="2023-06-26T00:00:00" u="1"/>
        <d v="2022-07-22T00:00:00" u="1"/>
        <d v="2023-07-22T00:00:00" u="1"/>
        <d v="2022-08-18T00:00:00" u="1"/>
        <s v="2023-12-21" u="1"/>
        <d v="2023-08-18T00:00:00" u="1"/>
        <d v="2023-09-14T00:00:00" u="1"/>
        <d v="2022-10-10T00:00:00" u="1"/>
        <d v="2021-11-06T00:00:00" u="1"/>
        <d v="2023-10-10T00:00:00" u="1"/>
        <d v="2021-12-02T00:00:00" u="1"/>
        <d v="2023-11-06T00:00:00" u="1"/>
        <d v="2022-12-02T00:00:00" u="1"/>
        <d v="2023-12-02T00:00:00" u="1"/>
        <d v="2022-06-28T00:00:00" u="1"/>
        <d v="2023-06-28T00:00:00" u="1"/>
        <s v="2023-11-20" u="1"/>
        <d v="2023-07-24T00:00:00" u="1"/>
        <s v="2023-12-20" u="1"/>
        <d v="2023-09-16T00:00:00" u="1"/>
        <d v="2023-10-12T00:00:00" u="1"/>
        <d v="2022-11-08T00:00:00" u="1"/>
        <d v="2023-11-08T00:00:00" u="1"/>
        <d v="2022-12-04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2-11-10T00:00:00" u="1"/>
        <d v="2023-11-10T00:00:00" u="1"/>
        <s v="2023-10-30" u="1"/>
        <d v="2022-07-28T00:00:00" u="1"/>
        <s v="2023-11-30" u="1"/>
        <d v="2023-07-28T00:00:00" u="1"/>
        <d v="2022-08-24T00:00:00" u="1"/>
        <d v="2022-09-20T00:00:00" u="1"/>
        <s v="2023-12-30" u="1"/>
        <d v="2023-09-20T00:00:00" u="1"/>
        <d v="2021-11-12T00:00:00" u="1"/>
        <d v="2023-10-16T00:00:00" u="1"/>
        <d v="2022-12-08T00:00:00" u="1"/>
        <d v="2023-12-08T00:00:00" u="1"/>
        <d v="2022-09-22T00:00:00" u="1"/>
        <d v="2023-09-22T00:00:00" u="1"/>
        <d v="2022-10-18T00:00:00" u="1"/>
        <d v="2023-10-18T00:00:00" u="1"/>
        <d v="2022-11-14T00:00:00" u="1"/>
        <d v="2021-12-10T00:00:00" u="1"/>
        <d v="2023-11-14T00:00:00" u="1"/>
        <d v="2022-09-24T00:00:00" u="1"/>
        <d v="2022-10-20T00:00:00" u="1"/>
        <d v="2021-11-16T00:00:00" u="1"/>
        <d v="2022-11-16T00:00:00" u="1"/>
        <d v="2023-11-16T00:00:00" u="1"/>
        <d v="2022-12-12T00:00:00" u="1"/>
        <d v="2023-12-12T00:00:00" u="1"/>
        <d v="2023-08-30T00:00:00" u="1"/>
        <d v="2022-09-26T00:00:00" u="1"/>
        <d v="2023-09-26T00:00:00" u="1"/>
        <d v="2022-10-22T00:00:00" u="1"/>
        <d v="2021-11-18T00:00:00" u="1"/>
        <d v="2022-11-18T00:00:00" u="1"/>
        <d v="2021-12-14T00:00:00" u="1"/>
        <d v="2023-11-18T00:00:00" u="1"/>
        <d v="2022-12-14T00:00:00" u="1"/>
        <d v="2022-09-28T00:00:00" u="1"/>
        <d v="2023-09-28T00:00:00" u="1"/>
        <d v="2022-10-24T00:00:00" u="1"/>
        <d v="2021-11-20T00:00:00" u="1"/>
        <d v="2023-10-24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1-12-18T00:00:00" u="1"/>
        <d v="2023-11-22T00:00:00" u="1"/>
        <d v="2022-10-28T00:00:00" u="1"/>
        <d v="2022-11-24T00:00:00" u="1"/>
        <d v="2021-12-20T00:00:00" u="1"/>
        <d v="2023-11-24T00:00:00" u="1"/>
        <d v="2022-12-20T00:00:00" u="1"/>
        <d v="2021-11-26T00:00:00" u="1"/>
        <d v="2023-10-30T00:00:00" u="1"/>
        <d v="2022-11-26T00:00:00" u="1"/>
        <d v="2021-12-22T00:00:00" u="1"/>
        <d v="2022-12-22T00:00:00" u="1"/>
        <d v="2023-01-03T00:00:00" u="1"/>
        <d v="2022-11-28T00:00:00" u="1"/>
        <d v="2021-12-24T00:00:00" u="1"/>
        <d v="2023-11-28T00:00:00" u="1"/>
        <d v="2022-12-24T00:00:00" u="1"/>
        <d v="2023-01-05T00:00:00" u="1"/>
        <d v="2022-02-01T00:00:00" u="1"/>
        <d v="2023-02-01T00:00:00" u="1"/>
        <d v="2021-11-30T00:00:00" u="1"/>
        <d v="2022-11-30T00:00:00" u="1"/>
        <d v="2021-12-26T00:00:00" u="1"/>
        <d v="2023-11-30T00:00:00" u="1"/>
        <d v="2022-12-26T00:00:00" u="1"/>
        <d v="2022-01-07T00:00:00" u="1"/>
        <d v="2023-01-07T00:00:00" u="1"/>
        <d v="2022-02-03T00:00:00" u="1"/>
        <d v="2023-02-03T00:00:00" u="1"/>
        <d v="2021-12-28T00:00:00" u="1"/>
        <d v="2022-12-28T00:00:00" u="1"/>
        <d v="2023-01-09T00:00:00" u="1"/>
        <d v="2022-02-05T00:00:00" u="1"/>
        <d v="2023-03-01T00:00:00" u="1"/>
        <d v="2021-12-30T00:00:00" u="1"/>
        <d v="2022-12-30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3-02-11T00:00:00" u="1"/>
        <d v="2022-03-07T00:00:00" u="1"/>
        <d v="2023-03-07T00:00:00" u="1"/>
        <d v="2023-04-03T00:00:00" u="1"/>
        <d v="2022-01-17T00:00:00" u="1"/>
        <d v="2023-01-17T00:00:00" u="1"/>
        <d v="2022-02-13T00:00:00" u="1"/>
        <d v="2023-02-13T00:00:00" u="1"/>
        <d v="2022-03-09T00:00:00" u="1"/>
        <d v="2023-03-09T00:00:00" u="1"/>
        <d v="2022-04-05T00:00:00" u="1"/>
        <d v="2023-04-05T00:00:00" u="1"/>
        <d v="2023-05-01T00:00:00" u="1"/>
        <d v="2022-01-19T00:00:00" u="1"/>
        <d v="2023-01-19T00:00:00" u="1"/>
        <d v="2023-02-15T00:00:00" u="1"/>
        <d v="2022-03-11T00:00:00" u="1"/>
        <d v="2023-03-11T00:00:00" u="1"/>
        <d v="2022-04-07T00:00:00" u="1"/>
        <d v="2023-04-07T00:00:00" u="1"/>
        <d v="2022-05-03T00:00:00" u="1"/>
        <d v="2023-05-03T00:00:00" u="1"/>
        <d v="2022-01-21T00:00:00" u="1"/>
        <d v="2023-02-17T00:00:00" u="1"/>
        <d v="2023-03-13T00:00:00" u="1"/>
        <d v="2022-05-05T00:00:00" u="1"/>
        <d v="2023-05-05T00:00:00" u="1"/>
        <d v="2022-06-01T00:00:00" u="1"/>
        <d v="2023-06-01T00:00:00" u="1"/>
        <d v="2023-01-23T00:00:00" u="1"/>
        <d v="2023-03-15T00:00:00" u="1"/>
        <d v="2022-04-11T00:00:00" u="1"/>
        <d v="2023-04-11T00:00:00" u="1"/>
        <d v="2023-05-07T00:00:00" u="1"/>
        <d v="2022-06-03T00:00:00" u="1"/>
        <d v="2023-06-03T00:00:00" u="1"/>
        <d v="2022-01-25T00:00:00" u="1"/>
        <d v="2023-01-25T00:00:00" u="1"/>
        <d v="2022-02-21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d v="2023-07-01T00:00:00" u="1"/>
        <s v="2024-01-09" u="1"/>
        <d v="2023-01-27T00:00:00" u="1"/>
        <d v="2023-02-23T00:00:00" u="1"/>
        <d v="2023-04-15T00:00:00" u="1"/>
        <d v="2023-05-11T00:00:00" u="1"/>
        <s v="2024-04-09" u="1"/>
        <d v="2022-06-07T00:00:00" u="1"/>
        <d v="2023-06-07T00:00:00" u="1"/>
        <d v="2023-07-03T00:00:00" u="1"/>
        <s v="2024-05-09" u="1"/>
        <s v="2024-07-09" u="1"/>
        <s v="2024-01-08" u="1"/>
        <s v="2024-02-08" u="1"/>
        <d v="2023-03-21T00:00:00" u="1"/>
        <d v="2023-04-17T00:00:00" u="1"/>
        <s v="2024-03-08" u="1"/>
        <d v="2022-05-13T00:00:00" u="1"/>
        <d v="2023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4-05-08" u="1"/>
        <s v="2024-07-08" u="1"/>
        <s v="2024-01-19" u="1"/>
        <d v="2023-01-31T00:00:00" u="1"/>
        <s v="2024-02-19" u="1"/>
        <d v="2023-02-27T00:00:00" u="1"/>
        <d v="2022-03-23T00:00:00" u="1"/>
        <d v="2023-03-23T00:00:00" u="1"/>
        <s v="2024-02-07" u="1"/>
        <s v="2024-03-19" u="1"/>
        <d v="2023-04-19T00:00:00" u="1"/>
        <d v="2023-05-15T00:00:00" u="1"/>
        <s v="2024-03-07" u="1"/>
        <s v="2024-04-19" u="1"/>
        <d v="2022-07-07T00:00:00" u="1"/>
        <d v="2023-07-07T00:00:00" u="1"/>
        <d v="2022-08-03T00:00:00" u="1"/>
        <d v="2023-08-03T00:00:00" u="1"/>
        <s v="2024-05-07" u="1"/>
        <s v="2024-06-19" u="1"/>
        <s v="2024-06-07" u="1"/>
        <s v="2024-07-19" u="1"/>
        <s v="2024-07-07" u="1"/>
        <s v="2024-01-18" u="1"/>
        <d v="2022-03-25T00:00:00" u="1"/>
        <d v="2023-03-25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8-05T00:00:00" u="1"/>
        <s v="2024-05-18" u="1"/>
        <d v="2022-09-01T00:00:00" u="1"/>
        <d v="2023-09-01T00:00:00" u="1"/>
        <s v="2024-05-06" u="1"/>
        <s v="2024-06-18" u="1"/>
        <s v="2024-07-18" u="1"/>
        <s v="2024-01-29" u="1"/>
        <s v="2024-01-17" u="1"/>
        <s v="2024-02-29" u="1"/>
        <s v="2024-01-05" u="1"/>
        <d v="2022-04-23T00:00:00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s v="2024-05-29" u="1"/>
        <d v="2023-08-07T00:00:00" u="1"/>
        <s v="2024-04-05" u="1"/>
        <s v="2024-05-17" u="1"/>
        <s v="2024-06-05" u="1"/>
        <s v="2024-07-05" u="1"/>
        <s v="2024-01-16" u="1"/>
        <s v="2024-02-28" u="1"/>
        <d v="2022-03-29T00:00:00" u="1"/>
        <d v="2023-03-29T00:00:00" u="1"/>
        <d v="2022-04-25T00:00:00" u="1"/>
        <d v="2023-04-25T00:00:00" u="1"/>
        <s v="2024-01-04" u="1"/>
        <s v="2024-02-16" u="1"/>
        <s v="2024-03-28" u="1"/>
        <d v="2022-05-21T00:00:00" u="1"/>
        <d v="2022-06-17T00:00:00" u="1"/>
        <d v="2023-06-17T00:00:00" u="1"/>
        <d v="2022-07-13T00:00:00" u="1"/>
        <d v="2023-07-13T00:00:00" u="1"/>
        <d v="2022-08-09T00:00:00" u="1"/>
        <d v="2023-08-09T00:00:00" u="1"/>
        <s v="2024-03-04" u="1"/>
        <s v="2024-04-16" u="1"/>
        <s v="2024-05-28" u="1"/>
        <d v="2023-09-05T00:00:00" u="1"/>
        <d v="2022-10-01T00:00:00" u="1"/>
        <s v="2024-04-04" u="1"/>
        <s v="2024-05-16" u="1"/>
        <s v="2024-06-28" u="1"/>
        <s v="2024-05-04" u="1"/>
        <s v="2024-06-04" u="1"/>
        <s v="2024-07-16" u="1"/>
        <s v="2024-07-04" u="1"/>
        <s v="2024-01-27" u="1"/>
        <d v="2022-03-31T00:00:00" u="1"/>
        <d v="2023-03-31T00:00:00" u="1"/>
        <s v="2024-01-15" u="1"/>
        <s v="2024-02-27" u="1"/>
        <d v="2022-04-27T00:00:00" u="1"/>
        <d v="2023-04-27T00:00:00" u="1"/>
        <d v="2022-05-23T00:00:00" u="1"/>
        <d v="2023-05-23T00:00:00" u="1"/>
        <s v="2024-01-03" u="1"/>
        <s v="2024-02-15" u="1"/>
        <s v="2024-03-27" u="1"/>
        <d v="2023-06-19T00:00:00" u="1"/>
        <d v="2022-07-15T00:00:00" u="1"/>
        <d v="2023-07-15T00:00:00" u="1"/>
        <s v="2024-02-03" u="1"/>
        <s v="2024-03-15" u="1"/>
        <s v="2024-04-27" u="1"/>
        <d v="2022-08-11T00:00:00" u="1"/>
        <d v="2023-08-11T00:00:00" u="1"/>
        <d v="2022-09-07T00:00:00" u="1"/>
        <d v="2023-09-07T00:00:00" u="1"/>
        <s v="2024-04-15" u="1"/>
        <s v="2024-05-27" u="1"/>
        <d v="2022-10-03T00:00:00" u="1"/>
        <d v="2023-10-03T00:00:00" u="1"/>
        <s v="2024-04-03" u="1"/>
        <s v="2024-05-15" u="1"/>
        <s v="2024-05-03" u="1"/>
        <s v="2024-06-15" u="1"/>
        <s v="2024-06-03" u="1"/>
        <s v="2024-07-15" u="1"/>
        <s v="2024-01-26" u="1"/>
        <d v="2022-04-29T00:00:00" u="1"/>
        <d v="2023-04-29T00:00:00" u="1"/>
        <s v="2024-02-26" u="1"/>
        <d v="2022-05-25T00:00:00" u="1"/>
        <d v="2023-05-25T00:00:00" u="1"/>
        <d v="2022-06-21T00:00:00" u="1"/>
        <d v="2023-06-21T00:00:00" u="1"/>
        <s v="2024-01-02" u="1"/>
        <s v="2024-02-14" u="1"/>
        <s v="2024-03-26" u="1"/>
        <d v="2023-07-17T00:00:00" u="1"/>
        <s v="2024-03-14" u="1"/>
        <s v="2024-04-26" u="1"/>
        <d v="2022-09-09T00:00:00" u="1"/>
        <d v="2023-09-09T00:00:00" u="1"/>
        <d v="2022-10-05T00:00:00" u="1"/>
        <d v="2023-10-05T00:00:00" u="1"/>
        <s v="2024-03-02" u="1"/>
        <d v="2022-11-01T00:00:00" u="1"/>
        <s v="2024-04-02" u="1"/>
        <s v="2024-05-14" u="1"/>
        <s v="2024-06-26" u="1"/>
        <s v="2024-05-02" u="1"/>
        <s v="2024-06-14" u="1"/>
        <s v="2024-07-02" u="1"/>
        <d v="2022-05-27T00:00:00" u="1"/>
        <s v="2024-01-13" u="1"/>
        <d v="2022-06-23T00:00:00" u="1"/>
        <d v="2023-06-23T00:00:00" u="1"/>
        <d v="2022-07-19T00:00:00" u="1"/>
        <d v="2023-07-19T00:00:00" u="1"/>
        <s v="2024-02-13" u="1"/>
        <s v="2024-03-25" u="1"/>
        <s v="2024-02-01" u="1"/>
        <s v="2024-03-13" u="1"/>
        <s v="2024-04-25" u="1"/>
        <d v="2022-10-07T00:00:00" u="1"/>
        <d v="2023-10-07T00:00:00" u="1"/>
        <d v="2022-11-03T00:00:00" u="1"/>
        <d v="2023-11-03T00:00:00" u="1"/>
        <s v="2024-03-01" u="1"/>
        <s v="2024-04-13" u="1"/>
        <s v="2024-04-01" u="1"/>
        <s v="2024-06-25" u="1"/>
        <s v="2024-06-13" u="1"/>
        <s v="2024-06-01" u="1"/>
        <s v="2024-07-01" u="1"/>
        <s v="2024-01-24" u="1"/>
        <d v="2023-05-29T00:00:00" u="1"/>
        <d v="2022-06-25T00:00:00" u="1"/>
        <s v="2024-08-01" u="1"/>
        <s v="2024-01-12" u="1"/>
        <s v="2024-02-24" u="1"/>
        <d v="2022-07-21T00:00:00" u="1"/>
        <d v="2022-08-17T00:00:00" u="1"/>
        <d v="2023-08-17T00:00:00" u="1"/>
        <s v="2024-02-12" u="1"/>
        <d v="2022-09-13T00:00:00" u="1"/>
        <d v="2023-09-13T00:00:00" u="1"/>
        <d v="2021-11-05T00:00:00" u="1"/>
        <d v="2023-10-09T00:00:00" u="1"/>
        <s v="2024-03-12" u="1"/>
        <s v="2024-04-24" u="1"/>
        <d v="2021-12-01T00:00:00" u="1"/>
        <d v="2022-12-01T00:00:00" u="1"/>
        <d v="2023-12-01T00:00:00" u="1"/>
        <s v="2024-04-12" u="1"/>
        <s v="2024-05-24" u="1"/>
        <s v="2024-06-24" u="1"/>
        <s v="2024-06-12" u="1"/>
        <s v="2024-07-24" u="1"/>
        <s v="2024-07-12" u="1"/>
        <d v="2022-05-31T00:00:00" u="1"/>
        <d v="2023-05-31T00:00:00" u="1"/>
        <s v="2024-01-23" u="1"/>
        <d v="2022-06-27T00:00:00" u="1"/>
        <d v="2023-06-27T00:00:00" u="1"/>
        <s v="2024-01-11" u="1"/>
        <s v="2024-02-23" u="1"/>
        <d v="2022-09-15T00:00:00" u="1"/>
        <d v="2023-09-15T00:00:00" u="1"/>
        <s v="2024-03-23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d v="2022-12-03T00:00:00" u="1"/>
        <s v="2024-04-11" u="1"/>
        <s v="2024-05-23" u="1"/>
        <s v="2024-05-11" u="1"/>
        <s v="2024-07-23" u="1"/>
        <d v="2022-06-29T00:00:00" u="1"/>
        <d v="2023-06-29T00:00:00" u="1"/>
        <s v="2024-01-22" u="1"/>
        <d v="2022-07-25T00:00:00" u="1"/>
        <d v="2023-07-25T00:00:00" u="1"/>
        <d v="2023-08-21T00:00:00" u="1"/>
        <s v="2024-01-10" u="1"/>
        <s v="2024-02-22" u="1"/>
        <d v="2022-10-13T00:00:00" u="1"/>
        <d v="2021-11-09T00:00:00" u="1"/>
        <d v="2023-10-13T00:00:00" u="1"/>
        <s v="2024-03-22" u="1"/>
        <d v="2022-11-09T00:00:00" u="1"/>
        <d v="2023-11-09T00:00:00" u="1"/>
        <d v="2022-12-05T00:00:00" u="1"/>
        <d v="2023-12-05T00:00:00" u="1"/>
        <s v="2024-04-22" u="1"/>
        <s v="2024-04-10" u="1"/>
        <s v="2024-05-22" u="1"/>
        <s v="2024-05-10" u="1"/>
        <s v="2024-06-22" u="1"/>
        <s v="2024-06-10" u="1"/>
        <s v="2024-07-22" u="1"/>
        <s v="2024-07-10" u="1"/>
        <d v="2022-07-27T00:00:00" u="1"/>
        <d v="2022-08-23T00:00:00" u="1"/>
        <d v="2023-08-23T00:00:00" u="1"/>
        <d v="2023-09-19T00:00:00" u="1"/>
        <s v="2024-02-21" u="1"/>
        <d v="2022-10-15T00:00:00" u="1"/>
        <d v="2021-11-11T00:00:00" u="1"/>
        <d v="2022-11-11T00:00:00" u="1"/>
        <d v="2021-12-07T00:00:00" u="1"/>
        <s v="2024-03-21" u="1"/>
        <d v="2022-12-07T00:00:00" u="1"/>
        <d v="2023-12-07T00:00:00" u="1"/>
        <s v="2024-05-21" u="1"/>
        <s v="2024-06-21" u="1"/>
        <d v="2022-07-29T00:00:00" u="1"/>
        <d v="2022-08-25T00:00:00" u="1"/>
        <d v="2023-08-25T00:00:00" u="1"/>
        <s v="2024-01-20" u="1"/>
        <d v="2022-09-21T00:00:00" u="1"/>
        <d v="2023-09-21T00:00:00" u="1"/>
        <d v="2022-10-17T00:00:00" u="1"/>
        <d v="2023-10-17T00:00:00" u="1"/>
        <s v="2024-02-20" u="1"/>
        <d v="2021-12-09T00:00:00" u="1"/>
        <d v="2023-11-13T00:00:00" u="1"/>
        <d v="2022-12-09T00:00:00" u="1"/>
        <s v="2024-03-20" u="1"/>
        <s v="2024-04-20" u="1"/>
        <s v="2024-05-20" u="1"/>
        <s v="2024-06-20" u="1"/>
        <d v="2023-07-31T00:00:00" u="1"/>
        <s v="2024-01-31" u="1"/>
        <d v="2022-09-23T00:00:00" u="1"/>
        <d v="2023-09-23T00:00:00" u="1"/>
        <d v="2022-10-19T00:00:00" u="1"/>
        <d v="2021-11-15T00:00:00" u="1"/>
        <d v="2023-10-19T00:00:00" u="1"/>
        <d v="2022-11-15T00:00:00" u="1"/>
        <d v="2021-12-11T00:00:00" u="1"/>
        <d v="2023-11-15T00:00:00" u="1"/>
        <d v="2022-12-11T00:00:00" u="1"/>
        <d v="2023-12-11T00:00:00" u="1"/>
        <s v="2024-05-31" u="1"/>
        <d v="2023-08-29T00:00:00" u="1"/>
        <s v="2024-01-30" u="1"/>
        <d v="2023-09-25T00:00:00" u="1"/>
        <d v="2021-11-17T00:00:00" u="1"/>
        <d v="2022-11-17T00:00:00" u="1"/>
        <d v="2023-11-17T00:00:00" u="1"/>
        <d v="2022-12-13T00:00:00" u="1"/>
        <d v="2023-12-13T00:00:00" u="1"/>
        <s v="2024-04-30" u="1"/>
        <s v="2024-05-30" u="1"/>
        <s v="2024-07-30" u="1"/>
        <d v="2023-08-31T00:00:00" u="1"/>
        <d v="2022-09-27T00:00:00" u="1"/>
        <d v="2023-09-27T00:00:00" u="1"/>
        <d v="2021-11-19T00:00:00" u="1"/>
        <d v="2023-10-23T00:00:00" u="1"/>
        <d v="2022-11-19T00:00:00" u="1"/>
        <d v="2021-12-15T00:00:00" u="1"/>
        <d v="2022-12-15T00:00:00" u="1"/>
      </sharedItems>
    </cacheField>
    <cacheField name="Fecha Cancelacion" numFmtId="0" sqlType="-9">
      <sharedItems containsBlank="1"/>
    </cacheField>
    <cacheField name="Fecha Baja" numFmtId="0" sqlType="-9">
      <sharedItems containsBlank="1" count="12">
        <m/>
        <s v="2024-09-11"/>
        <s v="2024-08-30"/>
        <s v="2024-09-20"/>
        <s v="2024-09-26"/>
        <s v="2024-10-04"/>
        <s v="2024-10-22"/>
        <s v="2024-11-11"/>
        <s v="2024-10-23"/>
        <s v="2024-12-12"/>
        <s v="2024-12-07"/>
        <s v="2025-01-27"/>
      </sharedItems>
    </cacheField>
    <cacheField name="AGENTE" numFmtId="0" sqlType="-9">
      <sharedItems containsBlank="1" count="373">
        <s v="EMERTELEVT322"/>
        <s v="EMERTELEVT183"/>
        <s v="EMERTELEVT329"/>
        <s v="EMERTELEVT309"/>
        <s v="EMERTELEVT246"/>
        <s v="EMERTELEVT127"/>
        <s v="EMERTELEVT059"/>
        <s v="EMERTELEVT060"/>
        <s v="EMERTELEVT348"/>
        <s v="EMERTELEVT359"/>
        <s v="EMERTELEVT442"/>
        <s v="EMERTELEVT416"/>
        <s v="EMERTELEVT103"/>
        <s v="EMERTELEVT042"/>
        <s v="EMERTELEVT248"/>
        <s v="EMERTELEVT136"/>
        <s v="EMERTELEVT034"/>
        <s v="EMERTELEVT363"/>
        <s v="EMERTELEVT048"/>
        <s v="EMERTELEVT066"/>
        <s v="EMERTELEVT158"/>
        <s v="EMERTELEVT432"/>
        <s v="EMERTELEVT057"/>
        <s v="EMERTELEVT443"/>
        <s v="EMERTELEVT002"/>
        <s v="EMERTELEVT058"/>
        <s v="EMERTELEVT054"/>
        <s v="EMERTELEVT211"/>
        <s v="EMERTELEVT441"/>
        <s v="EMERTELEVT384"/>
        <s v="EMERTELEVT037"/>
        <s v="EMERTELEVT161"/>
        <s v="EMERTELEVT046"/>
        <s v="EMERTELEVT403"/>
        <s v="EMERTELEVT305"/>
        <s v="EMERTELEVT372"/>
        <s v="EMERTELEVT464"/>
        <s v="EMERTELEVT444"/>
        <s v="EMERTELEVT422"/>
        <s v="EMERTELEVT459"/>
        <s v="EMERTELEVT415"/>
        <s v="EMERTELEVT419"/>
        <s v="GVJCE027"/>
        <s v="EMERTELEVT470"/>
        <s v="EMERTELEVT472"/>
        <s v="EMERPILSOH004"/>
        <s v="CANCEVIRGINIA"/>
        <s v="CANCEAZNAR"/>
        <s v="GVJCE006"/>
        <s v="EMERTELEVT493"/>
        <s v="EMERTELEVT010"/>
        <s v="EMERTELEVT026"/>
        <s v="CADPILARFER"/>
        <s v="CADVEROGALM"/>
        <s v="EMERTELEVT473"/>
        <s v="EMERTELEVT386"/>
        <s v="EMERTELEVT485"/>
        <s v="EMERTELEVT040"/>
        <s v="EMERTELEVT515"/>
        <s v="JGJCI009"/>
        <s v="EMERTELEVT507"/>
        <s v="EMERTELEVT469"/>
        <s v="EMERTELEVT510"/>
        <s v="EMERTELEVT174"/>
        <s v="EMERTELEVT369"/>
        <s v="EMERTELEVT466"/>
        <s v="EMEROUTTVT086" u="1"/>
        <s v="EMEROUTTVT161" u="1"/>
        <s v="EMEROUTTVT205" u="1"/>
        <s v="EMERTELEVT249" u="1"/>
        <s v="EMERTELEVT396" u="1"/>
        <m u="1"/>
        <s v="CADMARTAJ" u="1"/>
        <s v="EMEROUTTVT075" u="1"/>
        <s v="EMERTELEVT047" u="1"/>
        <s v="CANCEROSASAL" u="1"/>
        <s v="EMEROUTTVT108" u="1"/>
        <s v="EMEROUTTVT053" u="1"/>
        <s v="EMEROUTTVT244" u="1"/>
        <s v="EMERTELEVE001" u="1"/>
        <s v="EMERTELEVE073" u="1"/>
        <s v="EMERTELEVT100" u="1"/>
        <s v="EMEROUTTVT042" u="1"/>
        <s v="EMEROUTTVT158" u="1"/>
        <s v="EMEROUTTVT233" u="1"/>
        <s v="EMERTELEVT205" u="1"/>
        <s v="EMERTELEVT277" u="1"/>
        <s v="EMERCRECIM076" u="1"/>
        <s v="EMEROUTTVT031" u="1"/>
        <s v="EMEROUTTVT147" u="1"/>
        <s v="EMERTELEVT003" u="1"/>
        <s v="EMERTELEVT075" u="1"/>
        <s v="EMERTELEVT119" u="1"/>
        <s v="EMERTELEVT266" u="1"/>
        <s v="CADLFERNANL" u="1"/>
        <s v="EMERCRECIM065" u="1"/>
        <s v="EMEROUTTVT020" u="1"/>
        <s v="EMEROUTTVT136" u="1"/>
        <s v="EMERCRECIM054" u="1"/>
        <s v="EMEROUTTVT125" u="1"/>
        <s v="EMEROUTTVT197" u="1"/>
        <s v="EMEROUTTVT200" u="1"/>
        <s v="EMERTELEVT053" u="1"/>
        <s v="EMERTELEVT244" u="1"/>
        <s v="EMEROUTTVT039" u="1"/>
        <s v="EMEROUTTVT070" u="1"/>
        <s v="EMEROUTTVT114" u="1"/>
        <s v="EMEROUTTVT186" u="1"/>
        <s v="EMEROUTTVT261" u="1"/>
        <s v="CADDAVIDARRS" u="1"/>
        <s v="EMERCRECIM032" u="1"/>
        <s v="EMEROUTTVT103" u="1"/>
        <s v="EMEROUTTVT175" u="1"/>
        <s v="EMERTELEVT031" u="1"/>
        <s v="EMERTELEVT222" u="1"/>
        <s v="CADRAQMALC" u="1"/>
        <s v="EMEROUTTVT017" u="1"/>
        <s v="EMEROUTTVT089" u="1"/>
        <s v="EMERTELEVT092" u="1"/>
        <s v="EMERTELEVT327" u="1"/>
        <s v="ASJRB097" u="1"/>
        <s v="CADESTHER" u="1"/>
        <s v="EMERCRECIM082" u="1"/>
        <s v="EMEROUTTVT153" u="1"/>
        <s v="EMERTELEVT081" u="1"/>
        <s v="EMERTELEVT272" u="1"/>
        <s v="EMERTELEVT388" u="1"/>
        <s v="EMEROUTTVT067" u="1"/>
        <s v="EMEROUTTVT142" u="1"/>
        <s v="EMEROUTTVT258" u="1"/>
        <s v="EMERTELEVT039" u="1"/>
        <s v="EMERTELEVT261" u="1"/>
        <s v="EMEROUTTVT056" u="1"/>
        <s v="EMERTELEVT175" u="1"/>
        <s v="GVJCE010" u="1"/>
        <s v="CADFFUENTEN" u="1"/>
        <s v="EMEROUTTVT045" u="1"/>
        <s v="EMEROUTTVT120" u="1"/>
        <s v="EMERTELEVT208" u="1"/>
        <s v="EMEROUTTVT034" u="1"/>
        <s v="EMEROUTTVT181" u="1"/>
        <s v="EMERTELEVT078" u="1"/>
        <s v="EMERTELEVT153" u="1"/>
        <s v="EMERTELEVT344" u="1"/>
        <s v="EMEROUTTVT139" u="1"/>
        <s v="EMEROUTTVT170" u="1"/>
        <s v="EMERTELEVT258" u="1"/>
        <s v="CADLUX" u="1"/>
        <s v="EMERCRECIM057" u="1"/>
        <s v="EMEROUTTVT084" u="1"/>
        <s v="EMEROUTTVT128" u="1"/>
        <s v="EMERTELEVT056" u="1"/>
        <s v="EMERTELEVT247" u="1"/>
        <s v="EMEROUTTVT117" u="1"/>
        <s v="EMEROUTTVT189" u="1"/>
        <s v="EMERTELEVT236" u="1"/>
        <s v="EMERTELEVT311" u="1"/>
        <s v="EMEROUTTVT062" u="1"/>
        <s v="EMEROUTTVT178" u="1"/>
        <s v="EMERTELEVT181" u="1"/>
        <s v="EMERTELEVT225" u="1"/>
        <s v="EMEROUTTVT167" u="1"/>
        <s v="EMEROUTTVT242" u="1"/>
        <s v="EMERTELEVT361" u="1"/>
        <s v="EMEROUTTVT009" u="1"/>
        <s v="EMEROUTTVT156" u="1"/>
        <s v="EMEROUTTVT231" u="1"/>
        <s v="EMERTELEVT275" u="1"/>
        <s v="EMERTELEVT073" u="1"/>
        <s v="EMERTELEVT117" u="1"/>
        <s v="EMERTELEVT189" u="1"/>
        <s v="EMERTELEVT264" u="1"/>
        <s v="EMERTELEVT308" u="1"/>
        <s v="CANCEANGELO" u="1"/>
        <s v="EMERCRECIM063" u="1"/>
        <s v="EMEROUTTVT059" u="1"/>
        <s v="EMEROUTTVT134" u="1"/>
        <s v="EMERTELEVT062" u="1"/>
        <s v="EMEROUTTVT048" u="1"/>
        <s v="EMERTELEVT051" u="1"/>
        <s v="EMERTELEVT167" u="1"/>
        <s v="EMERTELEVT062 " u="1"/>
        <s v="EMEROUTTVT112" u="1"/>
        <s v="EMEROUTTVT184" u="1"/>
        <s v="EMEROUTTVT228" u="1"/>
        <s v="EMERTELEVT009" u="1"/>
        <s v="CANCECYNTHIA" u="1"/>
        <s v="EMERCRECIM030" u="1"/>
        <s v="EMEROUTTVT026" u="1"/>
        <s v="EMEROUTTVT098" u="1"/>
        <s v="EMERTELEVT336" u="1"/>
        <s v="EMERTELEVT411" u="1"/>
        <s v="EMERCRECIM091" u="1"/>
        <s v="EMERTELEVT090" u="1"/>
        <s v="EMERTELEVT134" u="1"/>
        <s v="EMERTELEVT325" u="1"/>
        <s v="EMERCRECIM049" u="1"/>
        <s v="EMEROUTTVT151" u="1"/>
        <s v="EMERTELEVT195" u="1"/>
        <s v="EMERTELEVT239" u="1"/>
        <s v="CANCEANGEL" u="1"/>
        <s v="EMERCRECIM038" u="1"/>
        <s v="EMEROUTTVT109" u="1"/>
        <s v="EMEROUTTVT140" u="1"/>
        <s v="EMEROUTTVT256" u="1"/>
        <s v="EMERTELEVT303" u="1"/>
        <s v="EMERTELEVT450" u="1"/>
        <s v="GVJCE019" u="1"/>
        <s v="CADANTONIO" u="1"/>
        <s v="EMEROUTTVT245" u="1"/>
        <s v="EMERTELEVT206" u="1"/>
        <s v="EMEROUTTVT245 " u="1"/>
        <s v="CADPACOCENTF" u="1"/>
        <s v="EMERCRECIM077" u="1"/>
        <s v="EMEROUTTVT032" u="1"/>
        <s v="EMEROUTTVT223" u="1"/>
        <s v="EMERTELEVT004" u="1"/>
        <s v="EMEROUTTVT137" u="1"/>
        <s v="EMEROUTTVT212" u="1"/>
        <s v="EMERTELEVT065" u="1"/>
        <s v="EMERTELEVET325" u="1"/>
        <s v="EMERCRECIM055" u="1"/>
        <s v="EMEROUTTVT010" u="1"/>
        <s v="EMEROUTTVT198" u="1"/>
        <s v="EMERTELEVT245" u="1"/>
        <s v="EMEROUTTVT071" u="1"/>
        <s v="EMERTELEVT043" u="1"/>
        <s v="EMEROUTTVT060" u="1"/>
        <s v="EMEROUTTVT104" u="1"/>
        <s v="EMERTELEVT032" u="1"/>
        <s v="EMERTELEVT223" u="1"/>
        <s v="EMERCRECIM022" u="1"/>
        <s v="EMEROUTTVT240" u="1"/>
        <s v="EMERTELEVT093" u="1"/>
        <s v="EMERTELEVT328" u="1"/>
        <s v="EMERTELEVT082" u="1"/>
        <s v="EMERTELEVT126" u="1"/>
        <s v="EMERTELEVT198" u="1"/>
        <s v="CANCERAQUELLO" u="1"/>
        <s v="EMERTELEVT262" u="1"/>
        <s v="EMERTELEVT306" u="1"/>
        <s v="EMERTELEVT378" u="1"/>
        <s v="CANCECONCEPCION" u="1"/>
        <s v="GVJCE008" u="1"/>
        <s v="EMEROUTTVT057" u="1"/>
        <s v="EMEROUTTVT248" u="1"/>
        <s v="EMERTELEVT029" u="1"/>
        <s v="EMERTELEVT104" u="1"/>
        <s v="EMERTELEVT176" u="1"/>
        <s v="CADROCIOF" u="1"/>
        <s v="CADMMURIEL" u="1"/>
        <s v="EMEROUTTVT121" u="1"/>
        <s v="EMEROUTTVT193" u="1"/>
        <s v="EMERTELEVT165" u="1"/>
        <s v="EMERTELEVT240" u="1"/>
        <s v="EMEROUTTVT182" u="1"/>
        <s v="EMEROUTTVT226" u="1"/>
        <s v="EMERTELEVT345" u="1"/>
        <s v="EMERCRECIM069" u="1"/>
        <s v="EMEROUTTVT024" u="1"/>
        <s v="EMERTELEVT068" u="1"/>
        <s v="EMEROUTTVT013" u="1"/>
        <s v="EMEROUTTVT085" u="1"/>
        <s v="EMEROUTTVT129" u="1"/>
        <s v="EMEROUTTVT204" u="1"/>
        <s v="EMEROUTTVT074" u="1"/>
        <s v="EMEROUTTVT118" u="1"/>
        <s v="EMERTELEVT237" u="1"/>
        <s v="EMERTELEVT312" u="1"/>
        <s v="EMERCRECIM036" u="1"/>
        <s v="EMEROUTTVT107" u="1"/>
        <s v="EMEROUTTVT179" u="1"/>
        <s v="EMEROUTTVT254" u="1"/>
        <s v="EMERTELEVT182" u="1"/>
        <s v="EMERTELEVT298" u="1"/>
        <s v="EMERTELEVT373" u="1"/>
        <s v="EMEROUTTVT052" u="1"/>
        <s v="EMEROUTTVT168" u="1"/>
        <s v="EMERTELEVT171" u="1"/>
        <s v="EMEROUTTVT041" u="1"/>
        <s v="EMEROUTTVT232" u="1"/>
        <s v="EMERTELEVT013" u="1"/>
        <s v="EMERTELEVT129" u="1"/>
        <s v="EMERTELEVT160" u="1"/>
        <s v="EMERTELEVT276" u="1"/>
        <s v="CADANABELEN" u="1"/>
        <s v="CANCEMARIUXI" u="1"/>
        <s v="EMERTELEVT074" u="1"/>
        <s v="EMERTELEVT118" u="1"/>
        <s v="EMEROUTTVT135" u="1"/>
        <s v="CCEMEAL005" u="1"/>
        <s v="EMEROUTTVT049" u="1"/>
        <s v="EMEROUTTVT196" u="1"/>
        <s v="EMERTELEVT052" u="1"/>
        <s v="EMERTELEVT243" u="1"/>
        <s v="EMERTELEVT390" u="1"/>
        <s v="PROCBONSADSNOPCK" u="1"/>
        <s v="EMEROUTTVT229" u="1"/>
        <s v="EMERTELEVT041" u="1"/>
        <s v="EMEROUTTVT102" u="1"/>
        <s v="EMEROUTTVT174" u="1"/>
        <s v="EMERTELEVT030" u="1"/>
        <s v="CADSPRADILL" u="1"/>
        <s v="EMEROUTTVT088" u="1"/>
        <s v="EMEROUTTVT163" u="1"/>
        <s v="EMEROUTTVT207" u="1"/>
        <s v="EMERTELEVT326" u="1"/>
        <s v="EMERTELEVT398" u="1"/>
        <s v="JGJCI001" u="1"/>
        <s v="EMEROUTTVT152" u="1"/>
        <s v="EMERTELEVT049" u="1"/>
        <s v="EMERTELEVT196" u="1"/>
        <s v="EMERTELEVT271" u="1"/>
        <s v="EMERTELEVT387" u="1"/>
        <s v="EMERCRECIM039" u="1"/>
        <s v="EMEROUTTVT066" u="1"/>
        <s v="EMEROUTTVT141" u="1"/>
        <s v="EMERTELEVT038" u="1"/>
        <s v="EMERTELEVT185" u="1"/>
        <s v="EMERTELEVT304" u="1"/>
        <s v="GVJCE012" u="1"/>
        <s v="EMERTELEVT099" u="1"/>
        <s v="EMERTELEVT102" u="1"/>
        <s v="EMERTELEVT409" u="1"/>
        <s v="EMEROUTTVT044" u="1"/>
        <s v="EMEROUTTVT235" u="1"/>
        <s v="EMERTELEVT163" u="1"/>
        <s v="EMERCRECIM006" u="1"/>
        <s v="EMEROUTTVT180" u="1"/>
        <s v="EMERTELEVT268" u="1"/>
        <s v="EMERCRECIM067" u="1"/>
        <s v="EMEROUTTVT138" u="1"/>
        <s v="EMEROUTTVT213" u="1"/>
        <s v="EMERTELEVT332" u="1"/>
        <s v="EMEROUTTVT199" u="1"/>
        <s v="EMERTELEVT055" u="1"/>
        <s v="EMERTELEVT321" u="1"/>
        <s v="EMEROUTTVT116" u="1"/>
        <s v="EMEROUTTVT188" u="1"/>
        <s v="EMEROUTTVT105" u="1"/>
        <s v="EMEROUTTVT252" u="1"/>
        <s v="EMERTELEVT033" u="1"/>
        <s v="EMERTELEVT371" u="1"/>
        <s v="xxxx" u="1"/>
        <s v="EMEROUTTVT166" u="1"/>
        <s v="EMEROUTTVT241" u="1"/>
        <s v="EMEROUTTVT155" u="1"/>
        <s v="EMEROUTTVT230" u="1"/>
        <s v="EMERTELEVT274" u="1"/>
        <s v="EMERCRECIM073" u="1"/>
        <s v="EMEROUTTVT144" u="1"/>
        <s v="EMERTELEVT072" u="1"/>
        <s v="EMERTELEVT263" u="1"/>
        <s v="EMERCRECIM062" u="1"/>
        <s v="EMEROUTTVT133" u="1"/>
        <s v="EMEROUTTVT249" u="1"/>
        <s v="EMERTELEVE006" u="1"/>
        <s v="EMERTELEVT061" u="1"/>
        <s v="EMERTELEVT105" u="1"/>
        <s v="JGJCI036" u="1"/>
        <s v="CANCEYOLANDA" u="1"/>
        <s v="EMEROUTTVT047" u="1"/>
        <s v="EMEROUTTVT122" u="1"/>
        <s v="EMEROUTTVT238" u="1"/>
        <s v="EMERTELEVT050" u="1"/>
        <s v="EMERTELEVT241" u="1"/>
        <s v="EMEROUTTVT036" u="1"/>
        <s v="EMEROUTTVT183" u="1"/>
        <s v="EMERTELEVT346" u="1"/>
        <s v="EMEROUTTVT097" u="1"/>
        <s v="EMEROUTTVT172" u="1"/>
        <s v="EMEROUTTVT216" u="1"/>
        <s v="EMERTELEVT069" u="1"/>
      </sharedItems>
    </cacheField>
    <cacheField name="Tipo_Dispositivo" numFmtId="0" sqlType="-9">
      <sharedItems count="7">
        <s v="SMART TV"/>
        <s v="TABLET"/>
        <s v="SMARTWATCH" u="1"/>
        <s v="VIDEOCONSOLA" u="1"/>
        <s v="DISPOSITIVO TV" u="1"/>
        <s v="PATINETE ELECTRICO" u="1"/>
        <s v="ALTAVOZ INTELIGENTE" u="1"/>
      </sharedItems>
    </cacheField>
    <cacheField name="Estado" numFmtId="0" sqlType="-9">
      <sharedItems count="6">
        <s v="DESCARTADO"/>
        <s v="SUSPENDIDO"/>
        <s v="ACTIVO"/>
        <s v="CANCELADO"/>
        <s v="EN VUELO"/>
        <s v="BAJA"/>
      </sharedItems>
    </cacheField>
    <cacheField name="Terminal_FBB" numFmtId="0" sqlType="4">
      <sharedItems containsSemiMixedTypes="0" containsString="0" containsNumber="1" containsInteger="1" minValue="0" maxValue="1" count="2">
        <n v="0"/>
        <n v="1"/>
      </sharedItems>
    </cacheField>
    <cacheField name="Terminal_RFB" numFmtId="0" sqlType="4">
      <sharedItems containsSemiMixedTypes="0" containsString="0" containsNumber="1" containsInteger="1" minValue="0" maxValue="1" count="2">
        <n v="0"/>
        <n v="1"/>
      </sharedItems>
    </cacheField>
    <cacheField name="MES_FBB" numFmtId="0" sqlType="-9">
      <sharedItems count="12">
        <s v="Agosto"/>
        <s v="Septiembre"/>
        <s v="Octubre"/>
        <s v="Noviembre"/>
        <s v="Diciembre"/>
        <s v="Enero"/>
        <s v="Mayo" u="1"/>
        <s v="Abril" u="1"/>
        <s v="Julio" u="1"/>
        <s v="Junio" u="1"/>
        <s v="Febrero" u="1"/>
        <s v="Marzo" u="1"/>
      </sharedItems>
    </cacheField>
    <cacheField name="MES_RFB" numFmtId="0" sqlType="-9">
      <sharedItems containsBlank="1" count="13">
        <m/>
        <s v="Agosto"/>
        <s v="Septiembre"/>
        <s v="Octubre"/>
        <s v="Noviembre"/>
        <s v="Diciembre"/>
        <s v="Enero"/>
        <s v="Mayo" u="1"/>
        <s v="Abril" u="1"/>
        <s v="Julio" u="1"/>
        <s v="Junio" u="1"/>
        <s v="Febrero" u="1"/>
        <s v="Marzo" u="1"/>
      </sharedItems>
    </cacheField>
    <cacheField name="AÑO_FBB" numFmtId="0" sqlType="-9">
      <sharedItems count="5">
        <s v="2024"/>
        <s v="2025"/>
        <s v="2023" u="1"/>
        <s v="2022" u="1"/>
        <s v="2021" u="1"/>
      </sharedItems>
    </cacheField>
    <cacheField name="AÑO_RFB" numFmtId="0" sqlType="-9">
      <sharedItems containsBlank="1" count="7">
        <m/>
        <s v="2024"/>
        <s v="2025"/>
        <s v="2023" u="1"/>
        <s v="2022" u="1"/>
        <s v="2021" u="1"/>
        <s v="9999" u="1"/>
      </sharedItems>
    </cacheField>
    <cacheField name="DNI" numFmtId="0" sqlType="-9">
      <sharedItems count="1">
        <s v=""/>
      </sharedItems>
    </cacheField>
    <cacheField name="Login_Presence" numFmtId="0" sqlType="6">
      <sharedItems containsSemiMixedTypes="0" containsString="0" containsNumber="1" containsInteger="1" minValue="0" maxValue="0" count="1">
        <n v="0"/>
      </sharedItems>
    </cacheField>
    <cacheField name="Team_Leader" numFmtId="0" sqlType="-9">
      <sharedItems count="1">
        <s v=""/>
      </sharedItems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or" refreshedDate="45699.376056828703" createdVersion="4" refreshedVersion="5" minRefreshableVersion="3" recordCount="3009">
  <cacheSource type="external" connectionId="1"/>
  <cacheFields count="17">
    <cacheField name="ID_PEDIDO" numFmtId="0" sqlType="6">
      <sharedItems containsSemiMixedTypes="0" containsString="0" containsNumber="1" containsInteger="1" minValue="176993088" maxValue="186324877"/>
    </cacheField>
    <cacheField name="AGENTE" numFmtId="0" sqlType="-9">
      <sharedItems containsBlank="1" count="503">
        <s v="EMERTELEVT050"/>
        <s v="EMERTELEVT264"/>
        <s v="EMERTELEVT034"/>
        <s v="EMERTELEVT058"/>
        <s v="EMERTELEVT322"/>
        <s v="EMERTELEVT054"/>
        <s v="EMERTELEVT057"/>
        <s v="EMERTELEVT309"/>
        <s v="EMERTELEVT026"/>
        <s v="EMERTELEVT010"/>
        <s v="EMERTELEVE006"/>
        <s v="EMERTELEVT060"/>
        <s v="EMERTELEVT246"/>
        <s v="EMERTELEVT042"/>
        <s v="EMERTELEVT065"/>
        <s v="EMERTELEVT037"/>
        <s v="GVJCI052"/>
        <s v="EMERTELEVT029"/>
        <s v="GVJCE008"/>
        <s v="GVJCI030"/>
        <s v="EMERTELEVT136"/>
        <s v="EMERTELEVT103"/>
        <s v="EMERTELEVT211"/>
        <s v="EMERTELEVT002"/>
        <s v="EMERTELEVT329"/>
        <s v="EMERTELEVT066"/>
        <s v="EMERTELEVT369"/>
        <s v="EMERTELEVT158"/>
        <s v="EMERTELEVT248"/>
        <s v="EMERTELEVT031"/>
        <s v="EMERTELEVT363"/>
        <s v="GVJCI021"/>
        <s v="EMERTELEVT274"/>
        <s v="EMERTELEVT305"/>
        <s v="EMERTELEVT059"/>
        <s v="EMERTELEVT048"/>
        <s v="EMERTELEVT348"/>
        <s v="EMERTELEVT161"/>
        <s v="EMERTELEVT174"/>
        <s v="EMERTELEVT359"/>
        <s v="EMERTELEVT206"/>
        <s v="JGJCI057"/>
        <s v="CANCERAQUELLO"/>
        <s v="EMERTELEVT336"/>
        <s v="EMERTELEVT046"/>
        <s v="EMERTELEVT041"/>
        <s v="EMERTELEVT364"/>
        <s v="EMERTELEVT183"/>
        <s v="JGJCI010"/>
        <s v="GVJCI013"/>
        <s v="CADESTHER"/>
        <s v="EMERTELEVT390"/>
        <s v="GVJCE010"/>
        <s v="EMERTELEVT388"/>
        <s v="EMERTELEVT387"/>
        <s v="EMERTELEVT372"/>
        <s v="EMERTELEVT127"/>
        <s v="EMERTELEVT373"/>
        <s v="EMERTELEVT403"/>
        <s v="EMERTELEVT404"/>
        <s v="EMERTELEVT399"/>
        <s v="EMERTELEVT398"/>
        <s v="GVJCI036"/>
        <s v="EMERTELEVT396"/>
        <s v="JGJCI001"/>
        <s v="EMERTELEVT392"/>
        <s v="EMERTELEVT400"/>
        <s v="EMERTELEVT443"/>
        <s v="EMERTELEVT416"/>
        <s v="EMERTELEVT442"/>
        <s v="EMERTELEVT441"/>
        <s v="EMERTELEVT445"/>
        <s v="EMERTELEVT451"/>
        <s v="GVJCE028"/>
        <s v="EMERTELEVT444"/>
        <s v="EMERTELEVT466"/>
        <s v="GVJCE009"/>
        <s v="EMERTELEVT465"/>
        <s v="EMERTELEVT464"/>
        <s v="EMERTELEVT473"/>
        <s v="GVJCE007"/>
        <s v="EMERTELEVT470"/>
        <s v="EMERTELEVT468"/>
        <s v="EMERTELEVT462"/>
        <s v="EMERTELEVT469"/>
        <s v="EMERTELEVT472"/>
        <s v="EMERTELEVT485"/>
        <s v="CADANTONIO"/>
        <s v="EMERTELEVT494"/>
        <s v="GVJCE006"/>
        <s v="EMERTELEVT384"/>
        <s v="EMERTELEVT419"/>
        <s v="EMERTELEVT493"/>
        <s v="CADCOLJAMESLI"/>
        <s v="JBJIO080"/>
        <s v="EMERTELEVT486"/>
        <s v="EMERTELEVT495"/>
        <s v="JGJCI003"/>
        <s v="JBJMC222"/>
        <s v="GVJCE020"/>
        <s v="JGJCI005"/>
        <s v="EMERTELEVT490"/>
        <s v="JGJCI016"/>
        <s v="EMERTELEVT510"/>
        <s v="EMERTELEVT508"/>
        <s v="EMERTELEVT514"/>
        <s v="EMERTELEVT513"/>
        <s v="CADCHIDAG"/>
        <s v="EMERTELEVT515"/>
        <s v="EMERPILSOH006"/>
        <s v="CADALICIA"/>
        <s v="JGJCI009"/>
        <s v="EMERTELEVT507"/>
        <s v="CANCECYNTHIA"/>
        <m u="1"/>
        <s v="EMEROUTTVT016" u="1"/>
        <s v="EMEROUTTVT108" u="1"/>
        <s v="EMERTELEVT304" u="1"/>
        <s v="EMEROUTTVT116" u="1"/>
        <s v="CCEMERGIA010" u="1"/>
        <s v="EMERTELEVT084" u="1"/>
        <s v="EMERTELEVT176" u="1"/>
        <s v="EMERTELEVT268" u="1"/>
        <s v="EMEROUTTVT032" u="1"/>
        <s v="EMEROUTTVT216" u="1"/>
        <s v="CADSPRADILL" u="1"/>
        <s v="EMERTELEVT092" u="1"/>
        <s v="EMERTELEVT276" u="1"/>
        <s v="EMEROUTTVT088" u="1"/>
        <s v="CCEMERGIA030" u="1"/>
        <s v="EMERTELEVT284" u="1"/>
        <s v="EMERTELEVT420" u="1"/>
        <s v="EMEROUTTVT188" u="1"/>
        <s v="EMERCRECIM033" u="1"/>
        <s v="EMEROUTTVT232" u="1"/>
        <s v="CCEMERGIA008" u="1"/>
        <s v="EMERTELEVT292" u="1"/>
        <s v="EMEROUTTVT196" u="1"/>
        <s v="EMEROUTTVT240" u="1"/>
        <s v="CADFFUENTEN" u="1"/>
        <s v="CADRAQMALC" u="1"/>
        <s v="CADPACOCENTF" u="1"/>
        <s v="EMERTELEVE001" u="1"/>
        <s v="EMERTELEVT013" u="1"/>
        <s v="EMERTELEVT105" u="1"/>
        <s v="EMEROUTTVT009" u="1"/>
        <s v="EMERTELEVT069" u="1"/>
        <s v="EMERTELEVT205" u="1"/>
        <s v="EMEROUTTVT017" u="1"/>
        <s v="EMEROUTTVT109" u="1"/>
        <s v="EMEROUTTVT025" u="1"/>
        <s v="EMEROUTTVT117" u="1"/>
        <s v="CADLUX" u="1"/>
        <s v="EMERTELEVT085" u="1"/>
        <s v="EMERCRECIM018" u="1"/>
        <s v="EMEROUTTVT125" u="1"/>
        <s v="EMERTELEVT093" u="1"/>
        <s v="EMERTELEVT185" u="1"/>
        <s v="EMERTELEVT277" u="1"/>
        <s v="EMERTELEVT321" u="1"/>
        <s v="EMEROUTTVT089" u="1"/>
        <s v="EMEROUTTVT041" u="1"/>
        <s v="EMEROUTTVT133" u="1"/>
        <s v="EMERTELEVT285" u="1"/>
        <s v="EMEROUTTVT189" u="1"/>
        <s v="EMEROUTTVT141" u="1"/>
        <s v="EMEROUTTVT233" u="1"/>
        <s v="EMEROUTTVT197" u="1"/>
        <s v="EMERCRECIM042" u="1"/>
        <s v="EMEROUTTVT241" u="1"/>
        <s v="EMERCRECIM050" u="1"/>
        <s v="CANCEANGELO" u="1"/>
        <s v="EMERTELEVT078" u="1"/>
        <s v="EMERTELEVT030" u="1"/>
        <s v="EMERTELEVT306" u="1"/>
        <s v="CADMDELAMOG" u="1"/>
        <s v="EMEROUTTVT026" u="1"/>
        <s v="EMEROUTTVT118" u="1"/>
        <s v="EMERTELEVT086" u="1"/>
        <s v="EMERTELEVT130" u="1"/>
        <s v="EMERTELEVT222" u="1"/>
        <s v="EMERCRECIM019" u="1"/>
        <s v="EMEROUTTVT034" u="1"/>
        <s v="EMERTELEVT414" u="1"/>
        <s v="EMEROUTTVT042" u="1"/>
        <s v="EMEROUTTVT134" u="1"/>
        <s v="EMEROUTTVT226" u="1"/>
        <s v="EMEROUTTVT098" u="1"/>
        <s v="EMEROUTTVT050" u="1"/>
        <s v="EMEROUTTVT142" u="1"/>
        <s v="EMERTELEVT294" u="1"/>
        <s v="EMEROUTTVT198" u="1"/>
        <s v="EMEROUTTVT242" u="1"/>
        <s v="EMERCRECIM051" u="1"/>
        <s v="CCEMERGIA019" u="1"/>
        <s v="CADROCIOF" u="1"/>
        <s v="CADMMURIEL" u="1"/>
        <s v="EMERTELEVT007" u="1"/>
        <s v="EMERTELEVT079" u="1"/>
        <s v="EMERTELEVT307" u="1"/>
        <s v="EMERTELEVT087" u="1"/>
        <s v="EMERTELEVT223" u="1"/>
        <s v="EMEROUTTVT035" u="1"/>
        <s v="EMERTELEVT095" u="1"/>
        <s v="EMEROUTTVT043" u="1"/>
        <s v="EMEROUTTVT135" u="1"/>
        <s v="xxxx" u="1"/>
        <s v="EMERTELEVT195" u="1"/>
        <s v="EMERCRECIM036" u="1"/>
        <s v="EMEROUTTVT235" u="1"/>
        <s v="EMERTELEVT523" u="1"/>
        <s v="EMEROUTTVT199" u="1"/>
        <s v="EMERCRECIM044" u="1"/>
        <s v="EMEROUTTVT151" u="1"/>
        <s v="EMERCRECIM052" u="1"/>
        <s v="EMERCRECIM060" u="1"/>
        <s v="EMERTELEVT208" u="1"/>
        <s v="EMERTELEVT032" u="1"/>
        <s v="EMERTELEVT308" u="1"/>
        <s v="EMERTELEVT088" u="1"/>
        <s v="EMERTELEVT040" u="1"/>
        <s v="EMEROUTTVT036" u="1"/>
        <s v="EMEROUTTVT128" u="1"/>
        <s v="EMERTELEVT096" u="1"/>
        <s v="EMEROUTTVT044" u="1"/>
        <s v="EMEROUTTVT136" u="1"/>
        <s v="EMEROUTTVT228" u="1"/>
        <s v="EMERTELEVT196" u="1"/>
        <s v="EMERTELEVT288" u="1"/>
        <s v="EMERTELEVT240" u="1"/>
        <s v="EMERTELEVT332" u="1"/>
        <s v="CANCEYOLANDA" u="1"/>
        <s v="EMERCRECIM037" u="1"/>
        <s v="EMEROUTTVT052" u="1"/>
        <s v="EMEROUTTVT144" u="1"/>
        <s v="EMERTELEVT296" u="1"/>
        <s v="EMERCRECIM045" u="1"/>
        <s v="EMEROUTTVT060" u="1"/>
        <s v="EMEROUTTVT244" u="1"/>
        <s v="EMEROUTTVT252" u="1"/>
        <s v="CCEMEAL009" u="1"/>
        <s v="EMERTELEVT009" u="1"/>
        <s v="EMERTELEVT117" u="1"/>
        <s v="EMERTELEVT033" u="1"/>
        <s v="EMEROUTTVT029" u="1"/>
        <s v="EMERTELEVT225" u="1"/>
        <s v="EMEROUTTVT129" u="1"/>
        <s v="EMERTELEVT097" u="1"/>
        <s v="EMERTELEVT189" u="1"/>
        <s v="EMERTELEVT325" u="1"/>
        <s v="EMEROUTTVT045" u="1"/>
        <s v="EMEROUTTVT137" u="1"/>
        <s v="EMEROUTTVT229" u="1"/>
        <s v="EMERTELEVT289" u="1"/>
        <s v="EMERTELEVT241" u="1"/>
        <s v="EMERCRECIM038" u="1"/>
        <s v="EMEROUTTVT053" u="1"/>
        <s v="EMEROUTTVT145" u="1"/>
        <s v="EMEROUTTVT237" u="1"/>
        <s v="EMERTELEVT297" u="1"/>
        <s v="EMERCRECIM046" u="1"/>
        <s v="EMEROUTTVT153" u="1"/>
        <s v="EMEROUTTVT245" u="1"/>
        <s v="EMEROUTTVT245 " u="1"/>
        <s v="EMERCRECIM054" u="1"/>
        <s v="EMEROUTTVT161" u="1"/>
        <s v="EMEROUTTVT253" u="1"/>
        <s v="CCEMEAL006" u="1"/>
        <s v="EMERCRECIM062" u="1"/>
        <s v="EMEROUTTVT261" u="1"/>
        <s v="JGJCI021" u="1"/>
        <s v="EMERCRECIM070" u="1"/>
        <s v="CADMCABEL" u="1"/>
        <s v="EMERTELEVT118" u="1"/>
        <s v="CADALEJANDRA" u="1"/>
        <s v="EMERTELEVT126" u="1"/>
        <s v="EMERTELEVT134" u="1"/>
        <s v="EMERTELEVT226" u="1"/>
        <s v="EMERTELEVT326" u="1"/>
        <s v="EMEROUTTVT046" u="1"/>
        <s v="EMEROUTTVT138" u="1"/>
        <s v="CCEMEAL003" u="1"/>
        <s v="EMERTELEVT198" u="1"/>
        <s v="EMERTELEVT150" u="1"/>
        <s v="EMERCRECIM039" u="1"/>
        <s v="EMEROUTTVT054" u="1"/>
        <s v="EMEROUTTVT238" u="1"/>
        <s v="EMERTELEVT342" u="1"/>
        <s v="EMEROUTTVT062" u="1"/>
        <s v="EMERCRECIM055" u="1"/>
        <s v="EMEROUTTVT070" u="1"/>
        <s v="EMEROUTTVT254" u="1"/>
        <s v="EMERCRECIM063" u="1"/>
        <s v="EMEROUTTVT170" u="1"/>
        <s v="CADMARTAJ" u="1"/>
        <s v="ARANCHACAD" u="1"/>
        <s v="CCEMEAL001" u="1"/>
        <s v="EMERTELEVE007" u="1"/>
        <s v="EMERTELEVT027" u="1"/>
        <s v="EMERTELEVT119" u="1"/>
        <s v="EMERTELEVT043" u="1"/>
        <s v="EMERTELEVT227" u="1"/>
        <s v="EMEROUTTVT039" u="1"/>
        <s v="EMERTELEVT099" u="1"/>
        <s v="EMERTELEVT051" u="1"/>
        <s v="EMERTELEVT143" u="1"/>
        <s v="EMERTELEVT327" u="1"/>
        <s v="EMEROUTTVT047" u="1"/>
        <s v="EMEROUTTVT139" u="1"/>
        <s v="EMERTELEVT199" u="1"/>
        <s v="EMERTELEVT243" u="1"/>
        <s v="EMEROUTTVT147" u="1"/>
        <s v="EMEROUTTVT063" u="1"/>
        <s v="EMEROUTTVT155" u="1"/>
        <s v="EMEROUTTVT247" u="1"/>
        <s v="EMERCRECIM056" u="1"/>
        <s v="EMEROUTTVT071" u="1"/>
        <s v="EMEROUTTVT163" u="1"/>
        <s v="EMEROUTTVT255" u="1"/>
        <s v="EMERCRECIM064" u="1"/>
        <s v="CCEMEAL010" u="1"/>
        <s v="CANCEVIRGINIA" u="1"/>
        <s v="CADFERNANDOV" u="1"/>
        <s v="CADDAVIDARRS" u="1"/>
        <s v="GVJCE012" u="1"/>
        <s v="EMERTELEVT052" u="1"/>
        <s v="EMERTELEVT236" u="1"/>
        <s v="EMERTELEVT328" u="1"/>
        <s v="EMEROUTTVT048" u="1"/>
        <s v="EMERTELEVT244" u="1"/>
        <s v="EMEROUTTVT056" u="1"/>
        <s v="CCEMERGIA004" u="1"/>
        <s v="EMERTELEVT160" u="1"/>
        <s v="EMERTELEVT344" u="1"/>
        <s v="EMERCRECIM049" u="1"/>
        <s v="EMEROUTTVT064" u="1"/>
        <s v="EMEROUTTVT156" u="1"/>
        <s v="EMERCRECIM001" u="1"/>
        <s v="EMEROUTTVT200" u="1"/>
        <s v="CCEMERGIA014" u="1"/>
        <s v="EMERCRECIM057" u="1"/>
        <s v="EMEROUTTVT256" u="1"/>
        <s v="EMERCRECIM065" u="1"/>
        <s v="EMEROUTTVT172" u="1"/>
        <s v="EMERCRECIM073" u="1"/>
        <s v="EMEROUTTVT180" u="1"/>
        <s v="EMERTELEVT129" u="1"/>
        <s v="EMERTELEVT053" u="1"/>
        <s v="EMERTELEVT237" u="1"/>
        <s v="CANCEROSASAL" u="1"/>
        <s v="EMEROUTTVT049" u="1"/>
        <s v="EMERTELEVT061" u="1"/>
        <s v="EMERTELEVT153" u="1"/>
        <s v="EMERTELEVT245" u="1"/>
        <s v="EMERTELEVT337" u="1"/>
        <s v="EMEROUTTVT057" u="1"/>
        <s v="EMERTELEVT253" u="1"/>
        <s v="EMERTELEVT345" u="1"/>
        <s v="EMEROUTTVT249" u="1"/>
        <s v="EMEROUTTVT201" u="1"/>
        <s v="CADCARMENGG" u="1"/>
        <s v="EMERTELEVT261" u="1"/>
        <s v="EMERTELEVT361" u="1"/>
        <s v="EMERCRECIM066" u="1"/>
        <s v="EMERCRECIM074" u="1"/>
        <s v="EMEROUTTVT181" u="1"/>
        <s v="JGJCI015" u="1"/>
        <s v="EMERCRECIM082" u="1"/>
        <s v="CANCECONCEPCION" u="1"/>
        <s v="EMERTELEVT038" u="1"/>
        <s v="ROCIOCANCE" u="1"/>
        <s v="EMERTELEVT062" u="1"/>
        <s v="CADLFERNANL" u="1"/>
        <s v="EMEROUTTVT058" u="1"/>
        <s v="EMEROUTTVT010" u="1"/>
        <s v="EMEROUTTVT102" u="1"/>
        <s v="EMERTELEVT070" u="1"/>
        <s v="EMERTELEVT162" u="1"/>
        <s v="EMERTELEVT346" u="1"/>
        <s v="EMEROUTTVT066" u="1"/>
        <s v="EMEROUTTVT158" u="1"/>
        <s v="EMEROUTTVT110" u="1"/>
        <s v="CCEMERGIA005" u="1"/>
        <s v="EMERTELEVT262" u="1"/>
        <s v="EMERTELEVT354" u="1"/>
        <s v="EMEROUTTVT074" u="1"/>
        <s v="EMEROUTTVT166" u="1"/>
        <s v="EMEROUTTVT258" u="1"/>
        <s v="EMERCRECIM011" u="1"/>
        <s v="EMERCRECIM067" u="1"/>
        <s v="EMEROUTTVT266" u="1"/>
        <s v="EMEROUTTVT182" u="1"/>
        <s v="JGJCI036" u="1"/>
        <s v="JGJCI046" u="1"/>
        <s v="EMERTELEVT039" u="1"/>
        <s v="EMERTELEVT047" u="1"/>
        <s v="EMERTELEVT055" u="1"/>
        <s v="EMERTELEVT239" u="1"/>
        <s v="EMERTELEVT063" u="1"/>
        <s v="EMERTELEVT247" u="1"/>
        <s v="GVJCE015" u="1"/>
        <s v="EMEROUTTVT059" u="1"/>
        <s v="EMEROUTTVT011" u="1"/>
        <s v="EMEROUTTVT103" u="1"/>
        <s v="GVJCE025" u="1"/>
        <s v="EMERTELEVT071" u="1"/>
        <s v="EMERTELEVT163" u="1"/>
        <s v="EMEROUTTVT067" u="1"/>
        <s v="EMERTELEVT171" u="1"/>
        <s v="EMERTELEVT263" u="1"/>
        <s v="EMEROUTTVT075" u="1"/>
        <s v="EMEROUTTVT167" u="1"/>
        <s v="EMERCRECIM012" u="1"/>
        <s v="EMERTELEVT271" u="1"/>
        <s v="EMERCRECIM068" u="1"/>
        <s v="EMEROUTTVT175" u="1"/>
        <s v="EMERCRECIM020" u="1"/>
        <s v="EMERCRECIM076" u="1"/>
        <s v="EMEROUTTVT183" u="1"/>
        <s v="EMERTELEVT056" u="1"/>
        <s v="EMERTELEVT100" u="1"/>
        <s v="EMERTELEVT064" u="1"/>
        <s v="EMEROUTTVT104" u="1"/>
        <s v="GVJCE016" u="1"/>
        <s v="EMERTELEVT072" u="1"/>
        <s v="EMEROUTTVT068" u="1"/>
        <s v="EMEROUTTVT020" u="1"/>
        <s v="EMEROUTTVT112" u="1"/>
        <s v="EMERTELEVT080" u="1"/>
        <s v="EMEROUTTVT168" u="1"/>
        <s v="EMERTELEVT272" u="1"/>
        <s v="EMERCRECIM069" u="1"/>
        <s v="EMEROUTTVT084" u="1"/>
        <s v="EMERCRECIM021" u="1"/>
        <s v="EMERCRECIM077" u="1"/>
        <s v="EMEROUTTVT184" u="1"/>
        <s v="CCEMERGIA026" u="1"/>
        <s v="JGJCI038" u="1"/>
        <s v="EMERTELEVT049" u="1"/>
        <s v="EMERTELEVT249" u="1"/>
        <s v="EMERTELEVT201" u="1"/>
        <s v="EMEROUTTVT013" u="1"/>
        <s v="EMEROUTTVT105" u="1"/>
        <s v="EMERTELEVT073" u="1"/>
        <s v="EMERTELEVT165" u="1"/>
        <s v="EMERCRECIM006" u="1"/>
        <s v="EMEROUTTVT021" u="1"/>
        <s v="EMEROUTTVT205" u="1"/>
        <s v="GVJCE027" u="1"/>
        <s v="EMERTELEVT081" u="1"/>
        <s v="EMEROUTTVT077" u="1"/>
        <s v="EMEROUTTVT121" u="1"/>
        <s v="EMEROUTTVT213" u="1"/>
        <s v="EMERTELEVT181" u="1"/>
        <s v="EMEROUTTVT085" u="1"/>
        <s v="EMERCRECIM022" u="1"/>
        <s v="EMERTELEVT281" u="1"/>
        <s v="EMERCRECIM030" u="1"/>
        <s v="EMERCRECIM086" u="1"/>
        <s v="EMEROUTTVT193" u="1"/>
        <s v="EMERTELEVT002 " u="1"/>
        <s v="EMERTELEVT102" u="1"/>
        <s v="EMEROUTTVT014" u="1"/>
        <s v="EMERTELEVT074" u="1"/>
        <s v="EMERTELEVT258" u="1"/>
        <s v="EMEROUTTVT022" u="1"/>
        <s v="EMEROUTTVT114" u="1"/>
        <s v="EMERTELEVT082" u="1"/>
        <s v="EMERTELEVT266" u="1"/>
        <s v="EMERTELEVT358" u="1"/>
        <s v="EMEROUTTVT078" u="1"/>
        <s v="EMEROUTTVT030" u="1"/>
        <s v="EMEROUTTVT122" u="1"/>
        <s v="EMERTELEVT090" u="1"/>
        <s v="EMERTELEVT182" u="1"/>
        <s v="EMEROUTTVT086" u="1"/>
        <s v="EMEROUTTVT178" u="1"/>
        <s v="EMEROUTTVT230" u="1"/>
        <s v="EMERCRECIM087" u="1"/>
        <s v="EMEROUTTVT194" u="1"/>
        <s v="CADVEROGALM" u="1"/>
        <s v="EMERTELEVT003" u="1"/>
        <s v="CANCEMARIUXI" u="1"/>
        <s v="EMEROUTTVT107" u="1"/>
        <s v="EMERTELEVT075" u="1"/>
        <s v="EMERTELEVT167" u="1"/>
        <s v="EMERTELEVT303" u="1"/>
        <s v="EMEROUTTVT207" u="1"/>
        <s v="EMERTELEVT175" u="1"/>
        <s v="EMERCRECIM016" u="1"/>
        <s v="EMEROUTTVT031" u="1"/>
        <s v="EMERTELEVT275" u="1"/>
        <s v="ANGELOCANCEBOO" u="1"/>
        <s v="EMEROUTTVT179" u="1"/>
        <s v="EMERCRECIM024" u="1"/>
        <s v="EMEROUTTVT223" u="1"/>
        <s v="EMERCRECIM032" u="1"/>
        <s v="EMEROUTTVT231" u="1"/>
        <s v="JBJAI010" u="1"/>
        <s v="EMERTELEVT004" u="1"/>
        <s v="EMERTELEVT104" u="1"/>
        <s v="EMEROUTTVT008" u="1"/>
        <s v="EMERTELEVT068" u="1"/>
      </sharedItems>
    </cacheField>
    <cacheField name="Fecha Alta" numFmtId="0" sqlType="-9">
      <sharedItems containsDate="1" containsMixedTypes="1" minDate="2021-11-02T00:00:00" maxDate="2023-12-14T00:00:00" count="1032">
        <s v="2024-05-16"/>
        <s v="2024-05-08"/>
        <s v="2024-05-17"/>
        <s v="2024-05-14"/>
        <s v="2024-05-07"/>
        <s v="2024-05-24"/>
        <s v="2024-05-01"/>
        <s v="2024-05-03"/>
        <s v="2024-05-06"/>
        <s v="2024-05-02"/>
        <s v="2024-05-09"/>
        <s v="2024-05-04"/>
        <s v="2024-05-10"/>
        <s v="2024-05-15"/>
        <s v="2024-05-11"/>
        <s v="2024-05-13"/>
        <s v="2024-05-20"/>
        <s v="2024-05-23"/>
        <s v="2024-05-22"/>
        <s v="2024-05-18"/>
        <s v="2024-05-28"/>
        <s v="2024-05-19"/>
        <s v="2024-05-25"/>
        <s v="2024-05-21"/>
        <s v="2024-05-27"/>
        <s v="2024-06-03"/>
        <s v="2024-05-29"/>
        <s v="2024-05-30"/>
        <s v="2024-06-04"/>
        <s v="2024-06-07"/>
        <s v="2024-06-05"/>
        <s v="2024-06-19"/>
        <s v="2024-05-31"/>
        <s v="2024-06-01"/>
        <s v="2024-06-13"/>
        <s v="2024-06-11"/>
        <s v="2024-07-03"/>
        <s v="2024-06-10"/>
        <s v="2024-06-06"/>
        <s v="2024-06-14"/>
        <s v="2024-06-12"/>
        <s v="2024-06-08"/>
        <s v="2024-07-02"/>
        <s v="2024-06-15"/>
        <s v="2024-06-18"/>
        <s v="2024-06-17"/>
        <s v="2024-06-24"/>
        <s v="2024-06-21"/>
        <s v="2024-06-20"/>
        <s v="2024-06-25"/>
        <s v="2024-07-11"/>
        <s v="2024-06-22"/>
        <s v="2024-07-08"/>
        <s v="2024-07-12"/>
        <s v="2024-06-27"/>
        <s v="2024-07-04"/>
        <s v="2024-06-29"/>
        <s v="2024-07-06"/>
        <s v="2024-08-01"/>
        <s v="2024-06-28"/>
        <s v="2024-07-05"/>
        <s v="2024-07-01"/>
        <s v="2024-07-09"/>
        <s v="2024-06-30"/>
        <s v="2024-07-17"/>
        <s v="2024-07-18"/>
        <s v="2024-07-10"/>
        <s v="2024-07-07"/>
        <s v="2024-07-15"/>
        <s v="2024-08-02"/>
        <s v="2024-07-19"/>
        <s v="2024-07-16"/>
        <s v="2024-07-13"/>
        <s v="2024-07-24"/>
        <s v="2024-07-22"/>
        <s v="2024-07-23"/>
        <s v="2024-07-31"/>
        <s v="2024-07-26"/>
        <s v="2024-08-14"/>
        <s v="2024-07-20"/>
        <s v="2024-07-29"/>
        <s v="2024-08-30"/>
        <s v="2024-07-25"/>
        <s v="2024-08-13"/>
        <s v="2024-08-23"/>
        <s v="2024-07-30"/>
        <s v="2024-08-03"/>
        <s v="2024-08-19"/>
        <s v="2024-07-27"/>
        <s v="2024-08-05"/>
        <s v="2024-08-09"/>
        <s v="2024-08-08"/>
        <s v="2024-08-06"/>
        <s v="2024-08-07"/>
        <s v="2024-08-20"/>
        <s v="2024-08-12"/>
        <s v="2024-08-28"/>
        <s v="2024-08-22"/>
        <s v="2024-08-10"/>
        <s v="2024-08-21"/>
        <s v="2024-08-16"/>
        <s v="2024-09-03"/>
        <s v="2024-08-15"/>
        <s v="2024-09-06"/>
        <s v="2024-09-02"/>
        <s v="2024-08-26"/>
        <s v="2024-08-29"/>
        <s v="2024-09-09"/>
        <s v="2024-08-24"/>
        <s v="2024-08-27"/>
        <s v="2024-09-04"/>
        <s v="2024-09-16"/>
        <s v="2024-09-10"/>
        <s v="2024-10-11"/>
        <s v="2024-09-05"/>
        <s v="2024-08-31"/>
        <s v="2024-10-01"/>
        <s v="2024-10-28"/>
        <s v="2024-10-22"/>
        <s v="2024-09-13"/>
        <s v="2024-09-12"/>
        <s v="2024-09-11"/>
        <s v="2024-10-08"/>
        <s v="2024-09-26"/>
        <s v="2024-09-17"/>
        <s v="2024-09-07"/>
        <s v="2024-09-28"/>
        <s v="2024-09-20"/>
        <s v="2024-09-19"/>
        <s v="2024-10-14"/>
        <s v="2024-10-29"/>
        <s v="2024-11-04"/>
        <s v="2024-09-25"/>
        <s v="2024-09-14"/>
        <s v="2024-09-18"/>
        <s v="2024-09-23"/>
        <s v="2024-10-02"/>
        <s v="2024-09-24"/>
        <s v="2024-09-21"/>
        <s v="2024-10-15"/>
        <s v="2024-09-22"/>
        <s v="2024-09-30"/>
        <s v="2024-10-03"/>
        <s v="2024-10-23"/>
        <s v="2024-09-27"/>
        <s v="2024-10-07"/>
        <s v="2024-10-04"/>
        <s v="2024-10-10"/>
        <s v="2024-10-18"/>
        <s v="2024-10-13"/>
        <s v="2024-10-21"/>
        <s v="2024-10-12"/>
        <s v="2024-10-17"/>
        <s v="2024-10-09"/>
        <s v="2024-12-14"/>
        <s v="2024-10-24"/>
        <s v="2024-10-19"/>
        <s v="2024-10-16"/>
        <s v="2024-10-26"/>
        <s v="2024-10-25"/>
        <s v="2024-11-06"/>
        <s v="2024-11-10"/>
        <s v="2024-11-13"/>
        <s v="2024-11-05"/>
        <s v="2024-10-31"/>
        <s v="2024-11-26"/>
        <s v="2024-11-01"/>
        <s v="2024-10-30"/>
        <s v="2024-10-27"/>
        <s v="2024-11-02"/>
        <s v="2024-12-10"/>
        <s v="2024-11-07"/>
        <s v="2024-11-12"/>
        <s v="2024-11-19"/>
        <s v="2024-11-08"/>
        <s v="2024-11-03"/>
        <s v="2024-12-08"/>
        <s v="2024-11-20"/>
        <s v="2024-11-11"/>
        <s v="2024-11-09"/>
        <s v="2024-11-15"/>
        <s v="2024-11-16"/>
        <s v="2024-11-14"/>
        <s v="2024-11-28"/>
        <s v="2024-11-22"/>
        <s v="2024-12-04"/>
        <s v="2025-01-08"/>
        <s v="2024-12-13"/>
        <s v="2024-11-21"/>
        <s v="2024-11-25"/>
        <s v="2024-11-27"/>
        <s v="2024-12-27"/>
        <s v="2024-11-23"/>
        <s v="2024-11-18"/>
        <s v="2024-11-29"/>
        <s v="2024-12-05"/>
        <s v="2024-12-11"/>
        <s v="2024-12-03"/>
        <s v="2024-11-30"/>
        <s v="2024-12-02"/>
        <s v="2025-01-03"/>
        <s v="2024-12-20"/>
        <s v="2024-12-16"/>
        <s v="2024-12-12"/>
        <s v="2025-01-09"/>
        <s v="2024-12-07"/>
        <s v="2024-12-09"/>
        <s v="2024-12-06"/>
        <s v="2024-12-30"/>
        <s v="2024-12-31"/>
        <s v="2024-12-24"/>
        <s v="2024-12-23"/>
        <s v="2024-12-19"/>
        <s v="2024-12-17"/>
        <s v="2024-12-18"/>
        <s v="2024-12-21"/>
        <s v="2024-12-22"/>
        <s v="2025-01-07"/>
        <s v="2025-01-11"/>
        <s v="2025-01-27"/>
        <s v="2025-01-16"/>
        <s v="2025-01-02"/>
        <s v="2024-12-28"/>
        <s v="2024-12-29"/>
        <s v="2025-01-17"/>
        <s v="2025-01-12"/>
        <s v="2025-01-10"/>
        <s v="2025-01-13"/>
        <s v="2025-01-28"/>
        <s v="2025-01-15"/>
        <s v="2025-01-20"/>
        <s v="2025-01-14"/>
        <s v="2025-01-29"/>
        <s v="2025-01-21"/>
        <s v="2025-01-31"/>
        <s v="2025-01-23"/>
        <s v="2025-01-30"/>
        <s v="2025-01-18"/>
        <s v="2025-01-22"/>
        <s v="2025-01-24"/>
        <s v="2025-01-25"/>
        <s v="2025-02-10"/>
        <s v="2025-02-07"/>
        <s v="2025-02-04"/>
        <s v="2025-02-03"/>
        <s v="2025-02-06"/>
        <s v="2025-02-01"/>
        <s v="2025-02-05"/>
        <s v="2025-02-08"/>
        <d v="2022-09-29T00:00:00" u="1"/>
        <d v="2023-09-29T00:00:00" u="1"/>
        <d v="2022-10-25T00:00:00" u="1"/>
        <d v="2023-10-25T00:00:00" u="1"/>
        <d v="2022-11-21T00:00:00" u="1"/>
        <d v="2021-12-17T00:00:00" u="1"/>
        <d v="2023-11-21T00:00:00" u="1"/>
        <d v="2022-10-27T00:00:00" u="1"/>
        <d v="2021-11-23T00:00:00" u="1"/>
        <d v="2023-10-27T00:00:00" u="1"/>
        <d v="2022-11-23T00:00:00" u="1"/>
        <d v="2023-11-23T00:00:00" u="1"/>
        <d v="2022-12-19T00:00:00" u="1"/>
        <d v="2021-11-25T00:00:00" u="1"/>
        <d v="2022-11-25T00:00:00" u="1"/>
        <d v="2021-12-21T00:00:00" u="1"/>
        <d v="2022-12-21T00:00:00" u="1"/>
        <d v="2022-10-31T00:00:00" u="1"/>
        <d v="2023-10-31T00:00:00" u="1"/>
        <d v="2021-12-23T00:00:00" u="1"/>
        <d v="2023-11-27T00:00:00" u="1"/>
        <d v="2022-12-23T00:00:00" u="1"/>
        <d v="2022-01-04T00:00:00" u="1"/>
        <d v="2023-01-04T00:00:00" u="1"/>
        <d v="2021-11-29T00:00:00" u="1"/>
        <d v="2022-11-29T00:00:00" u="1"/>
        <d v="2023-11-29T00:00:00" u="1"/>
        <d v="2022-02-02T00:00:00" u="1"/>
        <d v="2023-02-02T00:00:00" u="1"/>
        <d v="2021-12-27T00:00:00" u="1"/>
        <d v="2022-12-27T00:00:00" u="1"/>
        <d v="2022-02-04T00:00:00" u="1"/>
        <d v="2021-12-29T00:00:00" u="1"/>
        <d v="2022-12-29T00:00:00" u="1"/>
        <d v="2022-01-10T00:00:00" u="1"/>
        <d v="2023-01-10T00:00:00" u="1"/>
        <d v="2023-02-06T00:00:00" u="1"/>
        <d v="2022-03-02T00:00:00" u="1"/>
        <d v="2023-03-02T00:00:00" u="1"/>
        <d v="2022-01-12T00:00:00" u="1"/>
        <d v="2023-01-12T00:00:00" u="1"/>
        <d v="2022-02-08T00:00:00" u="1"/>
        <d v="2023-02-08T00:00:00" u="1"/>
        <d v="2022-03-04T00:00:00" u="1"/>
        <d v="2022-01-14T00:00:00" u="1"/>
        <d v="2022-02-10T00:00:00" u="1"/>
        <d v="2023-02-10T00:00:00" u="1"/>
        <d v="2023-03-06T00:00:00" u="1"/>
        <d v="2023-01-16T00:00:00" u="1"/>
        <d v="2022-03-08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5-02T00:00:00" u="1"/>
        <d v="2022-01-20T00:00:00" u="1"/>
        <d v="2023-01-20T00:00:00" u="1"/>
        <d v="2022-02-16T00:00:00" u="1"/>
        <d v="2023-02-16T00:00:00" u="1"/>
        <d v="2022-04-08T00:00:00" u="1"/>
        <d v="2022-05-04T00:00:00" u="1"/>
        <d v="2023-05-04T00:00:00" u="1"/>
        <s v="2023-10-09" u="1"/>
        <s v="2023-11-09" u="1"/>
        <d v="2022-02-18T00:00:00" u="1"/>
        <d v="2022-03-14T00:00:00" u="1"/>
        <d v="2023-03-14T00:00:00" u="1"/>
        <d v="2023-04-10T00:00:00" u="1"/>
        <d v="2022-05-06T00:00:00" u="1"/>
        <d v="2022-06-02T00:00:00" u="1"/>
        <d v="2023-06-02T00:00:00" u="1"/>
        <s v="2023-11-08" u="1"/>
        <d v="2022-01-24T00:00:00" u="1"/>
        <s v="2023-12-08" u="1"/>
        <d v="2023-01-24T00:00:00" u="1"/>
        <d v="2023-02-20T00:00:00" u="1"/>
        <d v="2022-03-16T00:00:00" u="1"/>
        <d v="2023-03-16T00:00:00" u="1"/>
        <d v="2022-04-12T00:00:00" u="1"/>
        <d v="2023-04-12T00:00:00" u="1"/>
        <d v="2023-05-08T00:00:00" u="1"/>
        <s v="2023-10-19" u="1"/>
        <s v="2023-11-07" u="1"/>
        <s v="2023-12-19" u="1"/>
        <d v="2022-01-26T00:00:00" u="1"/>
        <d v="2023-01-26T00:00:00" u="1"/>
        <d v="2022-02-22T00:00:00" u="1"/>
        <s v="2023-12-07" u="1"/>
        <d v="2023-02-22T00:00:00" u="1"/>
        <d v="2022-03-18T00:00:00" u="1"/>
        <d v="2023-04-14T00:00:00" u="1"/>
        <d v="2022-05-10T00:00:00" u="1"/>
        <d v="2023-05-10T00:00:00" u="1"/>
        <d v="2022-06-06T00:00:00" u="1"/>
        <d v="2023-06-06T00:00:00" u="1"/>
        <s v="2023-10-18" u="1"/>
        <s v="2023-10-06" u="1"/>
        <s v="2023-11-18" u="1"/>
        <d v="2022-01-28T00:00:00" u="1"/>
        <s v="2023-11-06" u="1"/>
        <s v="2023-12-18" u="1"/>
        <d v="2022-02-24T00:00:00" u="1"/>
        <d v="2023-02-24T00:00:00" u="1"/>
        <s v="2023-12-06" u="1"/>
        <d v="2023-03-20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d v="2022-03-22T00:00:00" u="1"/>
        <d v="2023-03-22T00:00:00" u="1"/>
        <d v="2022-04-18T00:00:00" u="1"/>
        <s v="2023-12-05" u="1"/>
        <d v="2023-04-18T00:00:00" u="1"/>
        <d v="2022-06-10T00:00:00" u="1"/>
        <d v="2022-07-06T00:00:00" u="1"/>
        <d v="2023-07-06T00:00:00" u="1"/>
        <d v="2022-08-02T00:00:00" u="1"/>
        <d v="2023-08-02T00:00:00" u="1"/>
        <s v="2023-10-28" u="1"/>
        <s v="2023-10-16" u="1"/>
        <s v="2023-11-28" u="1"/>
        <s v="2023-10-04" u="1"/>
        <s v="2023-11-16" u="1"/>
        <s v="2023-12-28" u="1"/>
        <d v="2023-02-28T00:00:00" u="1"/>
        <d v="2022-03-24T00:00:00" u="1"/>
        <s v="2023-11-04" u="1"/>
        <s v="2023-12-16" u="1"/>
        <d v="2023-03-24T00:00:00" u="1"/>
        <d v="2022-04-20T00:00:00" u="1"/>
        <d v="2023-04-20T00:00:00" u="1"/>
        <d v="2022-05-16T00:00:00" u="1"/>
        <s v="2023-12-04" u="1"/>
        <d v="2023-05-16T00:00:00" u="1"/>
        <d v="2023-06-12T00:00:00" u="1"/>
        <d v="2022-07-08T00:00:00" u="1"/>
        <d v="2022-08-04T00:00:00" u="1"/>
        <d v="2023-08-04T00:00:00" u="1"/>
        <s v="2023-10-27" u="1"/>
        <s v="2023-11-27" u="1"/>
        <s v="2023-10-03" u="1"/>
        <s v="2023-11-15" u="1"/>
        <s v="2023-12-27" u="1"/>
        <d v="2022-04-22T00:00:00" u="1"/>
        <s v="2023-11-03" u="1"/>
        <s v="2023-12-15" u="1"/>
        <d v="2022-05-18T00:00:00" u="1"/>
        <d v="2023-05-18T00:00:00" u="1"/>
        <d v="2022-06-14T00:00:00" u="1"/>
        <d v="2023-06-14T00:00:00" u="1"/>
        <d v="2023-07-10T00:00:00" u="1"/>
        <d v="2022-09-02T00:00:00" u="1"/>
        <s v="2023-10-26" u="1"/>
        <s v="2023-10-14" u="1"/>
        <d v="2022-03-28T00:00:00" u="1"/>
        <s v="2023-10-02" u="1"/>
        <s v="2023-11-14" u="1"/>
        <s v="2023-12-26" u="1"/>
        <d v="2023-03-28T00:00:00" u="1"/>
        <d v="2023-04-24T00:00:00" u="1"/>
        <d v="2022-05-20T00:00:00" u="1"/>
        <s v="2023-11-02" u="1"/>
        <s v="2023-12-14" u="1"/>
        <d v="2022-06-16T00:00:00" u="1"/>
        <d v="2023-06-16T00:00:00" u="1"/>
        <d v="2022-07-12T00:00:00" u="1"/>
        <s v="2023-12-02" u="1"/>
        <d v="2023-07-12T00:00:00" u="1"/>
        <d v="2022-08-08T00:00:00" u="1"/>
        <d v="2023-08-08T00:00:00" u="1"/>
        <d v="2023-09-04T00:00:00" u="1"/>
        <s v="2023-10-25" u="1"/>
        <s v="2023-10-13" u="1"/>
        <s v="2023-11-25" u="1"/>
        <d v="2022-03-30T00:00:00" u="1"/>
        <d v="2023-03-30T00:00:00" u="1"/>
        <d v="2022-04-26T00:00:00" u="1"/>
        <s v="2023-11-13" u="1"/>
        <d v="2023-04-26T00:00:00" u="1"/>
        <d v="2023-05-22T00:00:00" u="1"/>
        <s v="2023-11-01" u="1"/>
        <s v="2023-12-13" u="1"/>
        <d v="2022-07-14T00:00:00" u="1"/>
        <d v="2023-07-14T00:00:00" u="1"/>
        <d v="2022-08-10T00:00:00" u="1"/>
        <s v="2023-12-01" u="1"/>
        <d v="2023-08-10T00:00:00" u="1"/>
        <d v="2022-09-06T00:00:00" u="1"/>
        <d v="2023-09-06T00:00:00" u="1"/>
        <d v="2023-10-02T00:00:00" u="1"/>
        <s v="2023-10-24" u="1"/>
        <s v="2023-10-12" u="1"/>
        <s v="2023-11-24" u="1"/>
        <d v="2022-04-28T00:00:00" u="1"/>
        <d v="2023-04-28T00:00:00" u="1"/>
        <d v="2022-05-24T00:00:00" u="1"/>
        <d v="2023-05-24T00:00:00" u="1"/>
        <d v="2022-06-20T00:00:00" u="1"/>
        <d v="2023-06-20T00:00:00" u="1"/>
        <s v="2023-12-12" u="1"/>
        <d v="2022-08-12T00:00:00" u="1"/>
        <d v="2022-09-08T00:00:00" u="1"/>
        <d v="2023-09-08T00:00:00" u="1"/>
        <d v="2022-10-04T00:00:00" u="1"/>
        <d v="2023-10-04T00:00:00" u="1"/>
        <s v="2023-10-23" u="1"/>
        <s v="2023-10-11" u="1"/>
        <s v="2023-11-23" u="1"/>
        <d v="2022-05-26T00:00:00" u="1"/>
        <d v="2023-05-26T00:00:00" u="1"/>
        <d v="2022-06-22T00:00:00" u="1"/>
        <s v="2023-11-11" u="1"/>
        <s v="2023-12-23" u="1"/>
        <d v="2023-06-22T00:00:00" u="1"/>
        <d v="2022-07-18T00:00:00" u="1"/>
        <d v="2023-07-18T00:00:00" u="1"/>
        <s v="2023-12-11" u="1"/>
        <d v="2023-08-14T00:00:00" u="1"/>
        <d v="2022-10-06T00:00:00" u="1"/>
        <d v="2021-11-02T00:00:00" u="1"/>
        <d v="2023-10-06T00:00:00" u="1"/>
        <d v="2022-11-02T00:00:00" u="1"/>
        <d v="2023-11-02T00:00:00" u="1"/>
        <s v="2023-10-22" u="1"/>
        <s v="2023-10-10" u="1"/>
        <s v="2023-11-22" u="1"/>
        <d v="2022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1-11-04T00:00:00" u="1"/>
        <d v="2022-11-04T00:00:00" u="1"/>
        <s v="2023-10-21" u="1"/>
        <d v="2022-05-30T00:00:00" u="1"/>
        <d v="2023-05-30T00:00:00" u="1"/>
        <s v="2023-11-21" u="1"/>
        <d v="2023-06-26T00:00:00" u="1"/>
        <d v="2022-07-22T00:00:00" u="1"/>
        <d v="2022-08-18T00:00:00" u="1"/>
        <s v="2023-12-21" u="1"/>
        <d v="2023-08-18T00:00:00" u="1"/>
        <d v="2022-09-14T00:00:00" u="1"/>
        <d v="2023-09-14T00:00:00" u="1"/>
        <d v="2022-10-10T00:00:00" u="1"/>
        <d v="2023-10-10T00:00:00" u="1"/>
        <d v="2021-12-02T00:00:00" u="1"/>
        <d v="2022-12-02T00:00:00" u="1"/>
        <s v="2023-10-20" u="1"/>
        <d v="2022-06-28T00:00:00" u="1"/>
        <d v="2023-06-28T00:00:00" u="1"/>
        <s v="2023-11-20" u="1"/>
        <d v="2023-07-24T00:00:00" u="1"/>
        <d v="2022-09-16T00:00:00" u="1"/>
        <s v="2023-12-20" u="1"/>
        <d v="2021-11-08T00:00:00" u="1"/>
        <d v="2022-11-08T00:00:00" u="1"/>
        <d v="2023-11-08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1-11-10T00:00:00" u="1"/>
        <d v="2022-11-10T00:00:00" u="1"/>
        <d v="2023-11-10T00:00:00" u="1"/>
        <s v="2023-10-30" u="1"/>
        <d v="2022-07-28T00:00:00" u="1"/>
        <s v="2023-11-30" u="1"/>
        <d v="2023-07-28T00:00:00" u="1"/>
        <d v="2022-08-24T00:00:00" u="1"/>
        <d v="2023-08-24T00:00:00" u="1"/>
        <d v="2022-09-20T00:00:00" u="1"/>
        <s v="2023-12-30" u="1"/>
        <d v="2023-09-20T00:00:00" u="1"/>
        <d v="2021-11-12T00:00:00" u="1"/>
        <d v="2023-10-16T00:00:00" u="1"/>
        <d v="2022-08-26T00:00:00" u="1"/>
        <d v="2022-09-22T00:00:00" u="1"/>
        <d v="2023-09-22T00:00:00" u="1"/>
        <d v="2022-10-18T00:00:00" u="1"/>
        <d v="2023-10-18T00:00:00" u="1"/>
        <d v="2022-11-14T00:00:00" u="1"/>
        <d v="2021-12-10T00:00:00" u="1"/>
        <d v="2023-11-14T00:00:00" u="1"/>
        <d v="2023-08-28T00:00:00" u="1"/>
        <d v="2022-10-20T00:00:00" u="1"/>
        <d v="2021-11-16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1-11-18T00:00:00" u="1"/>
        <d v="2022-11-18T00:00:00" u="1"/>
        <d v="2021-12-14T00:00:00" u="1"/>
        <d v="2022-12-14T00:00:00" u="1"/>
        <d v="2022-09-28T00:00:00" u="1"/>
        <d v="2023-09-28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3-11-22T00:00:00" u="1"/>
        <d v="2022-10-28T00:00:00" u="1"/>
        <d v="2021-11-24T00:00:00" u="1"/>
        <d v="2022-11-24T00:00:00" u="1"/>
        <d v="2021-12-20T00:00:00" u="1"/>
        <d v="2023-11-24T00:00:00" u="1"/>
        <d v="2022-12-20T00:00:00" u="1"/>
        <d v="2021-11-26T00:00:00" u="1"/>
        <d v="2023-10-30T00:00:00" u="1"/>
        <d v="2021-12-22T00:00:00" u="1"/>
        <d v="2022-12-22T00:00:00" u="1"/>
        <d v="2022-01-03T00:00:00" u="1"/>
        <d v="2023-01-03T00:00:00" u="1"/>
        <d v="2022-11-28T00:00:00" u="1"/>
        <d v="2021-12-24T00:00:00" u="1"/>
        <d v="2023-11-28T00:00:00" u="1"/>
        <d v="2022-01-05T00:00:00" u="1"/>
        <d v="2023-01-05T00:00:00" u="1"/>
        <d v="2022-02-01T00:00:00" u="1"/>
        <d v="2023-02-01T00:00:00" u="1"/>
        <d v="2021-11-30T00:00:00" u="1"/>
        <d v="2022-11-30T00:00:00" u="1"/>
        <d v="2023-11-30T00:00:00" u="1"/>
        <d v="2022-01-07T00:00:00" u="1"/>
        <d v="2022-02-03T00:00:00" u="1"/>
        <d v="2023-02-03T00:00:00" u="1"/>
        <d v="2021-12-28T00:00:00" u="1"/>
        <d v="2022-12-28T00:00:00" u="1"/>
        <d v="2022-01-09T00:00:00" u="1"/>
        <d v="2023-01-09T00:00:00" u="1"/>
        <d v="2022-03-01T00:00:00" u="1"/>
        <d v="2023-03-01T00:00:00" u="1"/>
        <d v="2021-12-30T00:00:00" u="1"/>
        <d v="2022-12-30T00:00:00" u="1"/>
        <d v="2022-01-11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2-04-01T00:00:00" u="1"/>
        <d v="2022-02-11T00:00:00" u="1"/>
        <d v="2022-03-07T00:00:00" u="1"/>
        <d v="2023-03-07T00:00:00" u="1"/>
        <d v="2023-04-03T00:00:00" u="1"/>
        <d v="2022-01-17T00:00:00" u="1"/>
        <d v="2023-01-17T00:00:00" u="1"/>
        <d v="2023-02-13T00:00:00" u="1"/>
        <d v="2022-03-09T00:00:00" u="1"/>
        <d v="2023-03-09T00:00:00" u="1"/>
        <d v="2022-04-05T00:00:00" u="1"/>
        <d v="2023-04-05T00:00:00" u="1"/>
        <d v="2022-01-19T00:00:00" u="1"/>
        <d v="2023-01-19T00:00:00" u="1"/>
        <d v="2022-02-15T00:00:00" u="1"/>
        <d v="2023-02-15T00:00:00" u="1"/>
        <d v="2022-03-11T00:00:00" u="1"/>
        <d v="2022-04-07T00:00:00" u="1"/>
        <d v="2022-05-03T00:00:00" u="1"/>
        <d v="2023-05-03T00:00:00" u="1"/>
        <d v="2022-01-21T00:00:00" u="1"/>
        <d v="2022-02-17T00:00:00" u="1"/>
        <d v="2023-02-17T00:00:00" u="1"/>
        <d v="2023-03-13T00:00:00" u="1"/>
        <d v="2022-05-05T00:00:00" u="1"/>
        <d v="2023-05-05T00:00:00" u="1"/>
        <d v="2022-06-01T00:00:00" u="1"/>
        <d v="2023-06-01T00:00:00" u="1"/>
        <d v="2023-01-23T00:00:00" u="1"/>
        <d v="2022-03-15T00:00:00" u="1"/>
        <d v="2023-03-15T00:00:00" u="1"/>
        <d v="2022-04-11T00:00:00" u="1"/>
        <d v="2023-04-11T00:00:00" u="1"/>
        <d v="2022-06-03T00:00:00" u="1"/>
        <s v="2023-08-09" u="1"/>
        <s v="2023-09-09" u="1"/>
        <d v="2022-01-25T00:00:00" u="1"/>
        <d v="2023-01-25T00:00:00" u="1"/>
        <d v="2022-02-21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s v="2023-07-08" u="1"/>
        <s v="2023-08-08" u="1"/>
        <s v="2024-01-09" u="1"/>
        <s v="2023-09-08" u="1"/>
        <d v="2022-01-27T00:00:00" u="1"/>
        <d v="2023-01-27T00:00:00" u="1"/>
        <s v="2024-02-09" u="1"/>
        <d v="2022-02-23T00:00:00" u="1"/>
        <d v="2023-02-23T00:00:00" u="1"/>
        <s v="2024-03-09" u="1"/>
        <d v="2022-05-11T00:00:00" u="1"/>
        <d v="2023-05-11T00:00:00" u="1"/>
        <s v="2024-04-09" u="1"/>
        <d v="2022-06-07T00:00:00" u="1"/>
        <d v="2023-06-07T00:00:00" u="1"/>
        <d v="2023-07-03T00:00:00" u="1"/>
        <s v="2023-07-19" u="1"/>
        <s v="2023-07-07" u="1"/>
        <s v="2023-08-19" u="1"/>
        <s v="2023-08-07" u="1"/>
        <s v="2023-09-19" u="1"/>
        <s v="2024-01-08" u="1"/>
        <s v="2023-09-07" u="1"/>
        <d v="2022-02-25T00:00:00" u="1"/>
        <s v="2024-02-08" u="1"/>
        <d v="2022-03-21T00:00:00" u="1"/>
        <d v="2023-03-21T00:00:00" u="1"/>
        <d v="2023-04-17T00:00:00" u="1"/>
        <s v="2024-03-08" u="1"/>
        <d v="2022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3-07-18" u="1"/>
        <s v="2023-07-06" u="1"/>
        <s v="2023-08-18" u="1"/>
        <s v="2024-01-19" u="1"/>
        <s v="2023-08-06" u="1"/>
        <s v="2023-09-18" u="1"/>
        <d v="2022-01-31T00:00:00" u="1"/>
        <d v="2023-01-31T00:00:00" u="1"/>
        <s v="2024-02-19" u="1"/>
        <s v="2023-09-06" u="1"/>
        <d v="2023-02-27T00:00:00" u="1"/>
        <d v="2022-03-23T00:00:00" u="1"/>
        <d v="2023-03-23T00:00:00" u="1"/>
        <s v="2024-02-07" u="1"/>
        <s v="2024-03-19" u="1"/>
        <d v="2022-04-19T00:00:00" u="1"/>
        <d v="2023-04-19T00:00:00" u="1"/>
        <d v="2023-05-15T00:00:00" u="1"/>
        <s v="2024-03-07" u="1"/>
        <s v="2024-04-19" u="1"/>
        <d v="2022-07-07T00:00:00" u="1"/>
        <d v="2023-07-07T00:00:00" u="1"/>
        <d v="2022-08-03T00:00:00" u="1"/>
        <d v="2023-08-03T00:00:00" u="1"/>
        <s v="2023-07-29" u="1"/>
        <s v="2023-07-17" u="1"/>
        <s v="2023-08-29" u="1"/>
        <s v="2023-07-05" u="1"/>
        <s v="2023-08-17" u="1"/>
        <s v="2023-09-29" u="1"/>
        <s v="2024-01-18" u="1"/>
        <s v="2023-08-05" u="1"/>
        <d v="2022-03-25T00:00:00" u="1"/>
        <s v="2023-09-05" u="1"/>
        <d v="2022-04-21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8-05T00:00:00" u="1"/>
        <s v="2024-04-06" u="1"/>
        <d v="2022-09-01T00:00:00" u="1"/>
        <d v="2023-09-01T00:00:00" u="1"/>
        <s v="2023-07-28" u="1"/>
        <s v="2023-08-28" u="1"/>
        <s v="2024-01-29" u="1"/>
        <s v="2023-07-04" u="1"/>
        <s v="2023-08-16" u="1"/>
        <s v="2023-09-28" u="1"/>
        <s v="2024-01-17" u="1"/>
        <s v="2024-02-29" u="1"/>
        <s v="2023-08-04" u="1"/>
        <s v="2023-09-16" u="1"/>
        <d v="2023-03-27T00:00:00" u="1"/>
        <s v="2024-01-05" u="1"/>
        <s v="2024-02-17" u="1"/>
        <s v="2024-03-29" u="1"/>
        <s v="2023-09-04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d v="2023-08-07T00:00:00" u="1"/>
        <s v="2024-04-05" u="1"/>
        <s v="2023-07-27" u="1"/>
        <s v="2023-07-03" u="1"/>
        <s v="2023-08-15" u="1"/>
        <s v="2023-09-27" u="1"/>
        <s v="2024-01-16" u="1"/>
        <s v="2024-02-28" u="1"/>
        <d v="2022-03-29T00:00:00" u="1"/>
        <s v="2023-08-03" u="1"/>
        <s v="2023-09-15" u="1"/>
        <d v="2023-03-29T00:00:00" u="1"/>
        <d v="2022-04-25T00:00:00" u="1"/>
        <d v="2023-04-25T00:00:00" u="1"/>
        <s v="2024-01-04" u="1"/>
        <s v="2024-02-16" u="1"/>
        <s v="2024-03-28" u="1"/>
        <d v="2022-06-17T00:00:00" u="1"/>
        <s v="2024-03-16" u="1"/>
        <d v="2022-07-13T00:00:00" u="1"/>
        <d v="2023-07-13T00:00:00" u="1"/>
        <d v="2022-08-09T00:00:00" u="1"/>
        <d v="2023-08-09T00:00:00" u="1"/>
        <s v="2024-03-04" u="1"/>
        <s v="2024-04-16" u="1"/>
        <d v="2022-09-05T00:00:00" u="1"/>
        <d v="2023-09-05T00:00:00" u="1"/>
        <s v="2024-04-04" u="1"/>
        <s v="2023-07-26" u="1"/>
        <s v="2023-07-14" u="1"/>
        <s v="2023-08-26" u="1"/>
        <s v="2024-01-27" u="1"/>
        <s v="2023-08-14" u="1"/>
        <s v="2023-09-26" u="1"/>
        <d v="2022-03-31T00:00:00" u="1"/>
        <d v="2023-03-31T00:00:00" u="1"/>
        <s v="2024-01-15" u="1"/>
        <s v="2024-02-27" u="1"/>
        <d v="2022-04-27T00:00:00" u="1"/>
        <s v="2023-08-02" u="1"/>
        <s v="2023-09-14" u="1"/>
        <d v="2023-04-27T00:00:00" u="1"/>
        <d v="2022-05-23T00:00:00" u="1"/>
        <d v="2023-05-23T00:00:00" u="1"/>
        <s v="2024-01-03" u="1"/>
        <s v="2024-02-15" u="1"/>
        <s v="2024-03-27" u="1"/>
        <d v="2023-06-19T00:00:00" u="1"/>
        <d v="2022-07-15T00:00:00" u="1"/>
        <s v="2024-02-03" u="1"/>
        <s v="2024-03-15" u="1"/>
        <s v="2024-04-27" u="1"/>
        <d v="2022-08-11T00:00:00" u="1"/>
        <d v="2023-08-11T00:00:00" u="1"/>
        <d v="2022-09-07T00:00:00" u="1"/>
        <d v="2023-09-07T00:00:00" u="1"/>
        <s v="2024-04-15" u="1"/>
        <d v="2022-10-03T00:00:00" u="1"/>
        <d v="2023-10-03T00:00:00" u="1"/>
        <s v="2024-04-03" u="1"/>
        <s v="2023-07-25" u="1"/>
        <s v="2023-07-13" u="1"/>
        <s v="2023-08-25" u="1"/>
        <s v="2024-01-26" u="1"/>
        <s v="2023-07-01" u="1"/>
        <s v="2023-09-25" u="1"/>
        <d v="2022-04-29T00:00:00" u="1"/>
        <s v="2024-01-14" u="1"/>
        <s v="2024-02-26" u="1"/>
        <d v="2022-05-25T00:00:00" u="1"/>
        <s v="2023-08-01" u="1"/>
        <s v="2023-09-13" u="1"/>
        <d v="2023-05-25T00:00:00" u="1"/>
        <d v="2022-06-21T00:00:00" u="1"/>
        <d v="2023-06-21T00:00:00" u="1"/>
        <s v="2024-01-02" u="1"/>
        <s v="2024-02-14" u="1"/>
        <s v="2024-03-26" u="1"/>
        <s v="2023-09-01" u="1"/>
        <d v="2023-07-17T00:00:00" u="1"/>
        <s v="2024-02-02" u="1"/>
        <s v="2024-03-14" u="1"/>
        <s v="2024-04-26" u="1"/>
        <d v="2022-09-09T00:00:00" u="1"/>
        <d v="2022-10-05T00:00:00" u="1"/>
        <d v="2023-10-05T00:00:00" u="1"/>
        <s v="2024-03-02" u="1"/>
        <s v="2024-04-14" u="1"/>
        <s v="2024-04-02" u="1"/>
        <s v="2023-07-24" u="1"/>
        <s v="2023-07-12" u="1"/>
        <s v="2023-08-24" u="1"/>
        <s v="2024-01-25" u="1"/>
        <s v="2023-08-12" u="1"/>
        <d v="2022-05-27T00:00:00" u="1"/>
        <s v="2024-01-13" u="1"/>
        <d v="2022-06-23T00:00:00" u="1"/>
        <s v="2023-09-12" u="1"/>
        <d v="2023-06-23T00:00:00" u="1"/>
        <d v="2022-07-19T00:00:00" u="1"/>
        <d v="2023-07-19T00:00:00" u="1"/>
        <s v="2024-02-13" u="1"/>
        <s v="2024-03-25" u="1"/>
        <d v="2023-09-11T00:00:00" u="1"/>
        <s v="2024-02-01" u="1"/>
        <s v="2024-03-13" u="1"/>
        <s v="2024-04-25" u="1"/>
        <d v="2022-10-07T00:00:00" u="1"/>
        <d v="2021-11-03T00:00:00" u="1"/>
        <d v="2022-11-03T00:00:00" u="1"/>
        <d v="2023-11-03T00:00:00" u="1"/>
        <s v="2024-03-01" u="1"/>
        <s v="2024-04-13" u="1"/>
        <s v="2024-04-01" u="1"/>
        <s v="2023-07-23" u="1"/>
        <s v="2023-07-11" u="1"/>
        <s v="2023-08-23" u="1"/>
        <s v="2024-01-24" u="1"/>
        <s v="2023-08-11" u="1"/>
        <s v="2023-09-23" u="1"/>
        <d v="2023-05-29T00:00:00" u="1"/>
        <s v="2024-01-12" u="1"/>
        <s v="2024-02-24" u="1"/>
        <d v="2022-07-21T00:00:00" u="1"/>
        <s v="2023-09-11" u="1"/>
        <d v="2023-07-21T00:00:00" u="1"/>
        <d v="2022-08-17T00:00:00" u="1"/>
        <d v="2023-08-17T00:00:00" u="1"/>
        <s v="2024-02-12" u="1"/>
        <d v="2022-09-13T00:00:00" u="1"/>
        <d v="2023-09-13T00:00:00" u="1"/>
        <d v="2021-11-05T00:00:00" u="1"/>
        <d v="2023-10-09T00:00:00" u="1"/>
        <s v="2024-03-12" u="1"/>
        <s v="2024-04-24" u="1"/>
        <d v="2021-12-01T00:00:00" u="1"/>
        <d v="2022-12-01T00:00:00" u="1"/>
        <d v="2023-12-01T00:00:00" u="1"/>
        <s v="2024-04-12" u="1"/>
        <s v="2023-07-10" u="1"/>
        <s v="2023-08-22" u="1"/>
        <d v="2022-05-31T00:00:00" u="1"/>
        <d v="2023-05-31T00:00:00" u="1"/>
        <s v="2024-01-23" u="1"/>
        <d v="2022-06-27T00:00:00" u="1"/>
        <s v="2023-08-10" u="1"/>
        <s v="2023-09-22" u="1"/>
        <d v="2023-06-27T00:00:00" u="1"/>
        <s v="2024-01-11" u="1"/>
        <s v="2024-02-23" u="1"/>
        <d v="2022-08-19T00:00:00" u="1"/>
        <d v="2022-09-15T00:00:00" u="1"/>
        <d v="2023-09-15T00:00:00" u="1"/>
        <s v="2024-03-23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s v="2024-04-11" u="1"/>
        <s v="2023-07-21" u="1"/>
        <s v="2023-08-21" u="1"/>
        <d v="2022-06-29T00:00:00" u="1"/>
        <d v="2023-06-29T00:00:00" u="1"/>
        <s v="2024-01-22" u="1"/>
        <d v="2022-07-25T00:00:00" u="1"/>
        <s v="2023-09-21" u="1"/>
        <d v="2023-07-25T00:00:00" u="1"/>
        <d v="2023-08-21T00:00:00" u="1"/>
        <s v="2024-01-10" u="1"/>
        <s v="2024-02-22" u="1"/>
        <d v="2022-10-13T00:00:00" u="1"/>
        <d v="2021-11-09T00:00:00" u="1"/>
        <d v="2023-10-13T00:00:00" u="1"/>
        <s v="2024-02-10" u="1"/>
        <s v="2024-03-22" u="1"/>
        <d v="2022-11-09T00:00:00" u="1"/>
        <d v="2023-11-09T00:00:00" u="1"/>
        <d v="2022-12-05T00:00:00" u="1"/>
        <d v="2023-12-05T00:00:00" u="1"/>
        <s v="2024-04-22" u="1"/>
        <s v="2024-04-10" u="1"/>
        <s v="2023-07-20" u="1"/>
        <d v="2022-07-27T00:00:00" u="1"/>
        <d v="2023-07-27T00:00:00" u="1"/>
        <s v="2024-01-21" u="1"/>
        <d v="2022-08-23T00:00:00" u="1"/>
        <s v="2023-09-20" u="1"/>
        <d v="2023-08-23T00:00:00" u="1"/>
        <d v="2022-09-19T00:00:00" u="1"/>
        <d v="2023-09-19T00:00:00" u="1"/>
        <s v="2024-02-21" u="1"/>
        <d v="2021-11-11T00:00:00" u="1"/>
        <d v="2022-11-11T00:00:00" u="1"/>
        <d v="2021-12-07T00:00:00" u="1"/>
        <s v="2024-03-21" u="1"/>
        <d v="2022-12-07T00:00:00" u="1"/>
        <d v="2023-12-07T00:00:00" u="1"/>
        <s v="2023-07-31" u="1"/>
        <s v="2023-08-31" u="1"/>
        <d v="2022-07-29T00:00:00" u="1"/>
        <d v="2022-08-25T00:00:00" u="1"/>
        <d v="2023-08-25T00:00:00" u="1"/>
        <s v="2024-01-20" u="1"/>
        <d v="2022-09-21T00:00:00" u="1"/>
        <d v="2023-09-21T00:00:00" u="1"/>
        <d v="2022-10-17T00:00:00" u="1"/>
        <d v="2023-10-17T00:00:00" u="1"/>
        <s v="2024-02-20" u="1"/>
        <d v="2021-12-09T00:00:00" u="1"/>
        <d v="2023-11-13T00:00:00" u="1"/>
        <d v="2022-12-09T00:00:00" u="1"/>
        <s v="2024-03-20" u="1"/>
        <s v="2024-04-20" u="1"/>
        <s v="2023-08-30" u="1"/>
        <d v="2023-07-31T00:00:00" u="1"/>
        <s v="2024-01-31" u="1"/>
        <d v="2022-09-23T00:00:00" u="1"/>
        <d v="2022-10-19T00:00:00" u="1"/>
        <d v="2021-11-15T00:00:00" u="1"/>
        <d v="2023-10-19T00:00:00" u="1"/>
        <d v="2022-11-15T00:00:00" u="1"/>
        <d v="2023-11-15T00:00:00" u="1"/>
        <d v="2023-12-11T00:00:00" u="1"/>
        <d v="2022-08-29T00:00:00" u="1"/>
        <d v="2023-08-29T00:00:00" u="1"/>
        <s v="2024-01-30" u="1"/>
        <d v="2023-09-25T00:00:00" u="1"/>
        <d v="2022-10-21T00:00:00" u="1"/>
        <d v="2021-11-17T00:00:00" u="1"/>
        <d v="2022-11-17T00:00:00" u="1"/>
        <d v="2021-12-13T00:00:00" u="1"/>
        <d v="2023-11-17T00:00:00" u="1"/>
        <d v="2022-12-13T00:00:00" u="1"/>
        <d v="2023-12-13T00:00:00" u="1"/>
        <s v="2024-04-30" u="1"/>
        <d v="2022-08-31T00:00:00" u="1"/>
        <d v="2023-08-31T00:00:00" u="1"/>
        <d v="2022-09-27T00:00:00" u="1"/>
        <d v="2023-09-27T00:00:00" u="1"/>
        <d v="2021-11-19T00:00:00" u="1"/>
        <d v="2023-10-23T00:00:00" u="1"/>
        <d v="2021-12-15T00:00:00" u="1"/>
        <d v="2022-12-15T00:00:00" u="1"/>
      </sharedItems>
    </cacheField>
    <cacheField name="Fecha RFB" numFmtId="0" sqlType="-9">
      <sharedItems containsBlank="1"/>
    </cacheField>
    <cacheField name="Fecha Cancelacion" numFmtId="0" sqlType="-9">
      <sharedItems containsBlank="1"/>
    </cacheField>
    <cacheField name="Fecha Baja" numFmtId="0" sqlType="-9">
      <sharedItems containsBlank="1"/>
    </cacheField>
    <cacheField name="Estado Movil" numFmtId="0" sqlType="-9">
      <sharedItems count="1">
        <s v=""/>
      </sharedItems>
    </cacheField>
    <cacheField name="Terminal" numFmtId="0" sqlType="-9">
      <sharedItems count="14">
        <s v="NO APLICA"/>
        <s v="XIAOMI REDMI 12 5G 128GB"/>
        <s v="ZTE A73 5G 128GB"/>
        <s v="TCL 40R 5G 128GB"/>
        <s v="MOTOROLA MOTO G34 5G 128GB"/>
        <s v="MOTOROLA MOTO G54 5G 128GB"/>
        <s v="XIAOMI REDMI 13C 5G"/>
        <s v="SAMSUNG GALAXY A15 5G 128GB"/>
        <s v="SAMSUNG GALAXY A15 5G"/>
        <s v="TCL 50 5G 128GB"/>
        <s v="SAMSUNG GALAXY A16 5G 128GB"/>
        <s v="TCL 40 SE 128GB"/>
        <s v="HONOR 200 SMART 5G 256GB"/>
        <s v="MOTOROLA MOTO G35 5G 128GB"/>
      </sharedItems>
    </cacheField>
    <cacheField name="MOVIL_FBB" numFmtId="0" sqlType="4">
      <sharedItems containsSemiMixedTypes="0" containsString="0" containsNumber="1" containsInteger="1" minValue="1" maxValue="1" count="1">
        <n v="1"/>
      </sharedItems>
    </cacheField>
    <cacheField name="TERMINAL662_FBB" numFmtId="0" sqlType="4">
      <sharedItems containsSemiMixedTypes="0" containsString="0" containsNumber="1" containsInteger="1" minValue="0" maxValue="1" count="2">
        <n v="0"/>
        <n v="1"/>
      </sharedItems>
    </cacheField>
    <cacheField name="MES_FBB" numFmtId="0" sqlType="-9">
      <sharedItems containsBlank="1" count="13">
        <s v="Mayo"/>
        <s v="Junio"/>
        <s v="Julio"/>
        <s v="Agosto"/>
        <s v="Septiembre"/>
        <s v="Octubre"/>
        <s v="Noviembre"/>
        <s v="Diciembre"/>
        <s v="Enero"/>
        <s v="Febrero"/>
        <m u="1"/>
        <s v="Abril" u="1"/>
        <s v="Marzo" u="1"/>
      </sharedItems>
    </cacheField>
    <cacheField name="MES_RFB" numFmtId="0" sqlType="-9">
      <sharedItems containsBlank="1" count="11">
        <s v="Mayo"/>
        <s v="Junio"/>
        <m/>
        <s v="Julio"/>
        <s v="Agosto"/>
        <s v="Septiembre"/>
        <s v="Octubre"/>
        <s v="Noviembre"/>
        <s v="Diciembre"/>
        <s v="Enero"/>
        <s v="Febrero"/>
      </sharedItems>
    </cacheField>
    <cacheField name="AÑO_FBB" numFmtId="0" sqlType="-9">
      <sharedItems containsBlank="1" count="6">
        <s v="2024"/>
        <s v="2025"/>
        <m u="1"/>
        <s v="2023" u="1"/>
        <s v="2022" u="1"/>
        <s v="2021" u="1"/>
      </sharedItems>
    </cacheField>
    <cacheField name="AÑO_RFB" numFmtId="0" sqlType="-9">
      <sharedItems containsBlank="1" count="3">
        <s v="2024"/>
        <m/>
        <s v="2025"/>
      </sharedItems>
    </cacheField>
    <cacheField name="DNI" numFmtId="0" sqlType="-9">
      <sharedItems count="1">
        <s v=""/>
      </sharedItems>
    </cacheField>
    <cacheField name="Login_Presence" numFmtId="0" sqlType="6">
      <sharedItems containsSemiMixedTypes="0" containsString="0" containsNumber="1" containsInteger="1" minValue="0" maxValue="0" count="1">
        <n v="0"/>
      </sharedItems>
    </cacheField>
    <cacheField name="Team_Leader" numFmtId="0" sqlType="-9">
      <sharedItems count="1">
        <s v=""/>
      </sharedItems>
    </cacheField>
  </cacheFields>
  <extLst>
    <ext xmlns:x14="http://schemas.microsoft.com/office/spreadsheetml/2009/9/main" uri="{725AE2AE-9491-48be-B2B4-4EB974FC3084}">
      <x14:pivotCacheDefinition pivotCacheId="5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or" refreshedDate="45699.376082175928" createdVersion="4" refreshedVersion="5" minRefreshableVersion="3" recordCount="2434">
  <cacheSource type="external" connectionId="2"/>
  <cacheFields count="14">
    <cacheField name="ID_PEDIDO" numFmtId="0" sqlType="6">
      <sharedItems containsSemiMixedTypes="0" containsString="0" containsNumber="1" containsInteger="1" minValue="176993088" maxValue="185804292"/>
    </cacheField>
    <cacheField name="Fecha RFB" numFmtId="0" sqlType="-9">
      <sharedItems containsDate="1" containsMixedTypes="1" minDate="2021-11-02T00:00:00" maxDate="2023-12-14T00:00:00" count="877">
        <s v="2024-05-22"/>
        <s v="2024-05-14"/>
        <s v="2024-05-23"/>
        <s v="2024-05-24"/>
        <s v="2024-05-20"/>
        <s v="2024-05-02"/>
        <s v="2024-05-13"/>
        <s v="2024-05-30"/>
        <s v="2024-06-03"/>
        <s v="2024-05-08"/>
        <s v="2024-05-21"/>
        <s v="2024-05-03"/>
        <s v="2024-05-06"/>
        <s v="2024-05-17"/>
        <s v="2024-05-07"/>
        <s v="2024-05-10"/>
        <s v="2024-05-09"/>
        <s v="2024-05-15"/>
        <s v="2024-05-16"/>
        <s v="2024-05-29"/>
        <s v="2024-05-27"/>
        <s v="2024-05-28"/>
        <s v="2024-06-05"/>
        <s v="2024-05-31"/>
        <s v="2024-06-07"/>
        <s v="2024-06-12"/>
        <s v="2024-06-04"/>
        <s v="2024-06-13"/>
        <s v="2024-06-10"/>
        <s v="2024-06-25"/>
        <s v="2024-06-11"/>
        <s v="2024-06-06"/>
        <s v="2024-06-24"/>
        <s v="2024-06-17"/>
        <s v="2024-07-09"/>
        <s v="2024-06-14"/>
        <s v="2024-06-19"/>
        <s v="2024-06-26"/>
        <s v="2024-06-18"/>
        <s v="2024-07-08"/>
        <s v="2024-06-20"/>
        <s v="2024-10-10"/>
        <s v="2024-06-21"/>
        <s v="2024-06-28"/>
        <s v="2024-07-01"/>
        <s v="2024-07-05"/>
        <s v="2024-07-16"/>
        <s v="2024-06-27"/>
        <s v="2024-07-12"/>
        <s v="2024-07-18"/>
        <s v="2024-07-04"/>
        <s v="2024-07-11"/>
        <s v="2024-08-07"/>
        <s v="2024-07-02"/>
        <s v="2024-07-03"/>
        <s v="2024-07-10"/>
        <s v="2024-07-15"/>
        <s v="2024-07-17"/>
        <s v="2024-07-25"/>
        <s v="2024-07-29"/>
        <s v="2024-07-23"/>
        <s v="2024-07-19"/>
        <s v="2024-07-22"/>
        <s v="2024-08-08"/>
        <s v="2024-08-06"/>
        <s v="2024-07-24"/>
        <s v="2024-07-26"/>
        <s v="2024-07-30"/>
        <s v="2024-08-05"/>
        <s v="2024-09-05"/>
        <s v="2024-07-31"/>
        <s v="2024-08-01"/>
        <s v="2024-08-09"/>
        <s v="2024-08-19"/>
        <s v="2024-08-02"/>
        <s v="2024-09-04"/>
        <s v="2024-08-14"/>
        <s v="2024-08-21"/>
        <s v="2024-08-28"/>
        <s v="2024-08-22"/>
        <s v="2024-08-16"/>
        <s v="2024-08-13"/>
        <s v="2024-08-12"/>
        <s v="2024-08-23"/>
        <s v="2024-09-02"/>
        <s v="2024-08-20"/>
        <s v="2024-08-26"/>
        <s v="2024-08-27"/>
        <s v="2024-08-17"/>
        <s v="2024-08-29"/>
        <s v="2024-09-11"/>
        <s v="2024-08-30"/>
        <s v="2024-09-10"/>
        <s v="2024-09-19"/>
        <s v="2024-09-16"/>
        <s v="2024-10-24"/>
        <s v="2024-09-03"/>
        <s v="2024-10-16"/>
        <s v="2024-10-04"/>
        <s v="2024-09-12"/>
        <s v="2024-10-31"/>
        <s v="2024-10-29"/>
        <s v="2024-09-06"/>
        <s v="2024-10-25"/>
        <s v="2024-09-13"/>
        <s v="2024-09-09"/>
        <s v="2024-09-18"/>
        <s v="2024-09-17"/>
        <s v="2024-10-14"/>
        <s v="2024-09-20"/>
        <s v="2024-09-25"/>
        <s v="2024-10-03"/>
        <s v="2024-09-30"/>
        <s v="2024-09-24"/>
        <s v="2024-09-26"/>
        <s v="2024-09-23"/>
        <s v="2024-10-17"/>
        <s v="2024-09-14"/>
        <s v="2024-11-21"/>
        <s v="2024-10-02"/>
        <s v="2024-09-27"/>
        <s v="2024-10-09"/>
        <s v="2024-10-18"/>
        <s v="2024-10-01"/>
        <s v="2024-11-04"/>
        <s v="2024-10-07"/>
        <s v="2024-10-11"/>
        <s v="2024-10-28"/>
        <s v="2024-10-08"/>
        <s v="2024-11-07"/>
        <s v="2024-10-21"/>
        <s v="2024-10-15"/>
        <s v="2024-10-22"/>
        <s v="2024-12-19"/>
        <s v="2024-10-23"/>
        <s v="2024-10-30"/>
        <s v="2024-11-11"/>
        <s v="2024-11-12"/>
        <s v="2024-11-18"/>
        <s v="2024-11-08"/>
        <s v="2024-12-04"/>
        <s v="2024-11-06"/>
        <s v="2024-11-13"/>
        <s v="2024-11-02"/>
        <s v="2024-11-05"/>
        <s v="2024-11-15"/>
        <s v="2024-12-16"/>
        <s v="2024-12-12"/>
        <s v="2024-11-22"/>
        <s v="2024-11-27"/>
        <s v="2024-11-10"/>
        <s v="2024-11-14"/>
        <s v="2025-01-09"/>
        <s v="2024-12-26"/>
        <s v="2024-11-28"/>
        <s v="2024-11-26"/>
        <s v="2024-11-19"/>
        <s v="2024-12-13"/>
        <s v="2024-11-20"/>
        <s v="2024-12-03"/>
        <s v="2024-12-10"/>
        <s v="2025-01-10"/>
        <s v="2024-12-18"/>
        <s v="2024-11-29"/>
        <s v="2024-11-25"/>
        <s v="2024-12-02"/>
        <s v="2024-12-31"/>
        <s v="2024-12-11"/>
        <s v="2024-12-05"/>
        <s v="2024-12-09"/>
        <s v="2024-12-17"/>
        <s v="2024-11-30"/>
        <s v="2025-01-14"/>
        <s v="2024-12-27"/>
        <s v="2025-01-03"/>
        <s v="2024-12-20"/>
        <s v="2025-01-16"/>
        <s v="2024-12-24"/>
        <s v="2024-12-30"/>
        <s v="2024-12-23"/>
        <s v="2025-01-02"/>
        <s v="2025-01-13"/>
        <s v="2025-01-17"/>
        <s v="2025-01-15"/>
        <s v="2025-01-08"/>
        <s v="2025-01-07"/>
        <s v="2025-01-04"/>
        <s v="2025-01-23"/>
        <s v="2025-01-20"/>
        <s v="2025-01-29"/>
        <s v="2025-01-21"/>
        <s v="2025-01-24"/>
        <s v="2025-01-27"/>
        <s v="2025-01-22"/>
        <s v="2025-01-28"/>
        <d v="2022-09-29T00:00:00" u="1"/>
        <d v="2023-09-29T00:00:00" u="1"/>
        <d v="2022-10-25T00:00:00" u="1"/>
        <d v="2023-10-25T00:00:00" u="1"/>
        <d v="2022-11-21T00:00:00" u="1"/>
        <d v="2021-12-17T00:00:00" u="1"/>
        <d v="2023-11-21T00:00:00" u="1"/>
        <d v="2022-12-17T00:00:00" u="1"/>
        <d v="2022-10-27T00:00:00" u="1"/>
        <d v="2021-11-23T00:00:00" u="1"/>
        <d v="2023-10-27T00:00:00" u="1"/>
        <d v="2022-11-23T00:00:00" u="1"/>
        <d v="2023-11-23T00:00:00" u="1"/>
        <d v="2022-12-19T00:00:00" u="1"/>
        <d v="2021-11-25T00:00:00" u="1"/>
        <d v="2022-11-25T00:00:00" u="1"/>
        <d v="2021-12-21T00:00:00" u="1"/>
        <d v="2022-12-21T00:00:00" u="1"/>
        <d v="2023-01-02T00:00:00" u="1"/>
        <d v="2022-10-31T00:00:00" u="1"/>
        <d v="2023-10-31T00:00:00" u="1"/>
        <d v="2021-12-23T00:00:00" u="1"/>
        <d v="2023-11-27T00:00:00" u="1"/>
        <d v="2022-12-23T00:00:00" u="1"/>
        <d v="2022-01-04T00:00:00" u="1"/>
        <d v="2023-01-04T00:00:00" u="1"/>
        <d v="2021-11-29T00:00:00" u="1"/>
        <d v="2022-11-29T00:00:00" u="1"/>
        <d v="2023-11-29T00:00:00" u="1"/>
        <d v="2022-02-02T00:00:00" u="1"/>
        <d v="2023-02-02T00:00:00" u="1"/>
        <d v="2021-12-27T00:00:00" u="1"/>
        <d v="2022-12-27T00:00:00" u="1"/>
        <d v="2022-02-04T00:00:00" u="1"/>
        <d v="2021-12-29T00:00:00" u="1"/>
        <d v="2022-12-29T00:00:00" u="1"/>
        <d v="2022-01-10T00:00:00" u="1"/>
        <d v="2023-01-10T00:00:00" u="1"/>
        <d v="2023-02-06T00:00:00" u="1"/>
        <d v="2022-03-02T00:00:00" u="1"/>
        <d v="2023-03-02T00:00:00" u="1"/>
        <d v="2021-12-31T00:00:00" u="1"/>
        <d v="2022-01-12T00:00:00" u="1"/>
        <d v="2023-01-12T00:00:00" u="1"/>
        <d v="2022-02-08T00:00:00" u="1"/>
        <d v="2023-02-08T00:00:00" u="1"/>
        <d v="2022-03-04T00:00:00" u="1"/>
        <d v="2022-01-14T00:00:00" u="1"/>
        <d v="2023-01-14T00:00:00" u="1"/>
        <d v="2022-02-10T00:00:00" u="1"/>
        <d v="2023-02-10T00:00:00" u="1"/>
        <d v="2023-03-06T00:00:00" u="1"/>
        <d v="2023-01-16T00:00:00" u="1"/>
        <d v="2022-03-08T00:00:00" u="1"/>
        <d v="2023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3-03-10T00:00:00" u="1"/>
        <d v="2022-04-06T00:00:00" u="1"/>
        <d v="2023-04-06T00:00:00" u="1"/>
        <d v="2022-05-02T00:00:00" u="1"/>
        <d v="2023-05-02T00:00:00" u="1"/>
        <d v="2022-01-20T00:00:00" u="1"/>
        <d v="2023-01-20T00:00:00" u="1"/>
        <d v="2022-02-16T00:00:00" u="1"/>
        <d v="2023-02-16T00:00:00" u="1"/>
        <d v="2022-04-08T00:00:00" u="1"/>
        <d v="2022-05-04T00:00:00" u="1"/>
        <d v="2023-05-04T00:00:00" u="1"/>
        <s v="2023-10-09" u="1"/>
        <s v="2023-11-09" u="1"/>
        <d v="2022-02-18T00:00:00" u="1"/>
        <d v="2023-02-18T00:00:00" u="1"/>
        <d v="2022-03-14T00:00:00" u="1"/>
        <d v="2023-03-14T00:00:00" u="1"/>
        <d v="2023-04-10T00:00:00" u="1"/>
        <d v="2022-05-06T00:00:00" u="1"/>
        <d v="2022-06-02T00:00:00" u="1"/>
        <d v="2023-06-02T00:00:00" u="1"/>
        <s v="2023-11-08" u="1"/>
        <d v="2022-01-24T00:00:00" u="1"/>
        <d v="2023-01-24T00:00:00" u="1"/>
        <d v="2023-02-20T00:00:00" u="1"/>
        <d v="2022-03-16T00:00:00" u="1"/>
        <d v="2023-03-16T00:00:00" u="1"/>
        <d v="2022-04-12T00:00:00" u="1"/>
        <d v="2023-04-12T00:00:00" u="1"/>
        <d v="2023-05-08T00:00:00" u="1"/>
        <s v="2023-10-19" u="1"/>
        <s v="2023-11-07" u="1"/>
        <s v="2023-12-19" u="1"/>
        <d v="2022-01-26T00:00:00" u="1"/>
        <d v="2023-01-26T00:00:00" u="1"/>
        <d v="2022-02-22T00:00:00" u="1"/>
        <d v="2023-02-22T00:00:00" u="1"/>
        <d v="2022-03-18T00:00:00" u="1"/>
        <d v="2023-04-14T00:00:00" u="1"/>
        <d v="2022-05-10T00:00:00" u="1"/>
        <d v="2023-05-10T00:00:00" u="1"/>
        <d v="2022-06-06T00:00:00" u="1"/>
        <d v="2023-06-06T00:00:00" u="1"/>
        <s v="2023-10-18" u="1"/>
        <s v="2023-10-06" u="1"/>
        <d v="2022-01-28T00:00:00" u="1"/>
        <s v="2023-11-06" u="1"/>
        <s v="2023-12-18" u="1"/>
        <d v="2022-02-24T00:00:00" u="1"/>
        <d v="2023-02-24T00:00:00" u="1"/>
        <d v="2023-03-20T00:00:00" u="1"/>
        <d v="2022-05-12T00:00:00" u="1"/>
        <d v="2023-05-12T00:00:00" u="1"/>
        <d v="2022-06-08T00:00:00" u="1"/>
        <d v="2023-06-08T00:00:00" u="1"/>
        <d v="2022-07-04T00:00:00" u="1"/>
        <d v="2023-07-04T00:00:00" u="1"/>
        <s v="2023-10-17" u="1"/>
        <s v="2023-11-29" u="1"/>
        <s v="2023-10-05" u="1"/>
        <s v="2023-11-17" u="1"/>
        <s v="2023-12-29" u="1"/>
        <d v="2023-01-30T00:00:00" u="1"/>
        <d v="2022-03-22T00:00:00" u="1"/>
        <d v="2023-03-22T00:00:00" u="1"/>
        <d v="2022-04-18T00:00:00" u="1"/>
        <s v="2023-12-05" u="1"/>
        <d v="2023-04-18T00:00:00" u="1"/>
        <d v="2022-06-10T00:00:00" u="1"/>
        <d v="2022-07-06T00:00:00" u="1"/>
        <d v="2023-07-06T00:00:00" u="1"/>
        <d v="2022-08-02T00:00:00" u="1"/>
        <d v="2023-08-02T00:00:00" u="1"/>
        <s v="2023-10-16" u="1"/>
        <s v="2023-11-28" u="1"/>
        <s v="2023-10-04" u="1"/>
        <s v="2023-11-16" u="1"/>
        <s v="2023-12-28" u="1"/>
        <d v="2022-02-28T00:00:00" u="1"/>
        <d v="2023-02-28T00:00:00" u="1"/>
        <d v="2022-03-24T00:00:00" u="1"/>
        <d v="2023-03-24T00:00:00" u="1"/>
        <d v="2022-04-20T00:00:00" u="1"/>
        <d v="2023-04-20T00:00:00" u="1"/>
        <s v="2023-12-04" u="1"/>
        <d v="2023-05-16T00:00:00" u="1"/>
        <d v="2023-06-12T00:00:00" u="1"/>
        <d v="2022-07-08T00:00:00" u="1"/>
        <d v="2022-08-04T00:00:00" u="1"/>
        <d v="2023-08-04T00:00:00" u="1"/>
        <s v="2023-10-27" u="1"/>
        <s v="2023-11-27" u="1"/>
        <s v="2023-10-03" u="1"/>
        <s v="2023-11-15" u="1"/>
        <s v="2023-12-27" u="1"/>
        <d v="2022-04-22T00:00:00" u="1"/>
        <s v="2023-11-03" u="1"/>
        <s v="2023-12-15" u="1"/>
        <d v="2022-05-18T00:00:00" u="1"/>
        <d v="2023-05-18T00:00:00" u="1"/>
        <d v="2022-06-14T00:00:00" u="1"/>
        <d v="2023-06-14T00:00:00" u="1"/>
        <d v="2023-07-10T00:00:00" u="1"/>
        <d v="2022-09-02T00:00:00" u="1"/>
        <s v="2023-10-26" u="1"/>
        <d v="2022-03-28T00:00:00" u="1"/>
        <s v="2023-10-02" u="1"/>
        <s v="2023-11-14" u="1"/>
        <s v="2023-12-26" u="1"/>
        <d v="2023-03-28T00:00:00" u="1"/>
        <d v="2023-04-24T00:00:00" u="1"/>
        <d v="2022-05-20T00:00:00" u="1"/>
        <s v="2023-11-02" u="1"/>
        <s v="2023-12-14" u="1"/>
        <d v="2023-05-20T00:00:00" u="1"/>
        <d v="2022-06-16T00:00:00" u="1"/>
        <d v="2023-06-16T00:00:00" u="1"/>
        <d v="2022-07-12T00:00:00" u="1"/>
        <d v="2023-07-12T00:00:00" u="1"/>
        <d v="2022-08-08T00:00:00" u="1"/>
        <d v="2023-08-08T00:00:00" u="1"/>
        <d v="2023-09-04T00:00:00" u="1"/>
        <s v="2023-10-25" u="1"/>
        <s v="2023-10-13" u="1"/>
        <d v="2022-03-30T00:00:00" u="1"/>
        <d v="2023-03-30T00:00:00" u="1"/>
        <d v="2022-04-26T00:00:00" u="1"/>
        <s v="2023-11-13" u="1"/>
        <d v="2023-04-26T00:00:00" u="1"/>
        <d v="2023-05-22T00:00:00" u="1"/>
        <s v="2023-12-13" u="1"/>
        <d v="2022-07-14T00:00:00" u="1"/>
        <d v="2023-07-14T00:00:00" u="1"/>
        <d v="2022-08-10T00:00:00" u="1"/>
        <s v="2023-12-01" u="1"/>
        <d v="2023-08-10T00:00:00" u="1"/>
        <d v="2022-09-06T00:00:00" u="1"/>
        <d v="2023-09-06T00:00:00" u="1"/>
        <d v="2023-10-02T00:00:00" u="1"/>
        <s v="2023-10-24" u="1"/>
        <s v="2023-11-24" u="1"/>
        <d v="2022-04-28T00:00:00" u="1"/>
        <d v="2023-04-28T00:00:00" u="1"/>
        <d v="2022-05-24T00:00:00" u="1"/>
        <d v="2023-05-24T00:00:00" u="1"/>
        <d v="2022-06-20T00:00:00" u="1"/>
        <d v="2023-06-20T00:00:00" u="1"/>
        <s v="2023-12-12" u="1"/>
        <d v="2022-08-12T00:00:00" u="1"/>
        <d v="2022-09-08T00:00:00" u="1"/>
        <d v="2023-09-08T00:00:00" u="1"/>
        <d v="2022-10-04T00:00:00" u="1"/>
        <d v="2023-10-04T00:00:00" u="1"/>
        <s v="2023-10-23" u="1"/>
        <s v="2023-10-11" u="1"/>
        <s v="2023-11-23" u="1"/>
        <d v="2022-05-26T00:00:00" u="1"/>
        <d v="2023-05-26T00:00:00" u="1"/>
        <d v="2022-06-22T00:00:00" u="1"/>
        <s v="2023-12-23" u="1"/>
        <d v="2023-06-22T00:00:00" u="1"/>
        <d v="2022-07-18T00:00:00" u="1"/>
        <d v="2023-07-18T00:00:00" u="1"/>
        <s v="2023-12-11" u="1"/>
        <d v="2023-08-14T00:00:00" u="1"/>
        <d v="2022-10-06T00:00:00" u="1"/>
        <d v="2021-11-02T00:00:00" u="1"/>
        <d v="2023-10-06T00:00:00" u="1"/>
        <d v="2022-11-02T00:00:00" u="1"/>
        <d v="2023-11-02T00:00:00" u="1"/>
        <s v="2023-10-10" u="1"/>
        <s v="2023-11-22" u="1"/>
        <d v="2022-06-24T00:00:00" u="1"/>
        <d v="2022-07-20T00:00:00" u="1"/>
        <s v="2023-11-10" u="1"/>
        <s v="2023-12-22" u="1"/>
        <d v="2023-07-20T00:00:00" u="1"/>
        <d v="2022-08-16T00:00:00" u="1"/>
        <d v="2023-08-16T00:00:00" u="1"/>
        <d v="2022-09-12T00:00:00" u="1"/>
        <d v="2023-09-12T00:00:00" u="1"/>
        <d v="2021-11-04T00:00:00" u="1"/>
        <d v="2022-11-04T00:00:00" u="1"/>
        <d v="2022-05-30T00:00:00" u="1"/>
        <d v="2023-05-30T00:00:00" u="1"/>
        <s v="2023-11-21" u="1"/>
        <d v="2023-06-26T00:00:00" u="1"/>
        <d v="2022-07-22T00:00:00" u="1"/>
        <d v="2022-08-18T00:00:00" u="1"/>
        <s v="2023-12-21" u="1"/>
        <d v="2023-08-18T00:00:00" u="1"/>
        <d v="2022-09-14T00:00:00" u="1"/>
        <d v="2023-09-14T00:00:00" u="1"/>
        <d v="2022-10-10T00:00:00" u="1"/>
        <d v="2023-10-10T00:00:00" u="1"/>
        <d v="2021-12-02T00:00:00" u="1"/>
        <d v="2023-11-06T00:00:00" u="1"/>
        <d v="2022-12-02T00:00:00" u="1"/>
        <s v="2023-10-20" u="1"/>
        <d v="2022-06-28T00:00:00" u="1"/>
        <d v="2023-06-28T00:00:00" u="1"/>
        <s v="2023-11-20" u="1"/>
        <d v="2023-07-24T00:00:00" u="1"/>
        <d v="2022-09-16T00:00:00" u="1"/>
        <s v="2023-12-20" u="1"/>
        <d v="2021-11-08T00:00:00" u="1"/>
        <d v="2022-11-08T00:00:00" u="1"/>
        <d v="2023-11-08T00:00:00" u="1"/>
        <d v="2023-12-04T00:00:00" u="1"/>
        <s v="2023-10-31" u="1"/>
        <d v="2022-06-30T00:00:00" u="1"/>
        <d v="2023-06-30T00:00:00" u="1"/>
        <d v="2022-07-26T00:00:00" u="1"/>
        <d v="2023-07-26T00:00:00" u="1"/>
        <d v="2022-08-22T00:00:00" u="1"/>
        <d v="2023-08-22T00:00:00" u="1"/>
        <d v="2023-09-18T00:00:00" u="1"/>
        <d v="2022-10-14T00:00:00" u="1"/>
        <d v="2021-11-10T00:00:00" u="1"/>
        <d v="2022-11-10T00:00:00" u="1"/>
        <d v="2023-11-10T00:00:00" u="1"/>
        <s v="2023-10-30" u="1"/>
        <d v="2022-07-28T00:00:00" u="1"/>
        <s v="2023-11-30" u="1"/>
        <d v="2023-07-28T00:00:00" u="1"/>
        <d v="2022-08-24T00:00:00" u="1"/>
        <d v="2023-08-24T00:00:00" u="1"/>
        <d v="2022-09-20T00:00:00" u="1"/>
        <d v="2023-09-20T00:00:00" u="1"/>
        <d v="2021-11-12T00:00:00" u="1"/>
        <d v="2023-10-16T00:00:00" u="1"/>
        <d v="2022-11-12T00:00:00" u="1"/>
        <d v="2022-08-26T00:00:00" u="1"/>
        <d v="2022-09-22T00:00:00" u="1"/>
        <d v="2023-09-22T00:00:00" u="1"/>
        <d v="2022-10-18T00:00:00" u="1"/>
        <d v="2023-10-18T00:00:00" u="1"/>
        <d v="2022-11-14T00:00:00" u="1"/>
        <d v="2021-12-10T00:00:00" u="1"/>
        <d v="2023-11-14T00:00:00" u="1"/>
        <d v="2023-08-28T00:00:00" u="1"/>
        <d v="2022-10-20T00:00:00" u="1"/>
        <d v="2021-11-16T00:00:00" u="1"/>
        <d v="2023-10-20T00:00:00" u="1"/>
        <d v="2022-11-16T00:00:00" u="1"/>
        <d v="2023-11-16T00:00:00" u="1"/>
        <d v="2022-12-12T00:00:00" u="1"/>
        <d v="2023-12-12T00:00:00" u="1"/>
        <d v="2022-08-30T00:00:00" u="1"/>
        <d v="2023-08-30T00:00:00" u="1"/>
        <d v="2022-09-26T00:00:00" u="1"/>
        <d v="2023-09-26T00:00:00" u="1"/>
        <d v="2021-11-18T00:00:00" u="1"/>
        <d v="2022-11-18T00:00:00" u="1"/>
        <d v="2021-12-14T00:00:00" u="1"/>
        <d v="2022-12-14T00:00:00" u="1"/>
        <d v="2022-09-28T00:00:00" u="1"/>
        <d v="2023-09-28T00:00:00" u="1"/>
        <d v="2022-10-24T00:00:00" u="1"/>
        <d v="2023-10-24T00:00:00" u="1"/>
        <d v="2021-12-16T00:00:00" u="1"/>
        <d v="2023-11-20T00:00:00" u="1"/>
        <d v="2022-12-16T00:00:00" u="1"/>
        <d v="2022-09-30T00:00:00" u="1"/>
        <d v="2022-10-26T00:00:00" u="1"/>
        <d v="2021-11-22T00:00:00" u="1"/>
        <d v="2023-10-26T00:00:00" u="1"/>
        <d v="2022-11-22T00:00:00" u="1"/>
        <d v="2023-11-22T00:00:00" u="1"/>
        <d v="2022-10-28T00:00:00" u="1"/>
        <d v="2021-11-24T00:00:00" u="1"/>
        <d v="2022-11-24T00:00:00" u="1"/>
        <d v="2021-12-20T00:00:00" u="1"/>
        <d v="2023-11-24T00:00:00" u="1"/>
        <d v="2022-12-20T00:00:00" u="1"/>
        <d v="2021-11-26T00:00:00" u="1"/>
        <d v="2023-10-30T00:00:00" u="1"/>
        <d v="2022-11-26T00:00:00" u="1"/>
        <d v="2021-12-22T00:00:00" u="1"/>
        <d v="2022-12-22T00:00:00" u="1"/>
        <d v="2022-01-03T00:00:00" u="1"/>
        <d v="2023-01-03T00:00:00" u="1"/>
        <d v="2022-11-28T00:00:00" u="1"/>
        <d v="2021-12-24T00:00:00" u="1"/>
        <d v="2023-11-28T00:00:00" u="1"/>
        <d v="2022-01-05T00:00:00" u="1"/>
        <d v="2023-01-05T00:00:00" u="1"/>
        <d v="2022-02-01T00:00:00" u="1"/>
        <d v="2023-02-01T00:00:00" u="1"/>
        <d v="2021-11-30T00:00:00" u="1"/>
        <d v="2022-11-30T00:00:00" u="1"/>
        <d v="2023-11-30T00:00:00" u="1"/>
        <d v="2022-01-07T00:00:00" u="1"/>
        <d v="2022-02-03T00:00:00" u="1"/>
        <d v="2023-02-03T00:00:00" u="1"/>
        <d v="2021-12-28T00:00:00" u="1"/>
        <d v="2022-12-28T00:00:00" u="1"/>
        <d v="2023-01-09T00:00:00" u="1"/>
        <d v="2022-03-01T00:00:00" u="1"/>
        <d v="2023-03-01T00:00:00" u="1"/>
        <d v="2021-12-30T00:00:00" u="1"/>
        <d v="2022-12-30T00:00:00" u="1"/>
        <d v="2022-01-11T00:00:00" u="1"/>
        <d v="2023-01-11T00:00:00" u="1"/>
        <d v="2022-02-07T00:00:00" u="1"/>
        <d v="2023-02-07T00:00:00" u="1"/>
        <d v="2022-03-03T00:00:00" u="1"/>
        <d v="2023-03-03T00:00:00" u="1"/>
        <d v="2022-01-13T00:00:00" u="1"/>
        <d v="2023-01-13T00:00:00" u="1"/>
        <d v="2022-02-09T00:00:00" u="1"/>
        <d v="2023-02-09T00:00:00" u="1"/>
        <d v="2022-04-01T00:00:00" u="1"/>
        <d v="2022-02-11T00:00:00" u="1"/>
        <d v="2022-03-07T00:00:00" u="1"/>
        <d v="2023-03-07T00:00:00" u="1"/>
        <d v="2023-04-03T00:00:00" u="1"/>
        <d v="2022-01-17T00:00:00" u="1"/>
        <d v="2023-01-17T00:00:00" u="1"/>
        <d v="2023-02-13T00:00:00" u="1"/>
        <d v="2022-03-09T00:00:00" u="1"/>
        <d v="2023-03-09T00:00:00" u="1"/>
        <d v="2022-04-05T00:00:00" u="1"/>
        <d v="2023-04-05T00:00:00" u="1"/>
        <d v="2022-01-19T00:00:00" u="1"/>
        <d v="2023-01-19T00:00:00" u="1"/>
        <d v="2022-02-15T00:00:00" u="1"/>
        <d v="2023-02-15T00:00:00" u="1"/>
        <d v="2022-03-11T00:00:00" u="1"/>
        <d v="2022-04-07T00:00:00" u="1"/>
        <d v="2022-05-03T00:00:00" u="1"/>
        <d v="2023-05-03T00:00:00" u="1"/>
        <d v="2022-01-21T00:00:00" u="1"/>
        <d v="2022-02-17T00:00:00" u="1"/>
        <d v="2023-02-17T00:00:00" u="1"/>
        <d v="2023-03-13T00:00:00" u="1"/>
        <d v="2022-05-05T00:00:00" u="1"/>
        <d v="2023-05-05T00:00:00" u="1"/>
        <d v="2022-06-01T00:00:00" u="1"/>
        <d v="2023-06-01T00:00:00" u="1"/>
        <d v="2023-01-23T00:00:00" u="1"/>
        <d v="2022-03-15T00:00:00" u="1"/>
        <d v="2023-03-15T00:00:00" u="1"/>
        <d v="2022-04-11T00:00:00" u="1"/>
        <d v="2023-04-11T00:00:00" u="1"/>
        <d v="2022-06-03T00:00:00" u="1"/>
        <d v="2022-01-25T00:00:00" u="1"/>
        <d v="2023-01-25T00:00:00" u="1"/>
        <d v="2022-02-21T00:00:00" u="1"/>
        <d v="2023-02-21T00:00:00" u="1"/>
        <d v="2022-03-17T00:00:00" u="1"/>
        <d v="2023-03-17T00:00:00" u="1"/>
        <d v="2022-04-13T00:00:00" u="1"/>
        <d v="2023-04-13T00:00:00" u="1"/>
        <d v="2022-05-09T00:00:00" u="1"/>
        <d v="2023-05-09T00:00:00" u="1"/>
        <d v="2023-06-05T00:00:00" u="1"/>
        <d v="2022-07-01T00:00:00" u="1"/>
        <s v="2024-01-09" u="1"/>
        <d v="2022-01-27T00:00:00" u="1"/>
        <d v="2023-01-27T00:00:00" u="1"/>
        <s v="2024-02-09" u="1"/>
        <d v="2022-02-23T00:00:00" u="1"/>
        <d v="2023-02-23T00:00:00" u="1"/>
        <d v="2023-03-19T00:00:00" u="1"/>
        <d v="2022-05-11T00:00:00" u="1"/>
        <d v="2023-05-11T00:00:00" u="1"/>
        <s v="2024-04-09" u="1"/>
        <d v="2022-06-07T00:00:00" u="1"/>
        <d v="2023-06-07T00:00:00" u="1"/>
        <d v="2023-07-03T00:00:00" u="1"/>
        <s v="2024-01-08" u="1"/>
        <d v="2022-02-25T00:00:00" u="1"/>
        <s v="2024-02-08" u="1"/>
        <d v="2022-03-21T00:00:00" u="1"/>
        <d v="2023-03-21T00:00:00" u="1"/>
        <d v="2023-04-17T00:00:00" u="1"/>
        <s v="2024-03-08" u="1"/>
        <d v="2022-05-13T00:00:00" u="1"/>
        <d v="2022-06-09T00:00:00" u="1"/>
        <d v="2023-06-09T00:00:00" u="1"/>
        <s v="2024-04-08" u="1"/>
        <d v="2022-07-05T00:00:00" u="1"/>
        <d v="2023-07-05T00:00:00" u="1"/>
        <d v="2022-08-01T00:00:00" u="1"/>
        <d v="2023-08-01T00:00:00" u="1"/>
        <s v="2024-01-19" u="1"/>
        <d v="2022-01-31T00:00:00" u="1"/>
        <d v="2023-01-31T00:00:00" u="1"/>
        <s v="2024-02-19" u="1"/>
        <d v="2023-02-27T00:00:00" u="1"/>
        <d v="2022-03-23T00:00:00" u="1"/>
        <d v="2023-03-23T00:00:00" u="1"/>
        <s v="2024-02-07" u="1"/>
        <s v="2024-03-19" u="1"/>
        <d v="2022-04-19T00:00:00" u="1"/>
        <d v="2023-04-19T00:00:00" u="1"/>
        <d v="2023-05-15T00:00:00" u="1"/>
        <s v="2024-03-07" u="1"/>
        <s v="2024-04-19" u="1"/>
        <d v="2022-07-07T00:00:00" u="1"/>
        <d v="2023-07-07T00:00:00" u="1"/>
        <d v="2022-08-03T00:00:00" u="1"/>
        <d v="2023-08-03T00:00:00" u="1"/>
        <s v="2024-01-18" u="1"/>
        <d v="2022-03-25T00:00:00" u="1"/>
        <d v="2022-04-21T00:00:00" u="1"/>
        <d v="2023-04-21T00:00:00" u="1"/>
        <s v="2024-02-06" u="1"/>
        <s v="2024-03-18" u="1"/>
        <d v="2022-05-17T00:00:00" u="1"/>
        <d v="2023-05-17T00:00:00" u="1"/>
        <d v="2022-06-13T00:00:00" u="1"/>
        <d v="2023-06-13T00:00:00" u="1"/>
        <s v="2024-03-06" u="1"/>
        <s v="2024-04-18" u="1"/>
        <d v="2022-08-05T00:00:00" u="1"/>
        <d v="2022-09-01T00:00:00" u="1"/>
        <d v="2023-09-01T00:00:00" u="1"/>
        <s v="2024-01-29" u="1"/>
        <s v="2024-01-17" u="1"/>
        <s v="2024-02-29" u="1"/>
        <d v="2023-03-27T00:00:00" u="1"/>
        <s v="2024-01-05" u="1"/>
        <d v="2022-05-19T00:00:00" u="1"/>
        <d v="2023-05-19T00:00:00" u="1"/>
        <s v="2024-02-05" u="1"/>
        <s v="2024-04-29" u="1"/>
        <d v="2022-06-15T00:00:00" u="1"/>
        <d v="2023-06-15T00:00:00" u="1"/>
        <d v="2022-07-11T00:00:00" u="1"/>
        <d v="2023-07-11T00:00:00" u="1"/>
        <s v="2024-03-05" u="1"/>
        <s v="2024-04-17" u="1"/>
        <d v="2023-08-07T00:00:00" u="1"/>
        <s v="2024-04-05" u="1"/>
        <s v="2025-01-18" u="1"/>
        <s v="2024-01-16" u="1"/>
        <s v="2024-02-28" u="1"/>
        <d v="2022-03-29T00:00:00" u="1"/>
        <d v="2023-03-29T00:00:00" u="1"/>
        <d v="2022-04-25T00:00:00" u="1"/>
        <d v="2023-04-25T00:00:00" u="1"/>
        <s v="2024-01-04" u="1"/>
        <s v="2024-02-16" u="1"/>
        <d v="2022-06-17T00:00:00" u="1"/>
        <d v="2022-07-13T00:00:00" u="1"/>
        <d v="2023-07-13T00:00:00" u="1"/>
        <d v="2022-08-09T00:00:00" u="1"/>
        <d v="2023-08-09T00:00:00" u="1"/>
        <s v="2024-03-04" u="1"/>
        <s v="2024-04-16" u="1"/>
        <d v="2022-09-05T00:00:00" u="1"/>
        <d v="2023-09-05T00:00:00" u="1"/>
        <s v="2024-04-04" u="1"/>
        <d v="2022-03-31T00:00:00" u="1"/>
        <d v="2023-03-31T00:00:00" u="1"/>
        <s v="2024-01-15" u="1"/>
        <s v="2024-02-27" u="1"/>
        <d v="2022-04-27T00:00:00" u="1"/>
        <d v="2023-04-27T00:00:00" u="1"/>
        <d v="2022-05-23T00:00:00" u="1"/>
        <d v="2023-05-23T00:00:00" u="1"/>
        <s v="2024-01-03" u="1"/>
        <s v="2024-02-15" u="1"/>
        <s v="2024-03-27" u="1"/>
        <d v="2023-06-19T00:00:00" u="1"/>
        <d v="2022-07-15T00:00:00" u="1"/>
        <s v="2024-03-15" u="1"/>
        <d v="2022-08-11T00:00:00" u="1"/>
        <d v="2023-08-11T00:00:00" u="1"/>
        <d v="2022-09-07T00:00:00" u="1"/>
        <d v="2023-09-07T00:00:00" u="1"/>
        <s v="2024-04-15" u="1"/>
        <d v="2022-10-03T00:00:00" u="1"/>
        <d v="2023-10-03T00:00:00" u="1"/>
        <s v="2024-04-03" u="1"/>
        <s v="2024-01-26" u="1"/>
        <d v="2022-04-29T00:00:00" u="1"/>
        <s v="2024-02-26" u="1"/>
        <d v="2022-05-25T00:00:00" u="1"/>
        <d v="2023-05-25T00:00:00" u="1"/>
        <d v="2022-06-21T00:00:00" u="1"/>
        <d v="2023-06-21T00:00:00" u="1"/>
        <s v="2024-01-02" u="1"/>
        <s v="2024-02-14" u="1"/>
        <s v="2024-03-26" u="1"/>
        <d v="2023-07-17T00:00:00" u="1"/>
        <s v="2024-02-02" u="1"/>
        <s v="2024-03-14" u="1"/>
        <s v="2024-04-26" u="1"/>
        <d v="2022-09-09T00:00:00" u="1"/>
        <d v="2022-10-05T00:00:00" u="1"/>
        <d v="2023-10-05T00:00:00" u="1"/>
        <s v="2024-04-02" u="1"/>
        <s v="2024-01-25" u="1"/>
        <d v="2022-05-27T00:00:00" u="1"/>
        <d v="2022-06-23T00:00:00" u="1"/>
        <d v="2023-06-23T00:00:00" u="1"/>
        <d v="2022-07-19T00:00:00" u="1"/>
        <d v="2023-07-19T00:00:00" u="1"/>
        <s v="2024-02-13" u="1"/>
        <s v="2024-03-25" u="1"/>
        <d v="2023-09-11T00:00:00" u="1"/>
        <s v="2024-02-01" u="1"/>
        <s v="2024-03-13" u="1"/>
        <s v="2024-04-25" u="1"/>
        <d v="2022-10-07T00:00:00" u="1"/>
        <d v="2021-11-03T00:00:00" u="1"/>
        <d v="2022-11-03T00:00:00" u="1"/>
        <d v="2023-11-03T00:00:00" u="1"/>
        <s v="2024-03-01" u="1"/>
        <s v="2024-04-01" u="1"/>
        <s v="2024-01-24" u="1"/>
        <d v="2023-05-29T00:00:00" u="1"/>
        <s v="2024-01-12" u="1"/>
        <d v="2022-07-21T00:00:00" u="1"/>
        <d v="2023-07-21T00:00:00" u="1"/>
        <d v="2022-08-17T00:00:00" u="1"/>
        <d v="2023-08-17T00:00:00" u="1"/>
        <s v="2024-02-12" u="1"/>
        <d v="2022-09-13T00:00:00" u="1"/>
        <d v="2023-09-13T00:00:00" u="1"/>
        <d v="2021-11-05T00:00:00" u="1"/>
        <d v="2023-10-09T00:00:00" u="1"/>
        <s v="2024-03-12" u="1"/>
        <s v="2024-04-24" u="1"/>
        <d v="2021-12-01T00:00:00" u="1"/>
        <d v="2022-12-01T00:00:00" u="1"/>
        <d v="2023-12-01T00:00:00" u="1"/>
        <s v="2024-04-12" u="1"/>
        <d v="2022-05-31T00:00:00" u="1"/>
        <d v="2023-05-31T00:00:00" u="1"/>
        <s v="2024-01-23" u="1"/>
        <d v="2022-06-27T00:00:00" u="1"/>
        <d v="2023-06-27T00:00:00" u="1"/>
        <s v="2024-01-11" u="1"/>
        <s v="2024-02-23" u="1"/>
        <d v="2022-08-19T00:00:00" u="1"/>
        <d v="2022-09-15T00:00:00" u="1"/>
        <d v="2023-09-15T00:00:00" u="1"/>
        <s v="2024-03-23" u="1"/>
        <d v="2022-10-11T00:00:00" u="1"/>
        <d v="2023-10-11T00:00:00" u="1"/>
        <d v="2022-11-07T00:00:00" u="1"/>
        <d v="2021-12-03T00:00:00" u="1"/>
        <d v="2023-11-07T00:00:00" u="1"/>
        <s v="2024-03-11" u="1"/>
        <s v="2024-04-23" u="1"/>
        <s v="2024-04-11" u="1"/>
        <d v="2022-06-29T00:00:00" u="1"/>
        <d v="2023-06-29T00:00:00" u="1"/>
        <s v="2024-01-22" u="1"/>
        <d v="2023-07-25T00:00:00" u="1"/>
        <d v="2023-08-21T00:00:00" u="1"/>
        <s v="2024-01-10" u="1"/>
        <s v="2024-02-22" u="1"/>
        <d v="2022-10-13T00:00:00" u="1"/>
        <d v="2021-11-09T00:00:00" u="1"/>
        <d v="2023-10-13T00:00:00" u="1"/>
        <s v="2024-03-22" u="1"/>
        <d v="2023-11-09T00:00:00" u="1"/>
        <d v="2022-12-05T00:00:00" u="1"/>
        <d v="2023-12-05T00:00:00" u="1"/>
        <s v="2024-04-22" u="1"/>
        <s v="2024-04-10" u="1"/>
        <d v="2022-07-27T00:00:00" u="1"/>
        <d v="2023-07-27T00:00:00" u="1"/>
        <d v="2022-08-23T00:00:00" u="1"/>
        <d v="2023-08-23T00:00:00" u="1"/>
        <d v="2022-09-19T00:00:00" u="1"/>
        <d v="2023-09-19T00:00:00" u="1"/>
        <s v="2024-02-21" u="1"/>
        <d v="2021-11-11T00:00:00" u="1"/>
        <d v="2022-11-11T00:00:00" u="1"/>
        <s v="2024-03-21" u="1"/>
        <d v="2022-07-29T00:00:00" u="1"/>
        <d v="2022-08-25T00:00:00" u="1"/>
        <s v="2024-09-21" u="1"/>
        <d v="2023-08-25T00:00:00" u="1"/>
        <d v="2022-09-21T00:00:00" u="1"/>
        <d v="2023-09-21T00:00:00" u="1"/>
        <d v="2022-10-17T00:00:00" u="1"/>
        <d v="2023-10-17T00:00:00" u="1"/>
        <s v="2024-02-20" u="1"/>
        <d v="2021-12-09T00:00:00" u="1"/>
        <d v="2023-11-13T00:00:00" u="1"/>
        <d v="2022-12-09T00:00:00" u="1"/>
        <s v="2024-03-20" u="1"/>
        <d v="2023-07-31T00:00:00" u="1"/>
        <s v="2024-01-31" u="1"/>
        <d v="2022-09-23T00:00:00" u="1"/>
        <d v="2022-10-19T00:00:00" u="1"/>
        <d v="2021-11-15T00:00:00" u="1"/>
        <d v="2023-10-19T00:00:00" u="1"/>
        <d v="2022-11-15T00:00:00" u="1"/>
        <d v="2021-12-11T00:00:00" u="1"/>
        <d v="2023-11-15T00:00:00" u="1"/>
        <d v="2023-12-11T00:00:00" u="1"/>
        <d v="2022-08-29T00:00:00" u="1"/>
        <d v="2023-08-29T00:00:00" u="1"/>
        <s v="2024-01-30" u="1"/>
        <d v="2023-09-25T00:00:00" u="1"/>
        <d v="2022-10-21T00:00:00" u="1"/>
        <d v="2021-11-17T00:00:00" u="1"/>
        <d v="2022-11-17T00:00:00" u="1"/>
        <d v="2021-12-13T00:00:00" u="1"/>
        <d v="2023-11-17T00:00:00" u="1"/>
        <d v="2022-12-13T00:00:00" u="1"/>
        <d v="2023-12-13T00:00:00" u="1"/>
        <s v="2024-04-30" u="1"/>
        <d v="2022-08-31T00:00:00" u="1"/>
        <d v="2023-08-31T00:00:00" u="1"/>
        <d v="2022-09-27T00:00:00" u="1"/>
        <d v="2023-09-27T00:00:00" u="1"/>
        <d v="2021-11-19T00:00:00" u="1"/>
        <d v="2023-10-23T00:00:00" u="1"/>
        <d v="2021-12-15T00:00:00" u="1"/>
        <d v="2022-12-15T00:00:00" u="1"/>
      </sharedItems>
    </cacheField>
    <cacheField name="Fecha Cancelacion" numFmtId="0" sqlType="-9">
      <sharedItems containsString="0" containsBlank="1" count="1">
        <m/>
      </sharedItems>
    </cacheField>
    <cacheField name="Fecha Baja" numFmtId="0" sqlType="-9">
      <sharedItems containsString="0" containsBlank="1" count="1">
        <m/>
      </sharedItems>
    </cacheField>
    <cacheField name="AGENTE" numFmtId="0" sqlType="-9">
      <sharedItems containsBlank="1" count="445">
        <s v="EMERTELEVT050"/>
        <s v="EMERTELEVT264"/>
        <s v="EMERTELEVT034"/>
        <s v="EMERTELEVT158"/>
        <s v="EMERTELEVT058"/>
        <s v="EMERTELEVT322"/>
        <s v="EMERTELEVT054"/>
        <s v="EMERTELEVT246"/>
        <s v="EMERTELEVT057"/>
        <s v="EMERTELEVT136"/>
        <s v="EMERTELEVT066"/>
        <s v="EMERTELEVT031"/>
        <s v="EMERTELEVT048"/>
        <s v="EMERTELEVT042"/>
        <s v="EMERTELEVT103"/>
        <s v="EMERTELEVT309"/>
        <s v="EMERTELEVT026"/>
        <s v="EMERTELEVT037"/>
        <s v="EMERTELEVT183"/>
        <s v="EMERTELEVT161"/>
        <s v="EMERTELEVT041"/>
        <s v="EMERTELEVT010"/>
        <s v="EMERTELEVE006"/>
        <s v="EMERTELEVT305"/>
        <s v="EMERTELEVT002"/>
        <s v="EMERTELEVT060"/>
        <s v="EMERTELEVT065"/>
        <s v="GVJCI052"/>
        <s v="EMERTELEVT029"/>
        <s v="GVJCE008"/>
        <s v="EMERTELEVT211"/>
        <s v="EMERTELEVT329"/>
        <s v="EMERTELEVT369"/>
        <s v="EMERTELEVT248"/>
        <s v="EMERTELEVT363"/>
        <s v="GVJCI021"/>
        <s v="EMERTELEVT274"/>
        <s v="EMERTELEVT059"/>
        <s v="EMERTELEVT348"/>
        <s v="EMERTELEVT174"/>
        <s v="EMERTELEVT359"/>
        <s v="EMERTELEVT206"/>
        <s v="JGJCI057"/>
        <s v="CANCERAQUELLO"/>
        <s v="EMERTELEVT046"/>
        <s v="EMERTELEVT364"/>
        <s v="GVJCI013"/>
        <s v="CADESTHER"/>
        <s v="EMERTELEVT390"/>
        <s v="EMERTELEVT388"/>
        <s v="EMERTELEVT372"/>
        <s v="EMERTELEVT336"/>
        <s v="EMERTELEVT127"/>
        <s v="EMERTELEVT373"/>
        <s v="EMERTELEVT403"/>
        <s v="EMERTELEVT404"/>
        <s v="EMERTELEVT399"/>
        <s v="EMERTELEVT398"/>
        <s v="GVJCI036"/>
        <s v="EMERTELEVT396"/>
        <s v="EMERTELEVT392"/>
        <s v="EMERTELEVT400"/>
        <s v="EMERTELEVT442"/>
        <s v="EMERTELEVT441"/>
        <s v="EMERTELEVT443"/>
        <s v="EMERTELEVT445"/>
        <s v="EMERTELEVT451"/>
        <s v="GVJCE028"/>
        <s v="EMERTELEVT444"/>
        <s v="EMERTELEVT466"/>
        <s v="GVJCE009"/>
        <s v="EMERTELEVT465"/>
        <s v="EMERTELEVT473"/>
        <s v="GVJCE007"/>
        <s v="EMERTELEVT470"/>
        <s v="EMERTELEVT468"/>
        <s v="EMERTELEVT469"/>
        <s v="EMERTELEVT472"/>
        <s v="EMERTELEVT485"/>
        <s v="EMERTELEVT464"/>
        <s v="EMERTELEVT494"/>
        <s v="EMERTELEVT462"/>
        <s v="GVJCE006"/>
        <s v="EMERTELEVT384"/>
        <s v="EMERTELEVT419"/>
        <s v="EMERTELEVT493"/>
        <s v="JBJIO080"/>
        <s v="EMERTELEVT486"/>
        <s v="EMERTELEVT495"/>
        <s v="JBJMC222"/>
        <s v="GVJCE020"/>
        <s v="JGJCI016"/>
        <s v="EMERTELEVT510"/>
        <s v="EMERTELEVT508"/>
        <s v="EMERTELEVT514"/>
        <s v="EMERTELEVT513"/>
        <s v="CADCHIDAG"/>
        <s v="EMERPILSOH006"/>
        <s v="CADALICIA"/>
        <s v="EMERTELEVT515"/>
        <s v="JGJCI009"/>
        <s v="EMERTELEVT507"/>
        <s v="EMEROUTTVT014" u="1"/>
        <s v="EMEROUTTVT086" u="1"/>
        <s v="EMEROUTTVT161" u="1"/>
        <s v="EMEROUTTVT205" u="1"/>
        <s v="EMERTELEVT249" u="1"/>
        <m u="1"/>
        <s v="GVJCE016" u="1"/>
        <s v="JGJCI046" u="1"/>
        <s v="CADMARTAJ" u="1"/>
        <s v="EMEROUTTVT075" u="1"/>
        <s v="EMERTELEVT047" u="1"/>
        <s v="CANCEROSASAL" u="1"/>
        <s v="EMERCRECIM037" u="1"/>
        <s v="EMEROUTTVT064" u="1"/>
        <s v="EMEROUTTVT108" u="1"/>
        <s v="EMEROUTTVT255" u="1"/>
        <s v="EMERTELEVT227" u="1"/>
        <s v="EMEROUTTVT053" u="1"/>
        <s v="EMEROUTTVT244" u="1"/>
        <s v="EMERTELEVE001" u="1"/>
        <s v="EMERTELEVT097" u="1"/>
        <s v="EMERTELEVT100" u="1"/>
        <s v="EMERTELEVT288" u="1"/>
        <s v="EMERCRECIM087" u="1"/>
        <s v="EMEROUTTVT042" u="1"/>
        <s v="EMEROUTTVT158" u="1"/>
        <s v="EMEROUTTVT233" u="1"/>
        <s v="EMERTELEVT086" u="1"/>
        <s v="EMERTELEVT205" u="1"/>
        <s v="EMERCRECIM076" u="1"/>
        <s v="EMEROUTTVT031" u="1"/>
        <s v="EMEROUTTVT147" u="1"/>
        <s v="EMERTELEVT003" u="1"/>
        <s v="EMERTELEVT075" u="1"/>
        <s v="EMERTELEVT119" u="1"/>
        <s v="EMERTELEVT150" u="1"/>
        <s v="EMERTELEVT266" u="1"/>
        <s v="EMERTELEVT086 " u="1"/>
        <s v="CADLFERNANL" u="1"/>
        <s v="EMERCRECIM065" u="1"/>
        <s v="EMEROUTTVT020" u="1"/>
        <s v="EMEROUTTVT136" u="1"/>
        <s v="EMERTELEVT064" u="1"/>
        <s v="EMEROUTTVT125" u="1"/>
        <s v="EMEROUTTVT197" u="1"/>
        <s v="EMEROUTTVT200" u="1"/>
        <s v="EMERTELEVT053" u="1"/>
        <s v="EMERTELEVT244" u="1"/>
        <s v="CADCOLJAMESLI" u="1"/>
        <s v="EMEROUTTVT039" u="1"/>
        <s v="EMEROUTTVT261" u="1"/>
        <s v="EMERCRECIM032" u="1"/>
        <s v="EMEROUTTVT103" u="1"/>
        <s v="EMEROUTTVT175" u="1"/>
        <s v="EMERTELEVT222" u="1"/>
        <s v="CADRAQMALC" u="1"/>
        <s v="EMERCRECIM021" u="1"/>
        <s v="EMEROUTTVT017" u="1"/>
        <s v="EMEROUTTVT089" u="1"/>
        <s v="EMERTELEVT092" u="1"/>
        <s v="EMERTELEVT327" u="1"/>
        <s v="EMEROUTTVT078" u="1"/>
        <s v="EMEROUTTVT153" u="1"/>
        <s v="EMERTELEVT081" u="1"/>
        <s v="EMERTELEVT272" u="1"/>
        <s v="CCEMERGIA030" u="1"/>
        <s v="EMEROUTTVT142" u="1"/>
        <s v="EMEROUTTVT258" u="1"/>
        <s v="EMERTELEVT039" u="1"/>
        <s v="EMERTELEVT070" u="1"/>
        <s v="EMERTELEVT261" u="1"/>
        <s v="EMERCRECIM060" u="1"/>
        <s v="EMEROUTTVT056" u="1"/>
        <s v="EMEROUTTVT247" u="1"/>
        <s v="EMERTELEVT175" u="1"/>
        <s v="CADFFUENTEN" u="1"/>
        <s v="EMERCRECIM018" u="1"/>
        <s v="EMEROUTTVT045" u="1"/>
        <s v="EMERTELEVT208" u="1"/>
        <s v="GVJCE015" u="1"/>
        <s v="EMEROUTTVT034" u="1"/>
        <s v="EMEROUTTVT181" u="1"/>
        <s v="EMERTELEVT078" u="1"/>
        <s v="EMERTELEVT153" u="1"/>
        <s v="EMERTELEVT344" u="1"/>
        <s v="EMERCRECIM068" u="1"/>
        <s v="EMEROUTTVT139" u="1"/>
        <s v="EMEROUTTVT170" u="1"/>
        <s v="EMERTELEVT258" u="1"/>
        <s v="CADLUX" u="1"/>
        <s v="GVJCI022" u="1"/>
        <s v="EMERCRECIM057" u="1"/>
        <s v="EMEROUTTVT084" u="1"/>
        <s v="EMEROUTTVT128" u="1"/>
        <s v="EMERTELEVT056" u="1"/>
        <s v="EMERTELEVT247" u="1"/>
        <s v="CCEMERGIA004" u="1"/>
        <s v="EMERCRECIM046" u="1"/>
        <s v="EMEROUTTVT117" u="1"/>
        <s v="EMEROUTTVT189" u="1"/>
        <s v="EMERTELEVT045" u="1"/>
        <s v="EMERTELEVT236" u="1"/>
        <s v="EMEROUTTVT062" u="1"/>
        <s v="EMEROUTTVT178" u="1"/>
        <s v="EMEROUTTVT253" u="1"/>
        <s v="EMERTELEVT181" u="1"/>
        <s v="EMERTELEVT225" u="1"/>
        <s v="EMERTELEVT297" u="1"/>
        <s v="CADFERNANDOV" u="1"/>
        <s v="EMERCRECIM024" u="1"/>
        <s v="EMEROUTTVT167" u="1"/>
        <s v="EMEROUTTVT242" u="1"/>
        <s v="EMERTELEVT095" u="1"/>
        <s v="EMERTELEVT361" u="1"/>
        <s v="EMEROUTTVT009" u="1"/>
        <s v="EMEROUTTVT156" u="1"/>
        <s v="EMEROUTTVT231" u="1"/>
        <s v="EMERTELEVT084" u="1"/>
        <s v="EMERTELEVT275" u="1"/>
        <s v="EMERCRECIM074" u="1"/>
        <s v="EMERTELEVT073" u="1"/>
        <s v="EMERTELEVT117" u="1"/>
        <s v="EMERTELEVT189" u="1"/>
        <s v="EMERTELEVT308" u="1"/>
        <s v="CADMDELAMOG" u="1"/>
        <s v="EMERCRECIM063" u="1"/>
        <s v="EMEROUTTVT059" u="1"/>
        <s v="EMEROUTTVT134" u="1"/>
        <s v="EMERTELEVT062" u="1"/>
        <s v="EMERTELEVT253" u="1"/>
        <s v="EMERCRECIM052" u="1"/>
        <s v="EMEROUTTVT048" u="1"/>
        <s v="EMERTELEVT051" u="1"/>
        <s v="EMERTELEVT167" u="1"/>
        <s v="EMERTELEVT358" u="1"/>
        <s v="EMEROUTTVT112" u="1"/>
        <s v="EMEROUTTVT184" u="1"/>
        <s v="EMEROUTTVT228" u="1"/>
        <s v="EMERTELEVT009" u="1"/>
        <s v="EMERTELEVT040" u="1"/>
        <s v="CCEMERGIA014" u="1"/>
        <s v="EMERCRECIM030" u="1"/>
        <s v="EMEROUTTVT026" u="1"/>
        <s v="EMEROUTTVT098" u="1"/>
        <s v="EMERTELEVT292" u="1"/>
        <s v="CCEMEAL001" u="1"/>
        <s v="EMERTELEVT090" u="1"/>
        <s v="EMERTELEVT134" u="1"/>
        <s v="EMERTELEVT281" u="1"/>
        <s v="EMERTELEVT325" u="1"/>
        <s v="EMERCRECIM049" u="1"/>
        <s v="EMERTELEVT195" u="1"/>
        <s v="EMERTELEVT239" u="1"/>
        <s v="EMERCRECIM038" u="1"/>
        <s v="EMEROUTTVT109" u="1"/>
        <s v="EMEROUTTVT256" u="1"/>
        <s v="EMERTELEVT303" u="1"/>
        <s v="CADANTONIO" u="1"/>
        <s v="EMEROUTTVT054" u="1"/>
        <s v="EMEROUTTVT245" u="1"/>
        <s v="EMERTELEVT289" u="1"/>
        <s v="EMERCRECIM016" u="1"/>
        <s v="EMEROUTTVT043" u="1"/>
        <s v="EMERTELEVT087" u="1"/>
        <s v="EMEROUTTVT245 " u="1"/>
        <s v="EMERCRECIM077" u="1"/>
        <s v="EMEROUTTVT032" u="1"/>
        <s v="EMEROUTTVT223" u="1"/>
        <s v="EMERTELEVT004" u="1"/>
        <s v="EMERTELEVT342" u="1"/>
        <s v="EMEROUTTVT137" u="1"/>
        <s v="EMEROUTTVT010" u="1"/>
        <s v="EMEROUTTVT198" u="1"/>
        <s v="EMERTELEVT245" u="1"/>
        <s v="EMEROUTTVT071" u="1"/>
        <s v="EMERTELEVT043" u="1"/>
        <s v="EMERCRECIM033" u="1"/>
        <s v="EMEROUTTVT029" u="1"/>
        <s v="EMEROUTTVT060" u="1"/>
        <s v="EMEROUTTVT104" u="1"/>
        <s v="EMERTELEVT032" u="1"/>
        <s v="EMERTELEVT223" u="1"/>
        <s v="EMERTELEVT414" u="1"/>
        <s v="JBJIO017" u="1"/>
        <s v="EMERCRECIM022" u="1"/>
        <s v="EMERTELEVT093" u="1"/>
        <s v="EMERTELEVT284" u="1"/>
        <s v="EMERTELEVT328" u="1"/>
        <s v="EMERCRECIM011" u="1"/>
        <s v="EMERTELEVT082" u="1"/>
        <s v="EMERTELEVT126" u="1"/>
        <s v="EMERTELEVT198" u="1"/>
        <s v="CCEMEAL003" u="1"/>
        <s v="EMEROUTTVT068" u="1"/>
        <s v="EMERTELEVT071" u="1"/>
        <s v="EMERTELEVT262" u="1"/>
        <s v="EMERTELEVT306" u="1"/>
        <s v="CANCECONCEPCION" u="1"/>
        <s v="JGJCI038" u="1"/>
        <s v="EMEROUTTVT057" u="1"/>
        <s v="EMERTELEVT104" u="1"/>
        <s v="EMERTELEVT176" u="1"/>
        <s v="CADROCIOF" u="1"/>
        <s v="CADMMURIEL" u="1"/>
        <s v="EMERCRECIM019" u="1"/>
        <s v="EMERCRECIM050" u="1"/>
        <s v="EMEROUTTVT121" u="1"/>
        <s v="EMEROUTTVT193" u="1"/>
        <s v="EMEROUTTVT237" u="1"/>
        <s v="EMERTELEVT165" u="1"/>
        <s v="EMERTELEVT240" u="1"/>
        <s v="ROCIOCANCE" u="1"/>
        <s v="EMEROUTTVT035" u="1"/>
        <s v="EMEROUTTVT110" u="1"/>
        <s v="EMEROUTTVT182" u="1"/>
        <s v="EMERTELEVT007" u="1"/>
        <s v="EMERTELEVT079" u="1"/>
        <s v="EMERTELEVT345" u="1"/>
        <s v="CADCARMENGG" u="1"/>
        <s v="EMERCRECIM069" u="1"/>
        <s v="EMERTELEVT068" u="1"/>
        <s v="JBJAI010" u="1"/>
        <s v="EMEROUTTVT013" u="1"/>
        <s v="EMEROUTTVT085" u="1"/>
        <s v="EMEROUTTVT074" u="1"/>
        <s v="EMEROUTTVT118" u="1"/>
        <s v="EMERTELEVT237" u="1"/>
        <s v="EMERCRECIM036" u="1"/>
        <s v="EMEROUTTVT063" u="1"/>
        <s v="EMEROUTTVT107" u="1"/>
        <s v="EMEROUTTVT254" u="1"/>
        <s v="EMERTELEVT182" u="1"/>
        <s v="EMERTELEVT226" u="1"/>
        <s v="EMEROUTTVT052" u="1"/>
        <s v="EMEROUTTVT168" u="1"/>
        <s v="EMERTELEVT171" u="1"/>
        <s v="CCEMERGIA008" u="1"/>
        <s v="EMERCRECIM086" u="1"/>
        <s v="EMEROUTTVT041" u="1"/>
        <s v="EMEROUTTVT232" u="1"/>
        <s v="EMERTELEVT013" u="1"/>
        <s v="EMERTELEVT085" u="1"/>
        <s v="EMERTELEVT129" u="1"/>
        <s v="EMERTELEVT160" u="1"/>
        <s v="EMERTELEVT276" u="1"/>
        <s v="CCEMERGIA026" u="1"/>
        <s v="EMERTELEVT074" u="1"/>
        <s v="EMERTELEVT118" u="1"/>
        <s v="EMEROUTTVT135" u="1"/>
        <s v="EMERTELEVT063" u="1"/>
        <s v="EMERTELEVT002 " u="1"/>
        <s v="EMEROUTTVT049" u="1"/>
        <s v="EMEROUTTVT196" u="1"/>
        <s v="EMERTELEVT052" u="1"/>
        <s v="EMERTELEVT243" u="1"/>
        <s v="CANCEVIRGINIA" u="1"/>
        <s v="EMERCRECIM042" u="1"/>
        <s v="EMEROUTTVT229" u="1"/>
        <s v="EMEROUTTVT102" u="1"/>
        <s v="EMERTELEVT030" u="1"/>
        <s v="CADSPRADILL" u="1"/>
        <s v="EMERCRECIM020" u="1"/>
        <s v="EMEROUTTVT016" u="1"/>
        <s v="EMEROUTTVT088" u="1"/>
        <s v="EMEROUTTVT163" u="1"/>
        <s v="EMEROUTTVT207" u="1"/>
        <s v="EMERTELEVT326" u="1"/>
        <s v="JGJCI001" u="1"/>
        <s v="EMERTELEVT049" u="1"/>
        <s v="EMERTELEVT196" u="1"/>
        <s v="EMERTELEVT271" u="1"/>
        <s v="EMERCRECIM039" u="1"/>
        <s v="EMERCRECIM070" u="1"/>
        <s v="EMEROUTTVT066" u="1"/>
        <s v="EMERTELEVT038" u="1"/>
        <s v="EMERTELEVT185" u="1"/>
        <s v="EMERTELEVT304" u="1"/>
        <s v="GVJCE012" u="1"/>
        <s v="CCEMEAL006" u="1"/>
        <s v="EMERTELEVT027" u="1"/>
        <s v="EMERTELEVT099" u="1"/>
        <s v="EMERTELEVT102" u="1"/>
        <s v="EMEROUTTVT044" u="1"/>
        <s v="EMEROUTTVT235" u="1"/>
        <s v="EMERTELEVT163" u="1"/>
        <s v="EMERTELEVT354" u="1"/>
        <s v="EMEROUTTVT180" u="1"/>
        <s v="EMERTELEVT268" u="1"/>
        <s v="EMERTELEVT490" u="1"/>
        <s v="EMERCRECIM067" u="1"/>
        <s v="EMEROUTTVT022" u="1"/>
        <s v="EMEROUTTVT138" u="1"/>
        <s v="EMEROUTTVT213" u="1"/>
        <s v="EMERTELEVT523" u="1"/>
        <s v="CCEMERGIA005" u="1"/>
        <s v="EMERCRECIM056" u="1"/>
        <s v="EMEROUTTVT011" u="1"/>
        <s v="EMEROUTTVT199" u="1"/>
        <s v="EMERTELEVT055" u="1"/>
        <s v="EMERTELEVT130" u="1"/>
        <s v="EMERTELEVT321" u="1"/>
        <s v="GVJCE027" u="1"/>
        <s v="EMERCRECIM045" u="1"/>
        <s v="EMEROUTTVT116" u="1"/>
        <s v="EMEROUTTVT188" u="1"/>
        <s v="EMERTELEVT044" u="1"/>
        <s v="JGJCI021" u="1"/>
        <s v="EMEROUTTVT105" u="1"/>
        <s v="EMERTELEVT033" u="1"/>
        <s v="xxxx" u="1"/>
        <s v="EMEROUTTVT050" u="1"/>
        <s v="EMEROUTTVT166" u="1"/>
        <s v="EMEROUTTVT241" u="1"/>
        <s v="EMERTELEVT285" u="1"/>
        <s v="EMERCRECIM012" u="1"/>
        <s v="EMEROUTTVT155" u="1"/>
        <s v="EMERTELEVT199" u="1"/>
        <s v="EMERCRECIM073" u="1"/>
        <s v="EMEROUTTVT144" u="1"/>
        <s v="EMERTELEVT072" u="1"/>
        <s v="EMERTELEVT263" u="1"/>
        <s v="CCEMERGIA010" u="1"/>
        <s v="EMERCRECIM062" u="1"/>
        <s v="EMEROUTTVT058" u="1"/>
        <s v="EMEROUTTVT133" u="1"/>
        <s v="EMERTELEVT061" u="1"/>
        <s v="EMERTELEVT105" u="1"/>
        <s v="JGJCI036" u="1"/>
        <s v="CADVEROGALM" u="1"/>
        <s v="CANCEYOLANDA" u="1"/>
        <s v="EMERCRECIM051" u="1"/>
        <s v="EMEROUTTVT047" u="1"/>
        <s v="EMEROUTTVT122" u="1"/>
        <s v="EMEROUTTVT194" u="1"/>
        <s v="EMEROUTTVT238" u="1"/>
        <s v="EMERTELEVT241" u="1"/>
        <s v="EMEROUTTVT036" u="1"/>
        <s v="EMEROUTTVT183" u="1"/>
        <s v="CCEMEAL010" u="1"/>
        <s v="EMEROUTTVT025" u="1"/>
        <s v="EMEROUTTVT172" u="1"/>
        <s v="EMEROUTTVT216" u="1"/>
        <s v="EMERTELEVT069" u="1"/>
      </sharedItems>
    </cacheField>
    <cacheField name="Estado Movil" numFmtId="0" sqlType="-9">
      <sharedItems count="1">
        <s v="ACTIVO"/>
      </sharedItems>
    </cacheField>
    <cacheField name="Terminal" numFmtId="0" sqlType="-9">
      <sharedItems count="16">
        <s v="NO APLICA"/>
        <s v="TCL TCL 40R 5G 128GB NEGRO"/>
        <s v="XIAOMI XIAOMI REDMI 12 5G 128GB AZUL"/>
        <s v="ZTE ZTE A73 5G 128GB GRIS"/>
        <s v="MOTOROLA MOTOROLA MOTO G34 5G 128GB NEGRO"/>
        <s v="XIAOMI XIAOMI REDMI 12 5G 128GB NEGRO"/>
        <s v="MOTOROLA MOTOROLA MOTO G34 5G 128GB VERDE"/>
        <s v="MOTOROLA MOTOROLA MOTO G54 5G 128GB NEGRO"/>
        <s v="XIAOMI XIAOMI REDMI 13C 5G 128GB AZUL"/>
        <s v="SAMSUNG SAMSUNG GALAXY A15 5G 128GB AZUL"/>
        <s v="XIAOMI XIAOMI REDMI 13C 5G 128GB NEGRO"/>
        <s v="TCL TCL 50 5G 128GB NEGRO"/>
        <s v="SAMSUNG SAMSUNG GALAXY A16 5G 128GB VERDE"/>
        <s v="SAMSUNG SAMSUNG GALAXY A16 5G 128GB NEGRO"/>
        <s v="TCL TCL 40 SE 128GB NEGRO"/>
        <s v="HONOR HONOR 200 SMART 5G 256GB VERDE"/>
      </sharedItems>
    </cacheField>
    <cacheField name="MOVIL_RFB" numFmtId="0" sqlType="4">
      <sharedItems containsSemiMixedTypes="0" containsString="0" containsNumber="1" containsInteger="1" minValue="1" maxValue="1" count="1">
        <n v="1"/>
      </sharedItems>
    </cacheField>
    <cacheField name="TERMINAL661_RFB" numFmtId="0" sqlType="4">
      <sharedItems containsSemiMixedTypes="0" containsString="0" containsNumber="1" containsInteger="1" minValue="0" maxValue="1" count="2">
        <n v="0"/>
        <n v="1"/>
      </sharedItems>
    </cacheField>
    <cacheField name="MES_RFB" numFmtId="0" sqlType="-9">
      <sharedItems count="12">
        <s v="Mayo"/>
        <s v="Junio"/>
        <s v="Julio"/>
        <s v="Octubre"/>
        <s v="Agosto"/>
        <s v="Septiembre"/>
        <s v="Noviembre"/>
        <s v="Diciembre"/>
        <s v="Enero"/>
        <s v="Abril" u="1"/>
        <s v="Febrero" u="1"/>
        <s v="Marzo" u="1"/>
      </sharedItems>
    </cacheField>
    <cacheField name="AÑO_RFB" numFmtId="0" sqlType="-9">
      <sharedItems count="5">
        <s v="2024"/>
        <s v="2025"/>
        <s v="2023" u="1"/>
        <s v="2022" u="1"/>
        <s v="2021" u="1"/>
      </sharedItems>
    </cacheField>
    <cacheField name="DNI" numFmtId="0" sqlType="-9">
      <sharedItems count="1">
        <s v=""/>
      </sharedItems>
    </cacheField>
    <cacheField name="Login_Presence" numFmtId="0" sqlType="6">
      <sharedItems containsSemiMixedTypes="0" containsString="0" containsNumber="1" containsInteger="1" minValue="0" maxValue="0" count="1">
        <n v="0"/>
      </sharedItems>
    </cacheField>
    <cacheField name="Team_Leader" numFmtId="0" sqlType="-9">
      <sharedItems count="1">
        <s v=""/>
      </sharedItems>
    </cacheField>
  </cacheFields>
  <extLst>
    <ext xmlns:x14="http://schemas.microsoft.com/office/spreadsheetml/2009/9/main" uri="{725AE2AE-9491-48be-B2B4-4EB974FC3084}">
      <x14:pivotCacheDefinition pivotCacheId="6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or" refreshedDate="45699.37608321759" createdVersion="5" refreshedVersion="5" minRefreshableVersion="3" recordCount="647">
  <cacheSource type="worksheet">
    <worksheetSource ref="A1:Z1048576" sheet="Orange" r:id="rId2"/>
  </cacheSource>
  <cacheFields count="26">
    <cacheField name="FECHA" numFmtId="0">
      <sharedItems containsNonDate="0" containsDate="1" containsString="0" containsBlank="1" minDate="2025-01-08T00:00:00" maxDate="2025-01-29T00:00:00" count="5">
        <d v="2025-01-08T00:00:00"/>
        <d v="2025-01-22T00:00:00"/>
        <d v="2025-01-27T00:00:00"/>
        <d v="2025-01-28T00:00:00"/>
        <m/>
      </sharedItems>
    </cacheField>
    <cacheField name="0" numFmtId="0">
      <sharedItems containsString="0" containsBlank="1" containsNumber="1" containsInteger="1" minValue="3083255" maxValue="3181106"/>
    </cacheField>
    <cacheField name="ID TIPIFICADA" numFmtId="0">
      <sharedItems containsString="0" containsBlank="1" containsNumber="1" containsInteger="1" minValue="3083255" maxValue="3107823"/>
    </cacheField>
    <cacheField name="ID Pedido" numFmtId="0">
      <sharedItems containsString="0" containsBlank="1" containsNumber="1" containsInteger="1" minValue="1035" maxValue="1073"/>
    </cacheField>
    <cacheField name="Llamada Emisión o Recepción" numFmtId="0">
      <sharedItems containsBlank="1"/>
    </cacheField>
    <cacheField name="DNI" numFmtId="0">
      <sharedItems containsBlank="1"/>
    </cacheField>
    <cacheField name="USUARIO" numFmtId="0">
      <sharedItems containsBlank="1" count="4">
        <s v="EMERTELEVT329"/>
        <s v="EMERTELEVT470"/>
        <s v="EMERTELEVT444"/>
        <m/>
      </sharedItems>
    </cacheField>
    <cacheField name="TEAM" numFmtId="0">
      <sharedItems containsBlank="1"/>
    </cacheField>
    <cacheField name="PRODUCTO" numFmtId="0">
      <sharedItems containsBlank="1" count="5">
        <s v="Fibra 1GB"/>
        <s v="Datos Ilimitados"/>
        <s v="movil 10gb"/>
        <s v="Fibra 600"/>
        <m/>
      </sharedItems>
    </cacheField>
    <cacheField name="Terminal / Dispositivo" numFmtId="0">
      <sharedItems containsBlank="1"/>
    </cacheField>
    <cacheField name="JAZZTEL TV SI/NO" numFmtId="0">
      <sharedItems containsBlank="1"/>
    </cacheField>
    <cacheField name="Telefono de la bbdd" numFmtId="0">
      <sharedItems containsString="0" containsBlank="1" containsNumber="1" containsInteger="1" minValue="604912458" maxValue="643308492"/>
    </cacheField>
    <cacheField name="Telefono en el que se realiza la grabacion" numFmtId="0">
      <sharedItems containsString="0" containsBlank="1" containsNumber="1" containsInteger="1" minValue="604912458" maxValue="643308492"/>
    </cacheField>
    <cacheField name="Nº Fijo o movil que portamos" numFmtId="0">
      <sharedItems containsBlank="1" containsMixedTypes="1" containsNumber="1" containsInteger="1" minValue="604912458" maxValue="958305676"/>
    </cacheField>
    <cacheField name="Origen Contrato o Prepago Linea Móvil" numFmtId="0">
      <sharedItems containsBlank="1" containsMixedTypes="1" containsNumber="1" containsInteger="1" minValue="637328487" maxValue="637328487"/>
    </cacheField>
    <cacheField name="Operador" numFmtId="0">
      <sharedItems containsBlank="1"/>
    </cacheField>
    <cacheField name="DESCUENTO APLICADO" numFmtId="0">
      <sharedItems containsBlank="1"/>
    </cacheField>
    <cacheField name="VOLADORA/PROGRAMADA" numFmtId="0">
      <sharedItems containsBlank="1"/>
    </cacheField>
    <cacheField name="SMS OK/VPT OK" numFmtId="0">
      <sharedItems containsBlank="1"/>
    </cacheField>
    <cacheField name="AGENTE" numFmtId="0">
      <sharedItems containsBlank="1"/>
    </cacheField>
    <cacheField name="LOGIN" numFmtId="0">
      <sharedItems containsBlank="1"/>
    </cacheField>
    <cacheField name="ORIGEN VENTA (DIGI - JAZZTEL - SIMYO)" numFmtId="0">
      <sharedItems containsBlank="1"/>
    </cacheField>
    <cacheField name="ASIGNAR" numFmtId="0">
      <sharedItems containsBlank="1"/>
    </cacheField>
    <cacheField name="EMER CRM" numFmtId="0">
      <sharedItems containsNonDate="0" containsString="0" containsBlank="1"/>
    </cacheField>
    <cacheField name="SE TRANSFIERE BIEN" numFmtId="0">
      <sharedItems containsNonDate="0" containsString="0" containsBlank="1"/>
    </cacheField>
    <cacheField name="ESTADO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or" refreshedDate="45699.376083796298" createdVersion="5" refreshedVersion="5" minRefreshableVersion="3" recordCount="16">
  <cacheSource type="worksheet">
    <worksheetSource ref="A1:G1048576" sheet="Simyo" r:id="rId2"/>
  </cacheSource>
  <cacheFields count="7">
    <cacheField name="SUBSCRIPTION_ID" numFmtId="0">
      <sharedItems containsNonDate="0" containsString="0" containsBlank="1"/>
    </cacheField>
    <cacheField name="TIPO" numFmtId="0">
      <sharedItems containsNonDate="0" containsString="0" containsBlank="1" count="1">
        <m/>
      </sharedItems>
    </cacheField>
    <cacheField name="TARIFA" numFmtId="0">
      <sharedItems containsNonDate="0" containsString="0" containsBlank="1"/>
    </cacheField>
    <cacheField name="ESTADO" numFmtId="0">
      <sharedItems containsNonDate="0" containsString="0" containsBlank="1" count="1">
        <m/>
      </sharedItems>
    </cacheField>
    <cacheField name="IDENTITY_NUMBER" numFmtId="0">
      <sharedItems containsNonDate="0" containsString="0" containsBlank="1"/>
    </cacheField>
    <cacheField name="EMERTELEVT" numFmtId="0">
      <sharedItems containsNonDate="0" containsString="0" containsBlank="1" count="1">
        <m/>
      </sharedItems>
    </cacheField>
    <cacheField name="SALE_DAT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 pivotCacheId="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2">
  <r>
    <x v="0"/>
    <s v="agonzalezm"/>
    <n v="2"/>
    <n v="0"/>
    <n v="2"/>
    <n v="59"/>
    <n v="60"/>
    <n v="59"/>
    <n v="4.1383330000000003"/>
    <n v="124"/>
    <n v="3168"/>
    <n v="5593"/>
    <x v="0"/>
    <n v="4.735277"/>
  </r>
  <r>
    <x v="0"/>
    <s v="ajuliam"/>
    <n v="4"/>
    <n v="0"/>
    <n v="4"/>
    <n v="1"/>
    <n v="1"/>
    <n v="0"/>
    <n v="5.0794439999999996"/>
    <n v="152"/>
    <n v="4330"/>
    <n v="8067"/>
    <x v="1"/>
    <n v="5.835"/>
  </r>
  <r>
    <x v="0"/>
    <s v="almacias"/>
    <n v="0"/>
    <n v="0"/>
    <n v="0"/>
    <n v="83"/>
    <n v="83"/>
    <n v="81"/>
    <n v="5.1252769999999996"/>
    <n v="211"/>
    <n v="6039"/>
    <n v="2368"/>
    <x v="2"/>
    <n v="5.8088879999999996"/>
  </r>
  <r>
    <x v="0"/>
    <s v="amartos"/>
    <n v="0"/>
    <n v="0"/>
    <n v="0"/>
    <n v="92"/>
    <n v="92"/>
    <n v="92"/>
    <n v="5.1322219999999996"/>
    <n v="233"/>
    <n v="3494"/>
    <n v="3506"/>
    <x v="3"/>
    <n v="5.799722"/>
  </r>
  <r>
    <x v="0"/>
    <s v="amprietou"/>
    <n v="7"/>
    <n v="0"/>
    <n v="7"/>
    <m/>
    <m/>
    <m/>
    <n v="5.2161109999999997"/>
    <n v="181"/>
    <n v="9995"/>
    <n v="1563"/>
    <x v="4"/>
    <n v="5.947222"/>
  </r>
  <r>
    <x v="0"/>
    <s v="bmarquezl"/>
    <n v="7"/>
    <n v="0"/>
    <n v="7"/>
    <n v="57"/>
    <n v="59"/>
    <n v="44"/>
    <n v="5.2894439999999996"/>
    <n v="134"/>
    <n v="2619"/>
    <n v="10330"/>
    <x v="5"/>
    <n v="5.9583329999999997"/>
  </r>
  <r>
    <x v="0"/>
    <s v="cadamuzm"/>
    <n v="0"/>
    <n v="0"/>
    <n v="0"/>
    <n v="31"/>
    <n v="31"/>
    <n v="30"/>
    <n v="4.2388870000000001"/>
    <n v="127"/>
    <n v="4313"/>
    <n v="3686"/>
    <x v="6"/>
    <n v="5.8166649999999995"/>
  </r>
  <r>
    <x v="0"/>
    <s v="cmunozm"/>
    <n v="2"/>
    <n v="1"/>
    <n v="1"/>
    <n v="26"/>
    <n v="26"/>
    <n v="26"/>
    <n v="4.1597220000000004"/>
    <n v="82"/>
    <n v="6188"/>
    <n v="5921"/>
    <x v="7"/>
    <n v="5.8902770000000002"/>
  </r>
  <r>
    <x v="0"/>
    <s v="cpenaj"/>
    <n v="1"/>
    <n v="0"/>
    <n v="1"/>
    <n v="74"/>
    <n v="76"/>
    <n v="73"/>
    <n v="5.947222"/>
    <n v="205"/>
    <n v="3925"/>
    <n v="4850"/>
    <x v="8"/>
    <n v="6.8180550000000002"/>
  </r>
  <r>
    <x v="0"/>
    <s v="dcamachoa"/>
    <n v="3"/>
    <n v="0"/>
    <n v="3"/>
    <n v="59"/>
    <n v="59"/>
    <n v="59"/>
    <n v="5.3452770000000003"/>
    <n v="154"/>
    <n v="3780"/>
    <n v="6101"/>
    <x v="9"/>
    <n v="6.7933329999999996"/>
  </r>
  <r>
    <x v="0"/>
    <s v="ejimenezc"/>
    <n v="8"/>
    <n v="1"/>
    <n v="7"/>
    <n v="25"/>
    <n v="26"/>
    <n v="24"/>
    <n v="4.2358330000000004"/>
    <n v="63"/>
    <n v="6332"/>
    <n v="4855"/>
    <x v="10"/>
    <n v="4.8216660000000005"/>
  </r>
  <r>
    <x v="0"/>
    <s v="imartinezg"/>
    <n v="8"/>
    <n v="1"/>
    <n v="7"/>
    <n v="69"/>
    <n v="69"/>
    <n v="67"/>
    <n v="4.5949999999999998"/>
    <n v="130"/>
    <n v="5567"/>
    <n v="4162"/>
    <x v="11"/>
    <n v="5.0958329999999998"/>
  </r>
  <r>
    <x v="0"/>
    <s v="jpalamillo"/>
    <n v="1"/>
    <n v="0"/>
    <n v="1"/>
    <n v="79"/>
    <n v="79"/>
    <n v="79"/>
    <n v="5.1094439999999999"/>
    <n v="200"/>
    <n v="5329"/>
    <n v="3648"/>
    <x v="12"/>
    <n v="5.7872219999999999"/>
  </r>
  <r>
    <x v="0"/>
    <s v="jserranom"/>
    <n v="1"/>
    <n v="0"/>
    <n v="1"/>
    <n v="71"/>
    <n v="72"/>
    <n v="71"/>
    <n v="5.9294440000000002"/>
    <n v="160"/>
    <n v="2665"/>
    <n v="8407"/>
    <x v="13"/>
    <n v="6.9219440000000008"/>
  </r>
  <r>
    <x v="0"/>
    <s v="lamorenor"/>
    <n v="13"/>
    <n v="0"/>
    <n v="13"/>
    <n v="88"/>
    <n v="88"/>
    <n v="81"/>
    <n v="4.2569439999999998"/>
    <n v="191"/>
    <n v="4252"/>
    <n v="1384"/>
    <x v="14"/>
    <n v="4.8224999999999998"/>
  </r>
  <r>
    <x v="0"/>
    <s v="lblancor"/>
    <n v="4"/>
    <n v="1"/>
    <n v="3"/>
    <m/>
    <m/>
    <m/>
    <n v="5.9347209999999997"/>
    <n v="122"/>
    <n v="10188"/>
    <n v="5040"/>
    <x v="15"/>
    <n v="6.4436099999999996"/>
  </r>
  <r>
    <x v="0"/>
    <s v="lmancerag"/>
    <n v="3"/>
    <n v="0"/>
    <n v="3"/>
    <n v="70"/>
    <n v="70"/>
    <n v="70"/>
    <n v="3.8644440000000002"/>
    <n v="138"/>
    <n v="4693"/>
    <n v="2310"/>
    <x v="16"/>
    <n v="4.4572219999999998"/>
  </r>
  <r>
    <x v="0"/>
    <s v="lmoyav"/>
    <n v="0"/>
    <n v="0"/>
    <n v="0"/>
    <n v="66"/>
    <n v="69"/>
    <n v="65"/>
    <n v="4.3766660000000002"/>
    <n v="161"/>
    <n v="5795"/>
    <n v="2166"/>
    <x v="17"/>
    <n v="4.9558330000000002"/>
  </r>
  <r>
    <x v="0"/>
    <s v="mcaneten"/>
    <n v="11"/>
    <n v="0"/>
    <n v="11"/>
    <m/>
    <m/>
    <m/>
    <n v="4.154166"/>
    <n v="129"/>
    <n v="7692"/>
    <n v="1727"/>
    <x v="18"/>
    <n v="4.7480549999999999"/>
  </r>
  <r>
    <x v="0"/>
    <s v="mcepasc"/>
    <n v="0"/>
    <n v="0"/>
    <n v="0"/>
    <n v="4"/>
    <n v="4"/>
    <n v="4"/>
    <n v="4.3222209999999999"/>
    <n v="183"/>
    <n v="5919"/>
    <n v="3500"/>
    <x v="19"/>
    <n v="5.6683319999999995"/>
  </r>
  <r>
    <x v="0"/>
    <s v="mlopezdi"/>
    <n v="5"/>
    <n v="0"/>
    <n v="5"/>
    <n v="50"/>
    <n v="51"/>
    <n v="47"/>
    <n v="4.4113879999999996"/>
    <n v="112"/>
    <n v="3557"/>
    <n v="5365"/>
    <x v="20"/>
    <n v="4.994999"/>
  </r>
  <r>
    <x v="0"/>
    <s v="mmorenomu"/>
    <n v="1"/>
    <n v="1"/>
    <n v="0"/>
    <n v="52"/>
    <n v="52"/>
    <n v="52"/>
    <n v="4.4699989999999996"/>
    <n v="116"/>
    <n v="4607"/>
    <n v="5534"/>
    <x v="21"/>
    <n v="5.0569430000000004"/>
  </r>
  <r>
    <x v="0"/>
    <s v="mmunozv"/>
    <n v="4"/>
    <n v="0"/>
    <n v="4"/>
    <n v="80"/>
    <n v="80"/>
    <n v="80"/>
    <n v="5.3052770000000002"/>
    <n v="190"/>
    <n v="6869"/>
    <n v="3068"/>
    <x v="22"/>
    <n v="5.9919440000000002"/>
  </r>
  <r>
    <x v="0"/>
    <s v="rblancoo"/>
    <n v="3"/>
    <n v="0"/>
    <n v="3"/>
    <n v="2"/>
    <n v="2"/>
    <n v="0"/>
    <n v="5.2774989999999997"/>
    <n v="176"/>
    <n v="5857"/>
    <n v="5231"/>
    <x v="23"/>
    <n v="5.9624990000000002"/>
  </r>
  <r>
    <x v="0"/>
    <s v="rolmom"/>
    <n v="2"/>
    <n v="0"/>
    <n v="2"/>
    <n v="38"/>
    <n v="39"/>
    <n v="38"/>
    <n v="4.33"/>
    <n v="167"/>
    <n v="3242"/>
    <n v="5772"/>
    <x v="24"/>
    <n v="5.8972219999999993"/>
  </r>
  <r>
    <x v="0"/>
    <s v="rpedregosap"/>
    <n v="1"/>
    <n v="0"/>
    <n v="1"/>
    <n v="77"/>
    <n v="81"/>
    <n v="72"/>
    <n v="4.4144439999999996"/>
    <n v="162"/>
    <n v="4680"/>
    <n v="2912"/>
    <x v="25"/>
    <n v="4.9847219999999997"/>
  </r>
  <r>
    <x v="0"/>
    <s v="sjimenezcr"/>
    <n v="1"/>
    <n v="0"/>
    <n v="1"/>
    <n v="52"/>
    <n v="52"/>
    <n v="52"/>
    <n v="4.5827770000000001"/>
    <n v="124"/>
    <n v="3558"/>
    <n v="6824"/>
    <x v="26"/>
    <n v="5.9044439999999998"/>
  </r>
  <r>
    <x v="0"/>
    <s v="ymolinah"/>
    <n v="3"/>
    <n v="0"/>
    <n v="3"/>
    <n v="53"/>
    <n v="55"/>
    <n v="53"/>
    <n v="3.4197220000000002"/>
    <n v="83"/>
    <n v="2655"/>
    <n v="4544"/>
    <x v="27"/>
    <n v="3.9322219999999999"/>
  </r>
  <r>
    <x v="1"/>
    <s v="agonzalezm"/>
    <n v="0"/>
    <n v="0"/>
    <n v="0"/>
    <m/>
    <m/>
    <m/>
    <n v="4.3841659999999996"/>
    <n v="130"/>
    <n v="3621"/>
    <n v="5994"/>
    <x v="0"/>
    <n v="4.9738879999999996"/>
  </r>
  <r>
    <x v="1"/>
    <s v="ajuliam"/>
    <n v="2"/>
    <n v="0"/>
    <n v="2"/>
    <m/>
    <m/>
    <m/>
    <n v="5.3561110000000003"/>
    <n v="198"/>
    <n v="4551"/>
    <n v="6192"/>
    <x v="1"/>
    <n v="6.0511109999999997"/>
  </r>
  <r>
    <x v="1"/>
    <s v="almacias"/>
    <n v="0"/>
    <n v="0"/>
    <n v="0"/>
    <m/>
    <m/>
    <m/>
    <n v="6.2549999999999999"/>
    <n v="224"/>
    <n v="5943"/>
    <n v="2188"/>
    <x v="2"/>
    <n v="6.9333330000000002"/>
  </r>
  <r>
    <x v="1"/>
    <s v="amartos"/>
    <n v="5"/>
    <n v="0"/>
    <n v="5"/>
    <m/>
    <m/>
    <m/>
    <n v="6.2405549999999996"/>
    <n v="271"/>
    <n v="4495"/>
    <n v="1714"/>
    <x v="3"/>
    <n v="6.907222"/>
  </r>
  <r>
    <x v="1"/>
    <s v="amprietou"/>
    <n v="8"/>
    <n v="0"/>
    <n v="8"/>
    <m/>
    <m/>
    <m/>
    <n v="6.0302769999999999"/>
    <n v="212"/>
    <n v="7184"/>
    <n v="1676"/>
    <x v="4"/>
    <n v="6.7463879999999996"/>
  </r>
  <r>
    <x v="1"/>
    <s v="bmarquezl"/>
    <n v="3"/>
    <n v="0"/>
    <n v="3"/>
    <m/>
    <m/>
    <m/>
    <n v="6.260554"/>
    <n v="149"/>
    <n v="2899"/>
    <n v="12680"/>
    <x v="5"/>
    <n v="6.9447210000000004"/>
  </r>
  <r>
    <x v="1"/>
    <s v="cadamuzm"/>
    <n v="2"/>
    <n v="0"/>
    <n v="2"/>
    <m/>
    <m/>
    <m/>
    <n v="4.1594430000000004"/>
    <n v="134"/>
    <n v="5703"/>
    <n v="4610"/>
    <x v="6"/>
    <n v="5.9161099999999998"/>
  </r>
  <r>
    <x v="1"/>
    <s v="cmunozm"/>
    <n v="3"/>
    <n v="1"/>
    <n v="2"/>
    <m/>
    <m/>
    <m/>
    <n v="4.2905550000000003"/>
    <n v="118"/>
    <n v="4266"/>
    <n v="5798"/>
    <x v="7"/>
    <n v="5.9172209999999996"/>
  </r>
  <r>
    <x v="1"/>
    <s v="cpenaj"/>
    <n v="1"/>
    <n v="1"/>
    <n v="0"/>
    <m/>
    <m/>
    <m/>
    <n v="5.2874990000000004"/>
    <n v="137"/>
    <n v="6146"/>
    <n v="3807"/>
    <x v="8"/>
    <n v="5.9616660000000001"/>
  </r>
  <r>
    <x v="1"/>
    <s v="dcamachoa"/>
    <n v="2"/>
    <n v="2"/>
    <n v="0"/>
    <m/>
    <m/>
    <m/>
    <n v="6.1197210000000002"/>
    <n v="149"/>
    <n v="7051"/>
    <n v="5187"/>
    <x v="9"/>
    <n v="7.408887"/>
  </r>
  <r>
    <x v="1"/>
    <s v="ejimenezc"/>
    <n v="0"/>
    <n v="0"/>
    <n v="0"/>
    <m/>
    <m/>
    <m/>
    <n v="4.4252770000000003"/>
    <n v="94"/>
    <n v="4092"/>
    <n v="6635"/>
    <x v="10"/>
    <n v="5.0247210000000004"/>
  </r>
  <r>
    <x v="1"/>
    <s v="imartinezg"/>
    <n v="9"/>
    <n v="0"/>
    <n v="9"/>
    <m/>
    <m/>
    <m/>
    <n v="4.3819439999999998"/>
    <n v="118"/>
    <n v="5085"/>
    <n v="4721"/>
    <x v="11"/>
    <n v="4.9705550000000001"/>
  </r>
  <r>
    <x v="1"/>
    <s v="jpalamillo"/>
    <n v="0"/>
    <n v="0"/>
    <n v="0"/>
    <m/>
    <m/>
    <m/>
    <n v="6.2386109999999997"/>
    <n v="199"/>
    <n v="4974"/>
    <n v="4630"/>
    <x v="12"/>
    <n v="6.9058330000000003"/>
  </r>
  <r>
    <x v="1"/>
    <s v="jserranom"/>
    <n v="0"/>
    <n v="0"/>
    <n v="0"/>
    <m/>
    <m/>
    <m/>
    <n v="5.9741660000000003"/>
    <n v="153"/>
    <n v="2779"/>
    <n v="8975"/>
    <x v="13"/>
    <n v="6.9361110000000004"/>
  </r>
  <r>
    <x v="1"/>
    <s v="lamorenor"/>
    <n v="10"/>
    <n v="0"/>
    <n v="10"/>
    <m/>
    <m/>
    <m/>
    <n v="4.4641659999999996"/>
    <n v="195"/>
    <n v="5843"/>
    <n v="1075"/>
    <x v="14"/>
    <n v="4.9802770000000001"/>
  </r>
  <r>
    <x v="1"/>
    <s v="lblancor"/>
    <n v="3"/>
    <n v="0"/>
    <n v="3"/>
    <m/>
    <m/>
    <m/>
    <n v="4.271388"/>
    <n v="140"/>
    <n v="3239"/>
    <n v="5519"/>
    <x v="15"/>
    <n v="5.1069440000000004"/>
  </r>
  <r>
    <x v="1"/>
    <s v="lmancerag"/>
    <n v="2"/>
    <n v="1"/>
    <n v="1"/>
    <m/>
    <m/>
    <m/>
    <n v="4.2544440000000003"/>
    <n v="142"/>
    <n v="4722"/>
    <n v="3832"/>
    <x v="16"/>
    <n v="4.8516659999999998"/>
  </r>
  <r>
    <x v="1"/>
    <s v="lmoyav"/>
    <n v="0"/>
    <n v="0"/>
    <n v="0"/>
    <m/>
    <m/>
    <m/>
    <n v="4.3877769999999998"/>
    <n v="206"/>
    <n v="4210"/>
    <n v="1828"/>
    <x v="17"/>
    <n v="4.9580549999999999"/>
  </r>
  <r>
    <x v="1"/>
    <s v="mcaneten"/>
    <n v="5"/>
    <n v="0"/>
    <n v="5"/>
    <m/>
    <m/>
    <m/>
    <n v="4.9305539999999999"/>
    <n v="145"/>
    <n v="4886"/>
    <n v="1660"/>
    <x v="18"/>
    <n v="5.5269430000000002"/>
  </r>
  <r>
    <x v="1"/>
    <s v="mcepasc"/>
    <n v="0"/>
    <n v="0"/>
    <n v="0"/>
    <m/>
    <m/>
    <m/>
    <n v="5.6174979999999994"/>
    <n v="183"/>
    <n v="6586"/>
    <n v="3713"/>
    <x v="19"/>
    <n v="6.9519440000000001"/>
  </r>
  <r>
    <x v="1"/>
    <s v="miglesiasg"/>
    <n v="0"/>
    <n v="0"/>
    <n v="0"/>
    <m/>
    <m/>
    <m/>
    <n v="6.0380549999999999"/>
    <n v="239"/>
    <n v="4692"/>
    <n v="1943"/>
    <x v="28"/>
    <n v="6.6633329999999997"/>
  </r>
  <r>
    <x v="1"/>
    <s v="mlopezdi"/>
    <n v="5"/>
    <n v="0"/>
    <n v="5"/>
    <m/>
    <m/>
    <m/>
    <n v="4.4061110000000001"/>
    <n v="89"/>
    <n v="6762"/>
    <n v="4395"/>
    <x v="20"/>
    <n v="4.9919440000000002"/>
  </r>
  <r>
    <x v="1"/>
    <s v="mmorenomu"/>
    <n v="3"/>
    <n v="0"/>
    <n v="3"/>
    <m/>
    <m/>
    <m/>
    <n v="4.3266659999999995"/>
    <n v="143"/>
    <n v="4807"/>
    <n v="4073"/>
    <x v="21"/>
    <n v="4.9427769999999995"/>
  </r>
  <r>
    <x v="1"/>
    <s v="mmunozv"/>
    <n v="7"/>
    <n v="1"/>
    <n v="6"/>
    <m/>
    <m/>
    <m/>
    <n v="6.2122220000000006"/>
    <n v="157"/>
    <n v="7534"/>
    <n v="3419"/>
    <x v="22"/>
    <n v="6.8725000000000005"/>
  </r>
  <r>
    <x v="1"/>
    <s v="raamunozr"/>
    <n v="8"/>
    <n v="0"/>
    <n v="8"/>
    <m/>
    <m/>
    <m/>
    <n v="4.2802769999999999"/>
    <n v="215"/>
    <n v="4483"/>
    <n v="2574"/>
    <x v="29"/>
    <n v="4.8666660000000004"/>
  </r>
  <r>
    <x v="1"/>
    <s v="rblancoo"/>
    <n v="1"/>
    <n v="0"/>
    <n v="1"/>
    <m/>
    <m/>
    <m/>
    <n v="5.8888879999999997"/>
    <n v="139"/>
    <n v="7750"/>
    <n v="4960"/>
    <x v="23"/>
    <n v="6.5661109999999994"/>
  </r>
  <r>
    <x v="1"/>
    <s v="rpedregosap"/>
    <n v="6"/>
    <n v="0"/>
    <n v="6"/>
    <m/>
    <m/>
    <m/>
    <n v="4.398333"/>
    <n v="150"/>
    <n v="5505"/>
    <n v="3157"/>
    <x v="25"/>
    <n v="4.9738879999999996"/>
  </r>
  <r>
    <x v="1"/>
    <s v="sjimenezcr"/>
    <n v="5"/>
    <n v="2"/>
    <n v="3"/>
    <m/>
    <m/>
    <m/>
    <n v="4.9327769999999997"/>
    <n v="91"/>
    <n v="5858"/>
    <n v="5585"/>
    <x v="26"/>
    <n v="5.8191660000000001"/>
  </r>
  <r>
    <x v="1"/>
    <s v="ymolinah"/>
    <n v="3"/>
    <n v="0"/>
    <n v="3"/>
    <m/>
    <m/>
    <m/>
    <n v="3.4663879999999998"/>
    <n v="91"/>
    <n v="2059"/>
    <n v="5871"/>
    <x v="27"/>
    <n v="3.9911110000000001"/>
  </r>
  <r>
    <x v="2"/>
    <s v="acgarcia"/>
    <n v="7"/>
    <n v="0"/>
    <n v="7"/>
    <n v="203"/>
    <n v="203"/>
    <n v="191"/>
    <n v="6.2086110000000003"/>
    <n v="214"/>
    <n v="8590"/>
    <n v="2068"/>
    <x v="30"/>
    <n v="6.9572219999999998"/>
  </r>
  <r>
    <x v="2"/>
    <s v="agcaballero"/>
    <n v="10"/>
    <n v="1"/>
    <n v="9"/>
    <n v="156"/>
    <n v="156"/>
    <n v="149"/>
    <n v="6.4375"/>
    <n v="169"/>
    <n v="7486"/>
    <n v="8062"/>
    <x v="31"/>
    <n v="7.1088880000000003"/>
  </r>
  <r>
    <x v="2"/>
    <s v="agonzalezm"/>
    <n v="4"/>
    <n v="0"/>
    <n v="4"/>
    <n v="124"/>
    <n v="124"/>
    <n v="124"/>
    <n v="4.3586109999999998"/>
    <n v="129"/>
    <n v="4837"/>
    <n v="5601"/>
    <x v="0"/>
    <n v="4.9636110000000002"/>
  </r>
  <r>
    <x v="2"/>
    <s v="ajuliam"/>
    <n v="3"/>
    <n v="0"/>
    <n v="3"/>
    <n v="125"/>
    <n v="125"/>
    <n v="121"/>
    <n v="5.2486110000000004"/>
    <n v="131"/>
    <n v="6412"/>
    <n v="5044"/>
    <x v="1"/>
    <n v="5.9586110000000003"/>
  </r>
  <r>
    <x v="2"/>
    <s v="almacias"/>
    <n v="0"/>
    <n v="0"/>
    <n v="0"/>
    <n v="199"/>
    <n v="199"/>
    <n v="198"/>
    <n v="5.1536109999999997"/>
    <n v="200"/>
    <n v="5109"/>
    <n v="2110"/>
    <x v="2"/>
    <n v="5.858333"/>
  </r>
  <r>
    <x v="2"/>
    <s v="amartos"/>
    <n v="6"/>
    <n v="0"/>
    <n v="6"/>
    <n v="205"/>
    <n v="205"/>
    <n v="205"/>
    <n v="4.4202770000000005"/>
    <n v="201"/>
    <n v="3622"/>
    <n v="1850"/>
    <x v="3"/>
    <n v="5.7986110000000002"/>
  </r>
  <r>
    <x v="2"/>
    <s v="amprietou"/>
    <n v="5"/>
    <n v="0"/>
    <n v="5"/>
    <n v="84"/>
    <n v="84"/>
    <n v="81"/>
    <n v="5.0683319999999998"/>
    <n v="97"/>
    <n v="10000"/>
    <n v="1306"/>
    <x v="4"/>
    <n v="5.7719439999999995"/>
  </r>
  <r>
    <x v="2"/>
    <s v="cadamuzm"/>
    <n v="3"/>
    <n v="1"/>
    <n v="2"/>
    <n v="155"/>
    <n v="156"/>
    <n v="154"/>
    <n v="4.9788869999999994"/>
    <n v="155"/>
    <n v="3745"/>
    <n v="4795"/>
    <x v="6"/>
    <n v="5.821942"/>
  </r>
  <r>
    <x v="2"/>
    <s v="cmunozm"/>
    <n v="3"/>
    <n v="0"/>
    <n v="3"/>
    <n v="117"/>
    <n v="117"/>
    <n v="117"/>
    <n v="5.0883320000000003"/>
    <n v="129"/>
    <n v="4404"/>
    <n v="6009"/>
    <x v="7"/>
    <n v="5.9202760000000003"/>
  </r>
  <r>
    <x v="2"/>
    <s v="cpenaj"/>
    <n v="4"/>
    <n v="0"/>
    <n v="4"/>
    <n v="177"/>
    <n v="177"/>
    <n v="177"/>
    <n v="5.8108329999999997"/>
    <n v="185"/>
    <n v="4882"/>
    <n v="5379"/>
    <x v="8"/>
    <n v="6.7666659999999998"/>
  </r>
  <r>
    <x v="2"/>
    <s v="crubiop"/>
    <n v="7"/>
    <n v="0"/>
    <n v="7"/>
    <n v="133"/>
    <n v="133"/>
    <n v="133"/>
    <n v="6.521388"/>
    <n v="143"/>
    <n v="11823"/>
    <n v="4845"/>
    <x v="32"/>
    <n v="7.4044439999999998"/>
  </r>
  <r>
    <x v="2"/>
    <s v="dcamachoa"/>
    <n v="4"/>
    <n v="2"/>
    <n v="2"/>
    <n v="133"/>
    <n v="133"/>
    <n v="133"/>
    <n v="5.799722"/>
    <n v="135"/>
    <n v="6795"/>
    <n v="5614"/>
    <x v="9"/>
    <n v="6.844722"/>
  </r>
  <r>
    <x v="2"/>
    <s v="ejimenezc"/>
    <n v="6"/>
    <n v="0"/>
    <n v="6"/>
    <n v="94"/>
    <n v="94"/>
    <n v="93"/>
    <n v="4.2205539999999999"/>
    <n v="101"/>
    <n v="3317"/>
    <n v="6662"/>
    <x v="10"/>
    <n v="4.8569430000000002"/>
  </r>
  <r>
    <x v="2"/>
    <s v="fdetorom"/>
    <n v="0"/>
    <n v="0"/>
    <n v="0"/>
    <n v="255"/>
    <n v="255"/>
    <n v="245"/>
    <n v="5.2002769999999998"/>
    <n v="272"/>
    <n v="5970"/>
    <n v="2964"/>
    <x v="33"/>
    <n v="6.6330549999999997"/>
  </r>
  <r>
    <x v="2"/>
    <s v="ftrinadoo"/>
    <n v="4"/>
    <n v="0"/>
    <n v="4"/>
    <n v="134"/>
    <n v="134"/>
    <n v="134"/>
    <n v="4.5591660000000003"/>
    <n v="134"/>
    <n v="4118"/>
    <n v="5475"/>
    <x v="34"/>
    <n v="5.5669440000000003"/>
  </r>
  <r>
    <x v="2"/>
    <s v="imartinezg"/>
    <n v="11"/>
    <n v="0"/>
    <n v="11"/>
    <n v="104"/>
    <n v="104"/>
    <n v="102"/>
    <n v="4.3036110000000001"/>
    <n v="110"/>
    <n v="3709"/>
    <n v="4316"/>
    <x v="11"/>
    <n v="4.8297220000000003"/>
  </r>
  <r>
    <x v="2"/>
    <s v="jpalamillo"/>
    <n v="0"/>
    <n v="0"/>
    <n v="0"/>
    <n v="148"/>
    <n v="148"/>
    <n v="148"/>
    <n v="4.4599989999999998"/>
    <n v="155"/>
    <n v="5713"/>
    <n v="3317"/>
    <x v="12"/>
    <n v="5.7999989999999997"/>
  </r>
  <r>
    <x v="2"/>
    <s v="jserranom"/>
    <n v="0"/>
    <n v="0"/>
    <n v="0"/>
    <n v="158"/>
    <n v="158"/>
    <n v="158"/>
    <n v="5.9349990000000004"/>
    <n v="161"/>
    <n v="3144"/>
    <n v="8976"/>
    <x v="13"/>
    <n v="6.8869439999999997"/>
  </r>
  <r>
    <x v="2"/>
    <s v="lamorenor"/>
    <n v="6"/>
    <n v="1"/>
    <n v="5"/>
    <n v="144"/>
    <n v="144"/>
    <n v="130"/>
    <n v="4.2763879999999999"/>
    <n v="149"/>
    <n v="4456"/>
    <n v="1854"/>
    <x v="14"/>
    <n v="4.8452770000000003"/>
  </r>
  <r>
    <x v="2"/>
    <s v="lblancor"/>
    <n v="4"/>
    <n v="1"/>
    <n v="3"/>
    <n v="83"/>
    <n v="83"/>
    <n v="83"/>
    <n v="4.2269430000000003"/>
    <n v="87"/>
    <n v="7278"/>
    <n v="3922"/>
    <x v="15"/>
    <n v="5.8819429999999997"/>
  </r>
  <r>
    <x v="2"/>
    <s v="lcentellao"/>
    <n v="5"/>
    <n v="1"/>
    <n v="4"/>
    <n v="82"/>
    <n v="83"/>
    <n v="75"/>
    <n v="4.7899989999999999"/>
    <n v="92"/>
    <n v="5593"/>
    <n v="8537"/>
    <x v="35"/>
    <n v="6.6211110000000009"/>
  </r>
  <r>
    <x v="2"/>
    <s v="lmoyav"/>
    <n v="0"/>
    <n v="0"/>
    <n v="0"/>
    <n v="153"/>
    <n v="154"/>
    <n v="146"/>
    <n v="4.3677770000000002"/>
    <n v="167"/>
    <n v="3826"/>
    <n v="2088"/>
    <x v="17"/>
    <n v="4.9508330000000003"/>
  </r>
  <r>
    <x v="2"/>
    <s v="lsolea"/>
    <n v="7"/>
    <n v="1"/>
    <n v="6"/>
    <n v="147"/>
    <n v="147"/>
    <n v="146"/>
    <n v="4.4188869999999998"/>
    <n v="171"/>
    <n v="4484"/>
    <n v="3478"/>
    <x v="36"/>
    <n v="5.7399979999999999"/>
  </r>
  <r>
    <x v="2"/>
    <s v="mcaneten"/>
    <n v="7"/>
    <n v="1"/>
    <n v="6"/>
    <n v="48"/>
    <n v="48"/>
    <n v="46"/>
    <n v="4.7952770000000005"/>
    <n v="71"/>
    <n v="6638"/>
    <n v="2637"/>
    <x v="18"/>
    <n v="5.1158330000000003"/>
  </r>
  <r>
    <x v="2"/>
    <s v="mcepasc"/>
    <n v="0"/>
    <n v="0"/>
    <n v="0"/>
    <n v="151"/>
    <n v="151"/>
    <n v="151"/>
    <n v="5.0002769999999996"/>
    <n v="161"/>
    <n v="5681"/>
    <n v="2614"/>
    <x v="19"/>
    <n v="5.6838879999999996"/>
  </r>
  <r>
    <x v="2"/>
    <s v="miglesiasg"/>
    <n v="2"/>
    <n v="1"/>
    <n v="1"/>
    <n v="154"/>
    <n v="154"/>
    <n v="154"/>
    <n v="5.1744440000000003"/>
    <n v="174"/>
    <n v="5782"/>
    <n v="2198"/>
    <x v="28"/>
    <n v="5.8566659999999997"/>
  </r>
  <r>
    <x v="2"/>
    <s v="mlopezdi"/>
    <n v="3"/>
    <n v="0"/>
    <n v="3"/>
    <n v="124"/>
    <n v="125"/>
    <n v="118"/>
    <n v="4.4052769999999999"/>
    <n v="129"/>
    <n v="3057"/>
    <n v="6653"/>
    <x v="20"/>
    <n v="4.9958330000000002"/>
  </r>
  <r>
    <x v="2"/>
    <s v="mmorenomu"/>
    <n v="2"/>
    <n v="1"/>
    <n v="1"/>
    <n v="83"/>
    <n v="83"/>
    <n v="82"/>
    <n v="3.9674999999999998"/>
    <n v="88"/>
    <n v="4943"/>
    <n v="4110"/>
    <x v="21"/>
    <n v="4.3980550000000003"/>
  </r>
  <r>
    <x v="2"/>
    <s v="mmunozv"/>
    <n v="4"/>
    <n v="0"/>
    <n v="4"/>
    <n v="155"/>
    <n v="155"/>
    <n v="154"/>
    <n v="6.0602770000000001"/>
    <n v="158"/>
    <n v="6756"/>
    <n v="2484"/>
    <x v="22"/>
    <n v="6.755833"/>
  </r>
  <r>
    <x v="2"/>
    <s v="raamunozr"/>
    <n v="10"/>
    <n v="0"/>
    <n v="10"/>
    <n v="130"/>
    <n v="130"/>
    <n v="124"/>
    <n v="2.949722"/>
    <n v="134"/>
    <n v="2725"/>
    <n v="1105"/>
    <x v="29"/>
    <n v="3.8224999999999998"/>
  </r>
  <r>
    <x v="2"/>
    <s v="rapariciol"/>
    <n v="13"/>
    <n v="0"/>
    <n v="13"/>
    <n v="96"/>
    <n v="97"/>
    <n v="91"/>
    <n v="4.0369429999999999"/>
    <n v="109"/>
    <n v="3254"/>
    <n v="4458"/>
    <x v="37"/>
    <n v="4.6424989999999999"/>
  </r>
  <r>
    <x v="2"/>
    <s v="rblancoo"/>
    <n v="6"/>
    <n v="2"/>
    <n v="4"/>
    <n v="71"/>
    <n v="72"/>
    <n v="71"/>
    <n v="6.1036109999999999"/>
    <n v="84"/>
    <n v="8004"/>
    <n v="4721"/>
    <x v="23"/>
    <n v="6.8252769999999998"/>
  </r>
  <r>
    <x v="2"/>
    <s v="rolmom"/>
    <n v="3"/>
    <n v="0"/>
    <n v="3"/>
    <n v="165"/>
    <n v="165"/>
    <n v="165"/>
    <n v="4.5894430000000002"/>
    <n v="163"/>
    <n v="3604"/>
    <n v="5917"/>
    <x v="24"/>
    <n v="5.3272209999999998"/>
  </r>
  <r>
    <x v="2"/>
    <s v="rpedregosap"/>
    <n v="6"/>
    <n v="0"/>
    <n v="6"/>
    <n v="138"/>
    <n v="138"/>
    <n v="133"/>
    <n v="4.1852770000000001"/>
    <n v="144"/>
    <n v="3706"/>
    <n v="2498"/>
    <x v="25"/>
    <n v="4.7841659999999999"/>
  </r>
  <r>
    <x v="2"/>
    <s v="srosalesd"/>
    <n v="1"/>
    <n v="0"/>
    <n v="1"/>
    <n v="95"/>
    <n v="95"/>
    <n v="94"/>
    <n v="2.7905549999999999"/>
    <n v="98"/>
    <n v="2832"/>
    <n v="3511"/>
    <x v="38"/>
    <n v="4.3472209999999993"/>
  </r>
  <r>
    <x v="2"/>
    <s v="ujimenezp"/>
    <n v="5"/>
    <n v="0"/>
    <n v="5"/>
    <n v="149"/>
    <n v="149"/>
    <n v="148"/>
    <n v="6.1286100000000001"/>
    <n v="153"/>
    <n v="7677"/>
    <n v="5757"/>
    <x v="39"/>
    <n v="6.8883330000000003"/>
  </r>
  <r>
    <x v="2"/>
    <s v="ymolinah"/>
    <n v="2"/>
    <n v="0"/>
    <n v="2"/>
    <n v="83"/>
    <n v="83"/>
    <n v="83"/>
    <n v="3.458888"/>
    <n v="86"/>
    <n v="2885"/>
    <n v="4650"/>
    <x v="27"/>
    <n v="3.9647220000000001"/>
  </r>
  <r>
    <x v="3"/>
    <s v="acgarcia"/>
    <n v="6"/>
    <n v="0"/>
    <n v="6"/>
    <n v="173"/>
    <n v="173"/>
    <n v="165"/>
    <n v="5.1997220000000004"/>
    <n v="192"/>
    <n v="7083"/>
    <n v="2335"/>
    <x v="30"/>
    <n v="5.8627770000000003"/>
  </r>
  <r>
    <x v="3"/>
    <s v="agcaballero"/>
    <n v="12"/>
    <n v="1"/>
    <n v="11"/>
    <n v="122"/>
    <n v="122"/>
    <n v="115"/>
    <n v="4.2277770000000006"/>
    <n v="130"/>
    <n v="4755"/>
    <n v="6891"/>
    <x v="31"/>
    <n v="5.5433319999999995"/>
  </r>
  <r>
    <x v="3"/>
    <s v="agonzalezm"/>
    <n v="7"/>
    <n v="0"/>
    <n v="7"/>
    <n v="120"/>
    <n v="120"/>
    <n v="120"/>
    <n v="4.3894440000000001"/>
    <n v="131"/>
    <n v="4759"/>
    <n v="4558"/>
    <x v="0"/>
    <n v="4.9888880000000002"/>
  </r>
  <r>
    <x v="3"/>
    <s v="ajuliam"/>
    <n v="3"/>
    <n v="0"/>
    <n v="3"/>
    <n v="183"/>
    <n v="183"/>
    <n v="181"/>
    <n v="6.0522220000000004"/>
    <n v="187"/>
    <n v="6042"/>
    <n v="6322"/>
    <x v="1"/>
    <n v="6.8469439999999997"/>
  </r>
  <r>
    <x v="3"/>
    <s v="almacias"/>
    <n v="0"/>
    <n v="0"/>
    <n v="0"/>
    <n v="211"/>
    <n v="211"/>
    <n v="211"/>
    <n v="5.3369439999999999"/>
    <n v="218"/>
    <n v="5917"/>
    <n v="2521"/>
    <x v="2"/>
    <n v="5.9397219999999997"/>
  </r>
  <r>
    <x v="3"/>
    <s v="amartos"/>
    <n v="8"/>
    <n v="0"/>
    <n v="8"/>
    <n v="228"/>
    <n v="229"/>
    <n v="228"/>
    <n v="4.4458319999999993"/>
    <n v="227"/>
    <n v="5712"/>
    <n v="3412"/>
    <x v="3"/>
    <n v="5.7952769999999996"/>
  </r>
  <r>
    <x v="3"/>
    <s v="amprietou"/>
    <n v="5"/>
    <n v="2"/>
    <n v="3"/>
    <n v="87"/>
    <n v="87"/>
    <n v="84"/>
    <n v="5.5936110000000001"/>
    <n v="101"/>
    <n v="13153"/>
    <n v="2057"/>
    <x v="4"/>
    <n v="6.1733330000000004"/>
  </r>
  <r>
    <x v="3"/>
    <s v="cadamuzm"/>
    <n v="6"/>
    <n v="0"/>
    <n v="6"/>
    <n v="130"/>
    <n v="130"/>
    <n v="127"/>
    <n v="3.2394430000000001"/>
    <n v="130"/>
    <n v="5497"/>
    <n v="4089"/>
    <x v="6"/>
    <n v="5.912776"/>
  </r>
  <r>
    <x v="3"/>
    <s v="cmunozm"/>
    <n v="2"/>
    <n v="2"/>
    <n v="0"/>
    <n v="69"/>
    <n v="69"/>
    <n v="66"/>
    <n v="5.1347210000000008"/>
    <n v="79"/>
    <n v="6931"/>
    <n v="4917"/>
    <x v="7"/>
    <n v="5.9799990000000003"/>
  </r>
  <r>
    <x v="3"/>
    <s v="cpenaj"/>
    <n v="5"/>
    <n v="0"/>
    <n v="5"/>
    <n v="170"/>
    <n v="170"/>
    <n v="167"/>
    <n v="6.0333330000000007"/>
    <n v="176"/>
    <n v="5654"/>
    <n v="5148"/>
    <x v="8"/>
    <n v="6.9769440000000005"/>
  </r>
  <r>
    <x v="3"/>
    <s v="crubiop"/>
    <n v="4"/>
    <n v="0"/>
    <n v="4"/>
    <n v="69"/>
    <n v="69"/>
    <n v="69"/>
    <n v="4.0077769999999999"/>
    <n v="78"/>
    <n v="7381"/>
    <n v="3060"/>
    <x v="32"/>
    <n v="4.4916660000000004"/>
  </r>
  <r>
    <x v="3"/>
    <s v="dcamachoa"/>
    <n v="1"/>
    <n v="0"/>
    <n v="1"/>
    <n v="143"/>
    <n v="143"/>
    <n v="143"/>
    <n v="4.6983329999999999"/>
    <n v="142"/>
    <n v="3025"/>
    <n v="6564"/>
    <x v="9"/>
    <n v="6.3"/>
  </r>
  <r>
    <x v="3"/>
    <s v="ejimenezc"/>
    <n v="10"/>
    <n v="1"/>
    <n v="9"/>
    <n v="68"/>
    <n v="68"/>
    <n v="68"/>
    <n v="3.9308320000000001"/>
    <n v="71"/>
    <n v="5212"/>
    <n v="4818"/>
    <x v="10"/>
    <n v="4.540832"/>
  </r>
  <r>
    <x v="3"/>
    <s v="ftrinadoo"/>
    <n v="2"/>
    <n v="0"/>
    <n v="2"/>
    <n v="136"/>
    <n v="136"/>
    <n v="136"/>
    <n v="5.9069440000000002"/>
    <n v="150"/>
    <n v="6187"/>
    <n v="5660"/>
    <x v="34"/>
    <n v="6.9105549999999996"/>
  </r>
  <r>
    <x v="3"/>
    <s v="imartinezg"/>
    <n v="6"/>
    <n v="0"/>
    <n v="6"/>
    <n v="105"/>
    <n v="105"/>
    <n v="95"/>
    <n v="4.4744429999999999"/>
    <n v="116"/>
    <n v="4697"/>
    <n v="4471"/>
    <x v="11"/>
    <n v="4.9777769999999997"/>
  </r>
  <r>
    <x v="3"/>
    <s v="jpalamillo"/>
    <n v="2"/>
    <n v="0"/>
    <n v="2"/>
    <n v="173"/>
    <n v="174"/>
    <n v="173"/>
    <n v="5.2530549999999998"/>
    <n v="184"/>
    <n v="5642"/>
    <n v="3997"/>
    <x v="12"/>
    <n v="5.9302770000000002"/>
  </r>
  <r>
    <x v="3"/>
    <s v="jserranom"/>
    <n v="2"/>
    <n v="0"/>
    <n v="2"/>
    <n v="152"/>
    <n v="153"/>
    <n v="152"/>
    <n v="6.0263879999999999"/>
    <n v="160"/>
    <n v="2959"/>
    <n v="8203"/>
    <x v="13"/>
    <n v="6.9633319999999994"/>
  </r>
  <r>
    <x v="3"/>
    <s v="lamorenor"/>
    <n v="8"/>
    <n v="0"/>
    <n v="8"/>
    <n v="183"/>
    <n v="183"/>
    <n v="168"/>
    <n v="4.2952769999999996"/>
    <n v="193"/>
    <n v="3980"/>
    <n v="1386"/>
    <x v="14"/>
    <n v="4.87"/>
  </r>
  <r>
    <x v="3"/>
    <s v="lblancor"/>
    <n v="2"/>
    <n v="0"/>
    <n v="2"/>
    <n v="114"/>
    <n v="114"/>
    <n v="114"/>
    <n v="5.080832"/>
    <n v="117"/>
    <n v="3914"/>
    <n v="4781"/>
    <x v="15"/>
    <n v="5.9405539999999997"/>
  </r>
  <r>
    <x v="3"/>
    <s v="lcentellao"/>
    <n v="2"/>
    <n v="0"/>
    <n v="2"/>
    <n v="107"/>
    <n v="109"/>
    <n v="99"/>
    <n v="4.9516650000000002"/>
    <n v="124"/>
    <n v="4523"/>
    <n v="5365"/>
    <x v="35"/>
    <n v="5.8799989999999998"/>
  </r>
  <r>
    <x v="3"/>
    <s v="lmoyav"/>
    <n v="0"/>
    <n v="0"/>
    <n v="0"/>
    <n v="175"/>
    <n v="176"/>
    <n v="164"/>
    <n v="4.4027770000000004"/>
    <n v="184"/>
    <n v="3693"/>
    <n v="2437"/>
    <x v="17"/>
    <n v="4.9952769999999997"/>
  </r>
  <r>
    <x v="3"/>
    <s v="lsolea"/>
    <n v="28"/>
    <n v="0"/>
    <n v="28"/>
    <n v="225"/>
    <n v="226"/>
    <n v="221"/>
    <n v="4.659999"/>
    <n v="241"/>
    <n v="5921"/>
    <n v="3125"/>
    <x v="36"/>
    <n v="5.9766659999999998"/>
  </r>
  <r>
    <x v="3"/>
    <s v="mcaneten"/>
    <n v="13"/>
    <n v="2"/>
    <n v="11"/>
    <n v="95"/>
    <n v="97"/>
    <n v="92"/>
    <n v="7.5927759999999997"/>
    <n v="123"/>
    <n v="16357"/>
    <n v="5874"/>
    <x v="18"/>
    <n v="9.2322199999999999"/>
  </r>
  <r>
    <x v="3"/>
    <s v="mcepasc"/>
    <n v="2"/>
    <n v="2"/>
    <n v="0"/>
    <n v="98"/>
    <n v="98"/>
    <n v="96"/>
    <n v="4.6947210000000004"/>
    <n v="105"/>
    <n v="8208"/>
    <n v="4512"/>
    <x v="19"/>
    <n v="6.0547209999999998"/>
  </r>
  <r>
    <x v="3"/>
    <s v="miglesiasg"/>
    <n v="1"/>
    <n v="0"/>
    <n v="1"/>
    <n v="165"/>
    <n v="165"/>
    <n v="164"/>
    <n v="4.394444"/>
    <n v="182"/>
    <n v="5022"/>
    <n v="1198"/>
    <x v="28"/>
    <n v="4.9194440000000004"/>
  </r>
  <r>
    <x v="3"/>
    <s v="mlopezdi"/>
    <n v="8"/>
    <n v="2"/>
    <n v="6"/>
    <n v="82"/>
    <n v="84"/>
    <n v="81"/>
    <n v="4.4127770000000002"/>
    <n v="85"/>
    <n v="5417"/>
    <n v="5813"/>
    <x v="20"/>
    <n v="4.9963879999999996"/>
  </r>
  <r>
    <x v="3"/>
    <s v="mmorenomu"/>
    <n v="2"/>
    <n v="0"/>
    <n v="2"/>
    <n v="110"/>
    <n v="111"/>
    <n v="110"/>
    <n v="4.3491660000000003"/>
    <n v="121"/>
    <n v="4837"/>
    <n v="4308"/>
    <x v="21"/>
    <n v="4.9561109999999999"/>
  </r>
  <r>
    <x v="3"/>
    <s v="mmunozv"/>
    <n v="8"/>
    <n v="0"/>
    <n v="8"/>
    <n v="212"/>
    <n v="212"/>
    <n v="209"/>
    <n v="7.2736109999999998"/>
    <n v="214"/>
    <n v="8995"/>
    <n v="5612"/>
    <x v="22"/>
    <n v="7.9572219999999998"/>
  </r>
  <r>
    <x v="3"/>
    <s v="rapariciol"/>
    <n v="17"/>
    <n v="0"/>
    <n v="17"/>
    <n v="104"/>
    <n v="105"/>
    <n v="99"/>
    <n v="4.4466659999999996"/>
    <n v="114"/>
    <n v="4429"/>
    <n v="4980"/>
    <x v="37"/>
    <n v="5.0341659999999999"/>
  </r>
  <r>
    <x v="3"/>
    <s v="rblancoo"/>
    <n v="1"/>
    <n v="0"/>
    <n v="1"/>
    <n v="127"/>
    <n v="127"/>
    <n v="125"/>
    <n v="6.199166"/>
    <n v="139"/>
    <n v="7513"/>
    <n v="4779"/>
    <x v="23"/>
    <n v="6.8947219999999998"/>
  </r>
  <r>
    <x v="3"/>
    <s v="rolmom"/>
    <n v="1"/>
    <n v="0"/>
    <n v="1"/>
    <n v="143"/>
    <n v="143"/>
    <n v="143"/>
    <n v="3.3274989999999995"/>
    <n v="145"/>
    <n v="2961"/>
    <n v="5687"/>
    <x v="24"/>
    <n v="4.7386099999999995"/>
  </r>
  <r>
    <x v="3"/>
    <s v="rpedregosap"/>
    <n v="4"/>
    <n v="0"/>
    <n v="4"/>
    <n v="111"/>
    <n v="111"/>
    <n v="106"/>
    <n v="4.3619440000000003"/>
    <n v="122"/>
    <n v="5788"/>
    <n v="3658"/>
    <x v="25"/>
    <n v="4.9477770000000003"/>
  </r>
  <r>
    <x v="3"/>
    <s v="srosalesd"/>
    <n v="0"/>
    <n v="0"/>
    <n v="0"/>
    <n v="166"/>
    <n v="166"/>
    <n v="166"/>
    <n v="6.8202769999999999"/>
    <n v="177"/>
    <n v="3861"/>
    <n v="8266"/>
    <x v="38"/>
    <n v="7.9036100000000005"/>
  </r>
  <r>
    <x v="3"/>
    <s v="ujimenezp"/>
    <n v="5"/>
    <n v="0"/>
    <n v="5"/>
    <n v="147"/>
    <n v="148"/>
    <n v="147"/>
    <n v="6.0247209999999995"/>
    <n v="160"/>
    <n v="4581"/>
    <n v="5828"/>
    <x v="39"/>
    <n v="6.9674990000000001"/>
  </r>
  <r>
    <x v="3"/>
    <s v="ymolinah"/>
    <n v="1"/>
    <n v="0"/>
    <n v="1"/>
    <n v="75"/>
    <n v="75"/>
    <n v="75"/>
    <n v="3.835833"/>
    <n v="85"/>
    <n v="3738"/>
    <n v="5222"/>
    <x v="27"/>
    <n v="4.388611"/>
  </r>
  <r>
    <x v="4"/>
    <s v="acgarcia"/>
    <n v="4"/>
    <n v="0"/>
    <n v="4"/>
    <n v="165"/>
    <n v="165"/>
    <n v="156"/>
    <n v="5.3011109999999997"/>
    <n v="177"/>
    <n v="6850"/>
    <n v="2809"/>
    <x v="30"/>
    <n v="5.9669439999999998"/>
  </r>
  <r>
    <x v="4"/>
    <s v="agcaballero"/>
    <n v="15"/>
    <n v="0"/>
    <n v="15"/>
    <n v="162"/>
    <n v="162"/>
    <n v="150"/>
    <n v="5.3211110000000001"/>
    <n v="167"/>
    <n v="4168"/>
    <n v="7543"/>
    <x v="31"/>
    <n v="5.9972219999999998"/>
  </r>
  <r>
    <x v="4"/>
    <s v="agonzalezm"/>
    <n v="5"/>
    <n v="0"/>
    <n v="5"/>
    <n v="135"/>
    <n v="137"/>
    <n v="132"/>
    <n v="4.3966659999999997"/>
    <n v="146"/>
    <n v="4804"/>
    <n v="5041"/>
    <x v="0"/>
    <n v="4.9941659999999999"/>
  </r>
  <r>
    <x v="4"/>
    <s v="ajuliam"/>
    <n v="6"/>
    <n v="0"/>
    <n v="6"/>
    <n v="187"/>
    <n v="187"/>
    <n v="187"/>
    <n v="5.229444"/>
    <n v="199"/>
    <n v="6710"/>
    <n v="5285"/>
    <x v="1"/>
    <n v="5.9544439999999996"/>
  </r>
  <r>
    <x v="4"/>
    <s v="almacias"/>
    <n v="0"/>
    <n v="0"/>
    <n v="0"/>
    <n v="194"/>
    <n v="194"/>
    <n v="193"/>
    <n v="5.341666"/>
    <n v="192"/>
    <n v="7986"/>
    <n v="1790"/>
    <x v="2"/>
    <n v="6.0186109999999999"/>
  </r>
  <r>
    <x v="4"/>
    <s v="amartos"/>
    <n v="6"/>
    <n v="0"/>
    <n v="6"/>
    <n v="231"/>
    <n v="232"/>
    <n v="231"/>
    <n v="4.1447209999999997"/>
    <n v="233"/>
    <n v="5455"/>
    <n v="2163"/>
    <x v="3"/>
    <n v="5.4824989999999998"/>
  </r>
  <r>
    <x v="4"/>
    <s v="amprietou"/>
    <n v="14"/>
    <n v="2"/>
    <n v="12"/>
    <n v="141"/>
    <n v="141"/>
    <n v="141"/>
    <n v="4.884722"/>
    <n v="147"/>
    <n v="9646"/>
    <n v="2631"/>
    <x v="4"/>
    <n v="5.5502770000000003"/>
  </r>
  <r>
    <x v="4"/>
    <s v="cadamuzm"/>
    <n v="1"/>
    <n v="0"/>
    <n v="1"/>
    <n v="143"/>
    <n v="143"/>
    <n v="143"/>
    <n v="5.0063880000000003"/>
    <n v="146"/>
    <n v="3696"/>
    <n v="5341"/>
    <x v="6"/>
    <n v="5.86"/>
  </r>
  <r>
    <x v="4"/>
    <s v="cmunozm"/>
    <n v="2"/>
    <n v="0"/>
    <n v="2"/>
    <n v="102"/>
    <n v="102"/>
    <n v="98"/>
    <n v="5.0666660000000006"/>
    <n v="129"/>
    <n v="4192"/>
    <n v="5938"/>
    <x v="7"/>
    <n v="5.8747210000000001"/>
  </r>
  <r>
    <x v="4"/>
    <s v="cpenaj"/>
    <n v="4"/>
    <n v="0"/>
    <n v="4"/>
    <n v="175"/>
    <n v="176"/>
    <n v="168"/>
    <n v="6.0019439999999999"/>
    <n v="182"/>
    <n v="5114"/>
    <n v="5387"/>
    <x v="8"/>
    <n v="6.9563879999999996"/>
  </r>
  <r>
    <x v="4"/>
    <s v="crubiop"/>
    <n v="10"/>
    <n v="1"/>
    <n v="9"/>
    <n v="164"/>
    <n v="164"/>
    <n v="164"/>
    <n v="6.5341659999999999"/>
    <n v="177"/>
    <n v="7442"/>
    <n v="5135"/>
    <x v="32"/>
    <n v="7.3875000000000002"/>
  </r>
  <r>
    <x v="4"/>
    <s v="dcamachoa"/>
    <n v="0"/>
    <n v="0"/>
    <n v="0"/>
    <n v="158"/>
    <n v="159"/>
    <n v="158"/>
    <n v="5.3505549999999999"/>
    <n v="162"/>
    <n v="3873"/>
    <n v="6776"/>
    <x v="9"/>
    <n v="6.8205549999999997"/>
  </r>
  <r>
    <x v="4"/>
    <s v="ejimenezc"/>
    <n v="6"/>
    <n v="1"/>
    <n v="5"/>
    <n v="82"/>
    <n v="82"/>
    <n v="80"/>
    <n v="4.2680549999999995"/>
    <n v="84"/>
    <n v="4987"/>
    <n v="5509"/>
    <x v="10"/>
    <n v="4.854444"/>
  </r>
  <r>
    <x v="4"/>
    <s v="ftrinadoo"/>
    <n v="1"/>
    <n v="0"/>
    <n v="1"/>
    <n v="202"/>
    <n v="202"/>
    <n v="202"/>
    <n v="5.9672219999999996"/>
    <n v="208"/>
    <n v="3607"/>
    <n v="6503"/>
    <x v="34"/>
    <n v="6.9344440000000001"/>
  </r>
  <r>
    <x v="4"/>
    <s v="imartinezg"/>
    <n v="11"/>
    <n v="4"/>
    <n v="7"/>
    <n v="93"/>
    <n v="93"/>
    <n v="93"/>
    <n v="4.536111"/>
    <n v="106"/>
    <n v="6441"/>
    <n v="4475"/>
    <x v="11"/>
    <n v="4.9547220000000003"/>
  </r>
  <r>
    <x v="4"/>
    <s v="jpalamillo"/>
    <n v="4"/>
    <n v="0"/>
    <n v="4"/>
    <n v="180"/>
    <n v="180"/>
    <n v="180"/>
    <n v="5.1666660000000002"/>
    <n v="187"/>
    <n v="4741"/>
    <n v="4542"/>
    <x v="12"/>
    <n v="5.8336110000000003"/>
  </r>
  <r>
    <x v="4"/>
    <s v="jserranom"/>
    <n v="1"/>
    <n v="0"/>
    <n v="1"/>
    <n v="166"/>
    <n v="166"/>
    <n v="166"/>
    <n v="5.9758329999999997"/>
    <n v="168"/>
    <n v="2696"/>
    <n v="9061"/>
    <x v="13"/>
    <n v="6.924722"/>
  </r>
  <r>
    <x v="4"/>
    <s v="lamorenor"/>
    <n v="12"/>
    <n v="0"/>
    <n v="12"/>
    <n v="203"/>
    <n v="203"/>
    <n v="191"/>
    <n v="3.7636099999999999"/>
    <n v="214"/>
    <n v="4267"/>
    <n v="1477"/>
    <x v="14"/>
    <n v="4.9291660000000004"/>
  </r>
  <r>
    <x v="4"/>
    <s v="lblancor"/>
    <n v="6"/>
    <n v="0"/>
    <n v="6"/>
    <n v="125"/>
    <n v="125"/>
    <n v="125"/>
    <n v="4.9413879999999999"/>
    <n v="124"/>
    <n v="3442"/>
    <n v="5358"/>
    <x v="15"/>
    <n v="5.7991649999999995"/>
  </r>
  <r>
    <x v="4"/>
    <s v="lcentellao"/>
    <n v="3"/>
    <n v="1"/>
    <n v="2"/>
    <n v="112"/>
    <n v="112"/>
    <n v="96"/>
    <n v="5.0780539999999998"/>
    <n v="131"/>
    <n v="7164"/>
    <n v="5998"/>
    <x v="35"/>
    <n v="6.9263880000000002"/>
  </r>
  <r>
    <x v="4"/>
    <s v="lmoyav"/>
    <n v="0"/>
    <n v="0"/>
    <n v="0"/>
    <n v="171"/>
    <n v="171"/>
    <n v="161"/>
    <n v="3.6738879999999998"/>
    <n v="177"/>
    <n v="5311"/>
    <n v="2456"/>
    <x v="17"/>
    <n v="4.8594429999999997"/>
  </r>
  <r>
    <x v="4"/>
    <s v="lsolea"/>
    <n v="22"/>
    <n v="1"/>
    <n v="21"/>
    <n v="183"/>
    <n v="183"/>
    <n v="182"/>
    <n v="4.847499"/>
    <n v="195"/>
    <n v="8432"/>
    <n v="2167"/>
    <x v="36"/>
    <n v="5.976388"/>
  </r>
  <r>
    <x v="4"/>
    <s v="maapinedac"/>
    <n v="4"/>
    <n v="1"/>
    <n v="3"/>
    <n v="27"/>
    <n v="30"/>
    <n v="20"/>
    <n v="1.983055"/>
    <n v="30"/>
    <n v="3974"/>
    <n v="1814"/>
    <x v="40"/>
    <n v="2.686388"/>
  </r>
  <r>
    <x v="4"/>
    <s v="mcaneten"/>
    <n v="22"/>
    <n v="1"/>
    <n v="21"/>
    <n v="179"/>
    <n v="181"/>
    <n v="167"/>
    <n v="7.8627770000000003"/>
    <n v="211"/>
    <n v="12975"/>
    <n v="3355"/>
    <x v="18"/>
    <n v="8.8174989999999998"/>
  </r>
  <r>
    <x v="4"/>
    <s v="mcepasc"/>
    <n v="0"/>
    <n v="0"/>
    <n v="0"/>
    <n v="188"/>
    <n v="188"/>
    <n v="187"/>
    <n v="4.8980550000000003"/>
    <n v="192"/>
    <n v="5919"/>
    <n v="2050"/>
    <x v="19"/>
    <n v="5.6486110000000007"/>
  </r>
  <r>
    <x v="4"/>
    <s v="miglesiasg"/>
    <n v="0"/>
    <n v="0"/>
    <n v="0"/>
    <n v="220"/>
    <n v="220"/>
    <n v="220"/>
    <n v="5.2491659999999998"/>
    <n v="246"/>
    <n v="5625"/>
    <n v="1112"/>
    <x v="28"/>
    <n v="5.9427770000000004"/>
  </r>
  <r>
    <x v="4"/>
    <s v="mlopezdi"/>
    <n v="6"/>
    <n v="0"/>
    <n v="6"/>
    <n v="113"/>
    <n v="113"/>
    <n v="97"/>
    <n v="4.4263880000000002"/>
    <n v="122"/>
    <n v="4252"/>
    <n v="6230"/>
    <x v="20"/>
    <n v="5.0108329999999999"/>
  </r>
  <r>
    <x v="4"/>
    <s v="mmorenomu"/>
    <n v="2"/>
    <n v="1"/>
    <n v="1"/>
    <n v="77"/>
    <n v="77"/>
    <n v="77"/>
    <n v="4.324166"/>
    <n v="90"/>
    <n v="7381"/>
    <n v="3580"/>
    <x v="21"/>
    <n v="4.930555"/>
  </r>
  <r>
    <x v="4"/>
    <s v="mmunozv"/>
    <n v="6"/>
    <n v="0"/>
    <n v="6"/>
    <n v="190"/>
    <n v="190"/>
    <n v="189"/>
    <n v="6.2858330000000002"/>
    <n v="188"/>
    <n v="7083"/>
    <n v="2459"/>
    <x v="22"/>
    <n v="6.9725000000000001"/>
  </r>
  <r>
    <x v="4"/>
    <s v="rapariciol"/>
    <n v="15"/>
    <n v="0"/>
    <n v="15"/>
    <n v="125"/>
    <n v="127"/>
    <n v="116"/>
    <n v="4.3655549999999996"/>
    <n v="145"/>
    <n v="3339"/>
    <n v="6346"/>
    <x v="37"/>
    <n v="4.9502769999999998"/>
  </r>
  <r>
    <x v="4"/>
    <s v="rblancoo"/>
    <n v="6"/>
    <n v="0"/>
    <n v="6"/>
    <n v="138"/>
    <n v="138"/>
    <n v="136"/>
    <n v="6.201943"/>
    <n v="157"/>
    <n v="9320"/>
    <n v="3683"/>
    <x v="23"/>
    <n v="6.8524989999999999"/>
  </r>
  <r>
    <x v="4"/>
    <s v="rolmom"/>
    <n v="1"/>
    <n v="0"/>
    <n v="1"/>
    <n v="128"/>
    <n v="129"/>
    <n v="128"/>
    <n v="3.7605550000000001"/>
    <n v="132"/>
    <n v="5273"/>
    <n v="4458"/>
    <x v="24"/>
    <n v="4.9544429999999995"/>
  </r>
  <r>
    <x v="4"/>
    <s v="rpedregosap"/>
    <n v="7"/>
    <n v="0"/>
    <n v="7"/>
    <n v="90"/>
    <n v="90"/>
    <n v="87"/>
    <n v="3.0488879999999998"/>
    <n v="97"/>
    <n v="3780"/>
    <n v="2038"/>
    <x v="25"/>
    <n v="3.5352760000000001"/>
  </r>
  <r>
    <x v="4"/>
    <s v="srosalesd"/>
    <n v="1"/>
    <n v="0"/>
    <n v="1"/>
    <n v="171"/>
    <n v="171"/>
    <n v="168"/>
    <n v="5.6980550000000001"/>
    <n v="178"/>
    <n v="3892"/>
    <n v="6846"/>
    <x v="38"/>
    <n v="6.7444429999999995"/>
  </r>
  <r>
    <x v="4"/>
    <s v="ujimenezp"/>
    <n v="4"/>
    <n v="0"/>
    <n v="4"/>
    <n v="162"/>
    <n v="162"/>
    <n v="158"/>
    <n v="5.933611"/>
    <n v="168"/>
    <n v="3513"/>
    <n v="6692"/>
    <x v="39"/>
    <n v="6.9108330000000002"/>
  </r>
  <r>
    <x v="4"/>
    <s v="ymolinah"/>
    <n v="6"/>
    <n v="0"/>
    <n v="6"/>
    <n v="80"/>
    <n v="81"/>
    <n v="80"/>
    <n v="3.0261110000000002"/>
    <n v="84"/>
    <n v="3564"/>
    <n v="3614"/>
    <x v="27"/>
    <n v="3.5449999999999999"/>
  </r>
  <r>
    <x v="5"/>
    <s v="acgarcia"/>
    <n v="6"/>
    <n v="0"/>
    <n v="6"/>
    <n v="164"/>
    <n v="171"/>
    <n v="147"/>
    <n v="5.2697219999999998"/>
    <n v="177"/>
    <n v="6511"/>
    <n v="3662"/>
    <x v="30"/>
    <n v="5.9344440000000001"/>
  </r>
  <r>
    <x v="5"/>
    <s v="agcaballero"/>
    <n v="9"/>
    <n v="0"/>
    <n v="9"/>
    <n v="163"/>
    <n v="165"/>
    <n v="152"/>
    <n v="5.328055"/>
    <n v="171"/>
    <n v="4987"/>
    <n v="7219"/>
    <x v="31"/>
    <n v="5.9938880000000001"/>
  </r>
  <r>
    <x v="5"/>
    <s v="agonzalezm"/>
    <n v="4"/>
    <n v="0"/>
    <n v="4"/>
    <n v="123"/>
    <n v="125"/>
    <n v="122"/>
    <n v="4.3672219999999999"/>
    <n v="134"/>
    <n v="5233"/>
    <n v="4857"/>
    <x v="0"/>
    <n v="4.9827769999999996"/>
  </r>
  <r>
    <x v="5"/>
    <s v="ajuliam"/>
    <n v="8"/>
    <n v="0"/>
    <n v="8"/>
    <n v="165"/>
    <n v="165"/>
    <n v="165"/>
    <n v="5.1436109999999999"/>
    <n v="179"/>
    <n v="5943"/>
    <n v="6587"/>
    <x v="1"/>
    <n v="5.9280549999999996"/>
  </r>
  <r>
    <x v="5"/>
    <s v="almacias"/>
    <n v="0"/>
    <n v="0"/>
    <n v="0"/>
    <n v="192"/>
    <n v="192"/>
    <n v="192"/>
    <n v="5.2647219999999999"/>
    <n v="193"/>
    <n v="7979"/>
    <n v="2307"/>
    <x v="2"/>
    <n v="5.9391660000000002"/>
  </r>
  <r>
    <x v="5"/>
    <s v="amartos"/>
    <n v="12"/>
    <n v="0"/>
    <n v="12"/>
    <n v="267"/>
    <n v="267"/>
    <n v="267"/>
    <n v="5.2211109999999996"/>
    <n v="266"/>
    <n v="5932"/>
    <n v="2859"/>
    <x v="3"/>
    <n v="5.8941660000000002"/>
  </r>
  <r>
    <x v="5"/>
    <s v="amprietou"/>
    <n v="7"/>
    <n v="3"/>
    <n v="4"/>
    <n v="116"/>
    <n v="116"/>
    <n v="116"/>
    <n v="5.3886099999999999"/>
    <n v="136"/>
    <n v="12325"/>
    <n v="2217"/>
    <x v="4"/>
    <n v="5.9955539999999994"/>
  </r>
  <r>
    <x v="5"/>
    <s v="cadamuzm"/>
    <n v="1"/>
    <n v="1"/>
    <n v="0"/>
    <n v="113"/>
    <n v="115"/>
    <n v="113"/>
    <n v="5.0277770000000004"/>
    <n v="111"/>
    <n v="5006"/>
    <n v="3671"/>
    <x v="6"/>
    <n v="5.8947210000000005"/>
  </r>
  <r>
    <x v="5"/>
    <s v="cmunozm"/>
    <n v="4"/>
    <n v="0"/>
    <n v="4"/>
    <n v="105"/>
    <n v="107"/>
    <n v="101"/>
    <n v="5.172777"/>
    <n v="117"/>
    <n v="3317"/>
    <n v="6754"/>
    <x v="7"/>
    <n v="5.9488880000000002"/>
  </r>
  <r>
    <x v="5"/>
    <s v="cpenaj"/>
    <n v="3"/>
    <n v="1"/>
    <n v="2"/>
    <n v="160"/>
    <n v="160"/>
    <n v="160"/>
    <n v="6.036111"/>
    <n v="170"/>
    <n v="7252"/>
    <n v="4887"/>
    <x v="8"/>
    <n v="6.9383330000000001"/>
  </r>
  <r>
    <x v="5"/>
    <s v="crubiop"/>
    <n v="8"/>
    <n v="0"/>
    <n v="8"/>
    <n v="104"/>
    <n v="105"/>
    <n v="104"/>
    <n v="4.0166659999999998"/>
    <n v="114"/>
    <n v="6053"/>
    <n v="2939"/>
    <x v="32"/>
    <n v="4.4844439999999999"/>
  </r>
  <r>
    <x v="5"/>
    <s v="dcamachoa"/>
    <n v="1"/>
    <n v="1"/>
    <n v="0"/>
    <n v="128"/>
    <n v="130"/>
    <n v="128"/>
    <n v="5.8833320000000002"/>
    <n v="129"/>
    <n v="4786"/>
    <n v="6042"/>
    <x v="9"/>
    <n v="6.9166660000000002"/>
  </r>
  <r>
    <x v="5"/>
    <s v="ejimenezc"/>
    <n v="7"/>
    <n v="0"/>
    <n v="7"/>
    <n v="108"/>
    <n v="108"/>
    <n v="104"/>
    <n v="4.3047219999999999"/>
    <n v="117"/>
    <n v="4117"/>
    <n v="5638"/>
    <x v="10"/>
    <n v="4.8924989999999999"/>
  </r>
  <r>
    <x v="5"/>
    <s v="ftrinadoo"/>
    <n v="1"/>
    <n v="1"/>
    <n v="0"/>
    <n v="97"/>
    <n v="98"/>
    <n v="96"/>
    <n v="6.0130549999999996"/>
    <n v="108"/>
    <n v="8225"/>
    <n v="6224"/>
    <x v="34"/>
    <n v="6.9574999999999996"/>
  </r>
  <r>
    <x v="5"/>
    <s v="imartinezg"/>
    <n v="3"/>
    <n v="0"/>
    <n v="3"/>
    <n v="94"/>
    <n v="98"/>
    <n v="92"/>
    <n v="3.583888"/>
    <n v="101"/>
    <n v="3638"/>
    <n v="4007"/>
    <x v="11"/>
    <n v="4.0036110000000003"/>
  </r>
  <r>
    <x v="5"/>
    <s v="jpalamillo"/>
    <n v="0"/>
    <n v="0"/>
    <n v="0"/>
    <n v="207"/>
    <n v="210"/>
    <n v="207"/>
    <n v="5.2680550000000004"/>
    <n v="206"/>
    <n v="4914"/>
    <n v="4824"/>
    <x v="12"/>
    <n v="5.9372210000000001"/>
  </r>
  <r>
    <x v="5"/>
    <s v="jserranom"/>
    <n v="0"/>
    <n v="0"/>
    <n v="0"/>
    <n v="161"/>
    <n v="164"/>
    <n v="161"/>
    <n v="5.9216660000000001"/>
    <n v="163"/>
    <n v="2911"/>
    <n v="9283"/>
    <x v="13"/>
    <n v="6.9344440000000001"/>
  </r>
  <r>
    <x v="5"/>
    <s v="lamorenor"/>
    <n v="8"/>
    <n v="0"/>
    <n v="8"/>
    <n v="199"/>
    <n v="200"/>
    <n v="188"/>
    <n v="4.2324999999999999"/>
    <n v="196"/>
    <n v="4499"/>
    <n v="1958"/>
    <x v="14"/>
    <n v="4.7905550000000003"/>
  </r>
  <r>
    <x v="5"/>
    <s v="lblancor"/>
    <n v="3"/>
    <n v="0"/>
    <n v="3"/>
    <n v="144"/>
    <n v="145"/>
    <n v="143"/>
    <n v="5.0597220000000007"/>
    <n v="144"/>
    <n v="3583"/>
    <n v="5043"/>
    <x v="15"/>
    <n v="5.8977770000000005"/>
  </r>
  <r>
    <x v="5"/>
    <s v="lcentellao"/>
    <n v="1"/>
    <n v="1"/>
    <n v="0"/>
    <n v="143"/>
    <n v="144"/>
    <n v="139"/>
    <n v="5.9163880000000004"/>
    <n v="146"/>
    <n v="6244"/>
    <n v="6217"/>
    <x v="35"/>
    <n v="6.9352770000000001"/>
  </r>
  <r>
    <x v="5"/>
    <s v="lmoyav"/>
    <n v="0"/>
    <n v="0"/>
    <n v="0"/>
    <n v="149"/>
    <n v="153"/>
    <n v="142"/>
    <n v="4.023333"/>
    <n v="155"/>
    <n v="4249"/>
    <n v="3085"/>
    <x v="17"/>
    <n v="4.5655550000000007"/>
  </r>
  <r>
    <x v="5"/>
    <s v="lsolea"/>
    <n v="15"/>
    <n v="0"/>
    <n v="15"/>
    <n v="230"/>
    <n v="234"/>
    <n v="230"/>
    <n v="5.1983319999999997"/>
    <n v="247"/>
    <n v="5236"/>
    <n v="3442"/>
    <x v="36"/>
    <n v="5.8324990000000003"/>
  </r>
  <r>
    <x v="5"/>
    <s v="mcaneten"/>
    <n v="14"/>
    <n v="0"/>
    <n v="14"/>
    <n v="126"/>
    <n v="129"/>
    <n v="123"/>
    <n v="5.9016649999999995"/>
    <n v="144"/>
    <n v="7403"/>
    <n v="3515"/>
    <x v="18"/>
    <n v="6.7230530000000002"/>
  </r>
  <r>
    <x v="5"/>
    <s v="mcepasc"/>
    <n v="1"/>
    <n v="1"/>
    <n v="0"/>
    <n v="171"/>
    <n v="171"/>
    <n v="169"/>
    <n v="5.253609"/>
    <n v="186"/>
    <n v="7740"/>
    <n v="2834"/>
    <x v="19"/>
    <n v="5.9288869999999996"/>
  </r>
  <r>
    <x v="5"/>
    <s v="miglesiasg"/>
    <n v="2"/>
    <n v="0"/>
    <n v="2"/>
    <n v="242"/>
    <n v="257"/>
    <n v="240"/>
    <n v="5.1961110000000001"/>
    <n v="259"/>
    <n v="5304"/>
    <n v="1376"/>
    <x v="28"/>
    <n v="5.8966659999999997"/>
  </r>
  <r>
    <x v="5"/>
    <s v="mlopezdi"/>
    <n v="2"/>
    <n v="0"/>
    <n v="2"/>
    <n v="109"/>
    <n v="110"/>
    <n v="102"/>
    <n v="4.42"/>
    <n v="113"/>
    <n v="4454"/>
    <n v="6095"/>
    <x v="20"/>
    <n v="5.0033329999999996"/>
  </r>
  <r>
    <x v="5"/>
    <s v="mmorenomu"/>
    <n v="2"/>
    <n v="1"/>
    <n v="1"/>
    <n v="124"/>
    <n v="124"/>
    <n v="123"/>
    <n v="4.3433330000000003"/>
    <n v="127"/>
    <n v="5779"/>
    <n v="4316"/>
    <x v="21"/>
    <n v="4.9052769999999999"/>
  </r>
  <r>
    <x v="5"/>
    <s v="mmunozv"/>
    <n v="4"/>
    <n v="0"/>
    <n v="4"/>
    <n v="197"/>
    <n v="202"/>
    <n v="196"/>
    <n v="6.2569439999999998"/>
    <n v="199"/>
    <n v="7035"/>
    <n v="2916"/>
    <x v="22"/>
    <n v="6.9580549999999999"/>
  </r>
  <r>
    <x v="5"/>
    <s v="rapariciol"/>
    <n v="7"/>
    <n v="2"/>
    <n v="5"/>
    <n v="40"/>
    <n v="41"/>
    <n v="39"/>
    <n v="4.2174990000000001"/>
    <n v="56"/>
    <n v="9587"/>
    <n v="3101"/>
    <x v="37"/>
    <n v="4.8799989999999998"/>
  </r>
  <r>
    <x v="5"/>
    <s v="rblancoo"/>
    <n v="2"/>
    <n v="1"/>
    <n v="1"/>
    <n v="134"/>
    <n v="134"/>
    <n v="132"/>
    <n v="6.2144430000000002"/>
    <n v="145"/>
    <n v="10578"/>
    <n v="2757"/>
    <x v="23"/>
    <n v="6.9019430000000002"/>
  </r>
  <r>
    <x v="5"/>
    <s v="rpedregosap"/>
    <n v="2"/>
    <n v="0"/>
    <n v="2"/>
    <n v="138"/>
    <n v="140"/>
    <n v="132"/>
    <n v="4.1447210000000005"/>
    <n v="143"/>
    <n v="4704"/>
    <n v="3427"/>
    <x v="25"/>
    <n v="4.7219440000000006"/>
  </r>
  <r>
    <x v="5"/>
    <s v="srosalesd"/>
    <n v="1"/>
    <n v="0"/>
    <n v="1"/>
    <n v="108"/>
    <n v="109"/>
    <n v="108"/>
    <n v="5.9605540000000001"/>
    <n v="132"/>
    <n v="6184"/>
    <n v="6341"/>
    <x v="38"/>
    <n v="6.899165"/>
  </r>
  <r>
    <x v="5"/>
    <s v="ujimenezp"/>
    <n v="5"/>
    <n v="2"/>
    <n v="3"/>
    <n v="84"/>
    <n v="84"/>
    <n v="84"/>
    <n v="5.2072219999999998"/>
    <n v="87"/>
    <n v="6689"/>
    <n v="4858"/>
    <x v="39"/>
    <n v="6.1063879999999999"/>
  </r>
  <r>
    <x v="5"/>
    <s v="ymolinah"/>
    <n v="4"/>
    <n v="0"/>
    <n v="4"/>
    <n v="113"/>
    <n v="113"/>
    <n v="113"/>
    <n v="3.4516659999999999"/>
    <n v="116"/>
    <n v="3225"/>
    <n v="4226"/>
    <x v="27"/>
    <n v="3.9719440000000001"/>
  </r>
  <r>
    <x v="6"/>
    <s v="agcaballero"/>
    <n v="11"/>
    <n v="1"/>
    <n v="10"/>
    <n v="139"/>
    <n v="143"/>
    <n v="130"/>
    <n v="5.3633329999999999"/>
    <n v="151"/>
    <n v="6134"/>
    <n v="6746"/>
    <x v="31"/>
    <n v="6.0302769999999999"/>
  </r>
  <r>
    <x v="6"/>
    <s v="agonzalezm"/>
    <n v="4"/>
    <n v="0"/>
    <n v="4"/>
    <n v="132"/>
    <n v="132"/>
    <n v="131"/>
    <n v="4.3813880000000003"/>
    <n v="138"/>
    <n v="4430"/>
    <n v="5175"/>
    <x v="0"/>
    <n v="4.9827769999999996"/>
  </r>
  <r>
    <x v="6"/>
    <s v="ajuliam"/>
    <n v="11"/>
    <n v="0"/>
    <n v="11"/>
    <n v="224"/>
    <n v="224"/>
    <n v="224"/>
    <n v="5.166944"/>
    <n v="233"/>
    <n v="5874"/>
    <n v="4646"/>
    <x v="1"/>
    <n v="5.904166"/>
  </r>
  <r>
    <x v="6"/>
    <s v="almacias"/>
    <n v="1"/>
    <n v="1"/>
    <n v="0"/>
    <n v="196"/>
    <n v="196"/>
    <n v="195"/>
    <n v="5.9177770000000001"/>
    <n v="199"/>
    <n v="9682"/>
    <n v="2695"/>
    <x v="2"/>
    <n v="6.6947219999999996"/>
  </r>
  <r>
    <x v="6"/>
    <s v="amartos"/>
    <n v="7"/>
    <n v="0"/>
    <n v="7"/>
    <n v="198"/>
    <n v="201"/>
    <n v="198"/>
    <n v="4.9655550000000002"/>
    <n v="202"/>
    <n v="8819"/>
    <n v="1514"/>
    <x v="3"/>
    <n v="5.6327769999999999"/>
  </r>
  <r>
    <x v="6"/>
    <s v="amprietou"/>
    <n v="7"/>
    <n v="1"/>
    <n v="6"/>
    <n v="171"/>
    <n v="171"/>
    <n v="171"/>
    <n v="5.2008329999999994"/>
    <n v="182"/>
    <n v="11821"/>
    <n v="2014"/>
    <x v="4"/>
    <n v="6.6874989999999999"/>
  </r>
  <r>
    <x v="6"/>
    <s v="bmarquezl"/>
    <n v="4"/>
    <n v="0"/>
    <n v="4"/>
    <n v="129"/>
    <n v="135"/>
    <n v="92"/>
    <n v="4.7608329999999999"/>
    <n v="141"/>
    <n v="4442"/>
    <n v="6832"/>
    <x v="5"/>
    <n v="5.4394439999999999"/>
  </r>
  <r>
    <x v="6"/>
    <s v="cadamuzm"/>
    <n v="2"/>
    <n v="0"/>
    <n v="2"/>
    <n v="140"/>
    <n v="140"/>
    <n v="140"/>
    <n v="5.0444429999999993"/>
    <n v="146"/>
    <n v="5033"/>
    <n v="4740"/>
    <x v="6"/>
    <n v="5.8969429999999994"/>
  </r>
  <r>
    <x v="6"/>
    <s v="cmunozm"/>
    <n v="0"/>
    <n v="0"/>
    <n v="0"/>
    <n v="114"/>
    <n v="116"/>
    <n v="113"/>
    <n v="5.110277"/>
    <n v="127"/>
    <n v="4755"/>
    <n v="5458"/>
    <x v="7"/>
    <n v="5.9341659999999994"/>
  </r>
  <r>
    <x v="6"/>
    <s v="cpenaj"/>
    <n v="3"/>
    <n v="1"/>
    <n v="2"/>
    <n v="165"/>
    <n v="167"/>
    <n v="162"/>
    <n v="6.0183330000000002"/>
    <n v="169"/>
    <n v="6328"/>
    <n v="4738"/>
    <x v="8"/>
    <n v="6.9294440000000002"/>
  </r>
  <r>
    <x v="6"/>
    <s v="crubiop"/>
    <n v="10"/>
    <n v="0"/>
    <n v="10"/>
    <n v="117"/>
    <n v="118"/>
    <n v="117"/>
    <n v="5.1847219999999998"/>
    <n v="123"/>
    <n v="9829"/>
    <n v="2920"/>
    <x v="32"/>
    <n v="5.9950000000000001"/>
  </r>
  <r>
    <x v="6"/>
    <s v="dcamachoa"/>
    <n v="2"/>
    <n v="0"/>
    <n v="2"/>
    <n v="189"/>
    <n v="191"/>
    <n v="189"/>
    <n v="5.3166659999999997"/>
    <n v="191"/>
    <n v="3681"/>
    <n v="6647"/>
    <x v="9"/>
    <n v="6.890555"/>
  </r>
  <r>
    <x v="6"/>
    <s v="ejimenezc"/>
    <n v="5"/>
    <n v="0"/>
    <n v="5"/>
    <n v="100"/>
    <n v="100"/>
    <n v="94"/>
    <n v="4.2766660000000005"/>
    <n v="108"/>
    <n v="4125"/>
    <n v="5358"/>
    <x v="10"/>
    <n v="4.9094429999999996"/>
  </r>
  <r>
    <x v="6"/>
    <s v="fdetorom"/>
    <n v="2"/>
    <n v="2"/>
    <n v="0"/>
    <n v="158"/>
    <n v="163"/>
    <n v="152"/>
    <n v="4.5983320000000001"/>
    <n v="184"/>
    <n v="8211"/>
    <n v="3768"/>
    <x v="33"/>
    <n v="5.9366660000000007"/>
  </r>
  <r>
    <x v="6"/>
    <s v="ftrinadoo"/>
    <n v="4"/>
    <n v="0"/>
    <n v="4"/>
    <n v="162"/>
    <n v="164"/>
    <n v="162"/>
    <n v="6.0216659999999997"/>
    <n v="172"/>
    <n v="4326"/>
    <n v="7622"/>
    <x v="34"/>
    <n v="6.9577770000000001"/>
  </r>
  <r>
    <x v="6"/>
    <s v="imartinezg"/>
    <n v="13"/>
    <n v="0"/>
    <n v="13"/>
    <n v="96"/>
    <n v="96"/>
    <n v="88"/>
    <n v="4.1244430000000003"/>
    <n v="105"/>
    <n v="4212"/>
    <n v="4263"/>
    <x v="11"/>
    <n v="4.7152759999999994"/>
  </r>
  <r>
    <x v="6"/>
    <s v="jpalamillo"/>
    <n v="1"/>
    <n v="0"/>
    <n v="1"/>
    <n v="194"/>
    <n v="209"/>
    <n v="194"/>
    <n v="5.93"/>
    <n v="214"/>
    <n v="6923"/>
    <n v="4216"/>
    <x v="12"/>
    <n v="6.6858329999999997"/>
  </r>
  <r>
    <x v="6"/>
    <s v="jserranom"/>
    <n v="4"/>
    <n v="0"/>
    <n v="4"/>
    <n v="155"/>
    <n v="155"/>
    <n v="155"/>
    <n v="5.9972210000000006"/>
    <n v="156"/>
    <n v="4913"/>
    <n v="7565"/>
    <x v="13"/>
    <n v="6.9133320000000005"/>
  </r>
  <r>
    <x v="6"/>
    <s v="lamorenor"/>
    <n v="11"/>
    <n v="0"/>
    <n v="11"/>
    <n v="162"/>
    <n v="162"/>
    <n v="159"/>
    <n v="4.1394440000000001"/>
    <n v="165"/>
    <n v="4783"/>
    <n v="1488"/>
    <x v="14"/>
    <n v="4.7024999999999997"/>
  </r>
  <r>
    <x v="6"/>
    <s v="lblancor"/>
    <n v="2"/>
    <n v="1"/>
    <n v="1"/>
    <n v="115"/>
    <n v="115"/>
    <n v="115"/>
    <n v="5.0788880000000001"/>
    <n v="119"/>
    <n v="3820"/>
    <n v="6066"/>
    <x v="15"/>
    <n v="5.9280539999999995"/>
  </r>
  <r>
    <x v="6"/>
    <s v="lcentellao"/>
    <n v="1"/>
    <n v="0"/>
    <n v="1"/>
    <n v="172"/>
    <n v="172"/>
    <n v="156"/>
    <n v="6.0177769999999997"/>
    <n v="173"/>
    <n v="4087"/>
    <n v="7740"/>
    <x v="35"/>
    <n v="6.9252769999999995"/>
  </r>
  <r>
    <x v="6"/>
    <s v="lmoyav"/>
    <n v="0"/>
    <n v="0"/>
    <n v="0"/>
    <n v="150"/>
    <n v="163"/>
    <n v="140"/>
    <n v="4.1266660000000002"/>
    <n v="166"/>
    <n v="4168"/>
    <n v="2029"/>
    <x v="17"/>
    <n v="4.7058330000000002"/>
  </r>
  <r>
    <x v="6"/>
    <s v="lsolea"/>
    <n v="26"/>
    <n v="0"/>
    <n v="26"/>
    <n v="214"/>
    <n v="221"/>
    <n v="209"/>
    <n v="5.890553999999999"/>
    <n v="239"/>
    <n v="9111"/>
    <n v="2284"/>
    <x v="36"/>
    <n v="6.6322209999999995"/>
  </r>
  <r>
    <x v="6"/>
    <s v="mcaneten"/>
    <n v="25"/>
    <n v="1"/>
    <n v="24"/>
    <n v="141"/>
    <n v="150"/>
    <n v="139"/>
    <n v="6.9719439999999997"/>
    <n v="183"/>
    <n v="12400"/>
    <n v="5530"/>
    <x v="18"/>
    <n v="7.7669439999999996"/>
  </r>
  <r>
    <x v="6"/>
    <s v="mcepasc"/>
    <n v="0"/>
    <n v="0"/>
    <n v="0"/>
    <n v="192"/>
    <n v="192"/>
    <n v="192"/>
    <n v="5.4966660000000003"/>
    <n v="205"/>
    <n v="6673"/>
    <n v="2584"/>
    <x v="19"/>
    <n v="6.2505540000000002"/>
  </r>
  <r>
    <x v="6"/>
    <s v="miglesiasg"/>
    <n v="1"/>
    <n v="0"/>
    <n v="1"/>
    <n v="219"/>
    <n v="240"/>
    <n v="219"/>
    <n v="4.9908330000000003"/>
    <n v="251"/>
    <n v="5391"/>
    <n v="1027"/>
    <x v="28"/>
    <n v="5.6722219999999997"/>
  </r>
  <r>
    <x v="6"/>
    <s v="mlopezdi"/>
    <n v="8"/>
    <n v="0"/>
    <n v="8"/>
    <n v="111"/>
    <n v="115"/>
    <n v="99"/>
    <n v="4.3880549999999996"/>
    <n v="126"/>
    <n v="3975"/>
    <n v="6324"/>
    <x v="20"/>
    <n v="4.9802770000000001"/>
  </r>
  <r>
    <x v="6"/>
    <s v="mmorenomu"/>
    <n v="4"/>
    <n v="0"/>
    <n v="4"/>
    <n v="117"/>
    <n v="121"/>
    <n v="117"/>
    <n v="3.9941659999999999"/>
    <n v="127"/>
    <n v="4416"/>
    <n v="3076"/>
    <x v="21"/>
    <n v="4.610277"/>
  </r>
  <r>
    <x v="6"/>
    <s v="rapariciol"/>
    <n v="12"/>
    <n v="0"/>
    <n v="12"/>
    <n v="114"/>
    <n v="122"/>
    <n v="109"/>
    <n v="4.5316650000000003"/>
    <n v="127"/>
    <n v="5367"/>
    <n v="5355"/>
    <x v="37"/>
    <n v="5.1113880000000007"/>
  </r>
  <r>
    <x v="6"/>
    <s v="rblancoo"/>
    <n v="4"/>
    <n v="1"/>
    <n v="3"/>
    <n v="156"/>
    <n v="159"/>
    <n v="154"/>
    <n v="7.067221"/>
    <n v="181"/>
    <n v="11363"/>
    <n v="3925"/>
    <x v="23"/>
    <n v="7.7372209999999999"/>
  </r>
  <r>
    <x v="6"/>
    <s v="rolmom"/>
    <n v="1"/>
    <n v="0"/>
    <n v="1"/>
    <n v="157"/>
    <n v="159"/>
    <n v="155"/>
    <n v="4.112222"/>
    <n v="155"/>
    <n v="2965"/>
    <n v="4726"/>
    <x v="24"/>
    <n v="4.9066660000000004"/>
  </r>
  <r>
    <x v="6"/>
    <s v="rpedregosap"/>
    <n v="4"/>
    <n v="0"/>
    <n v="4"/>
    <n v="122"/>
    <n v="126"/>
    <n v="117"/>
    <n v="4.1363880000000002"/>
    <n v="128"/>
    <n v="5177"/>
    <n v="2482"/>
    <x v="25"/>
    <n v="4.6986109999999996"/>
  </r>
  <r>
    <x v="6"/>
    <s v="srosalesd"/>
    <n v="0"/>
    <n v="0"/>
    <n v="0"/>
    <n v="201"/>
    <n v="202"/>
    <n v="199"/>
    <n v="6.8841660000000005"/>
    <n v="205"/>
    <n v="4324"/>
    <n v="8558"/>
    <x v="38"/>
    <n v="7.8924989999999999"/>
  </r>
  <r>
    <x v="6"/>
    <s v="ujimenezp"/>
    <n v="4"/>
    <n v="1"/>
    <n v="3"/>
    <n v="164"/>
    <n v="169"/>
    <n v="161"/>
    <n v="6.0202770000000001"/>
    <n v="169"/>
    <n v="4107"/>
    <n v="7178"/>
    <x v="39"/>
    <n v="6.9208319999999999"/>
  </r>
  <r>
    <x v="6"/>
    <s v="ymolinah"/>
    <n v="1"/>
    <n v="1"/>
    <n v="0"/>
    <n v="54"/>
    <n v="55"/>
    <n v="54"/>
    <n v="3.021944"/>
    <n v="58"/>
    <n v="5267"/>
    <n v="2985"/>
    <x v="27"/>
    <n v="3.541944"/>
  </r>
  <r>
    <x v="7"/>
    <s v="agcaballero"/>
    <n v="14"/>
    <n v="0"/>
    <n v="14"/>
    <n v="170"/>
    <n v="170"/>
    <n v="168"/>
    <n v="5.4869440000000003"/>
    <n v="183"/>
    <n v="6427"/>
    <n v="7429"/>
    <x v="31"/>
    <n v="7.0008319999999999"/>
  </r>
  <r>
    <x v="7"/>
    <s v="agonzalezm"/>
    <n v="2"/>
    <n v="0"/>
    <n v="2"/>
    <n v="105"/>
    <n v="105"/>
    <n v="105"/>
    <n v="4.3755550000000003"/>
    <n v="113"/>
    <n v="6396"/>
    <n v="4522"/>
    <x v="0"/>
    <n v="4.9722220000000004"/>
  </r>
  <r>
    <x v="7"/>
    <s v="ajuliam"/>
    <n v="13"/>
    <n v="0"/>
    <n v="13"/>
    <n v="228"/>
    <n v="228"/>
    <n v="227"/>
    <n v="5.9408320000000003"/>
    <n v="234"/>
    <n v="10062"/>
    <n v="4071"/>
    <x v="1"/>
    <n v="7.5619439999999996"/>
  </r>
  <r>
    <x v="7"/>
    <s v="almacias"/>
    <n v="0"/>
    <n v="0"/>
    <n v="0"/>
    <n v="196"/>
    <n v="196"/>
    <n v="196"/>
    <n v="5.282222"/>
    <n v="207"/>
    <n v="7981"/>
    <n v="1549"/>
    <x v="2"/>
    <n v="5.9463879999999998"/>
  </r>
  <r>
    <x v="7"/>
    <s v="amartos"/>
    <n v="9"/>
    <n v="1"/>
    <n v="8"/>
    <n v="258"/>
    <n v="258"/>
    <n v="258"/>
    <n v="5.2044439999999996"/>
    <n v="260"/>
    <n v="6784"/>
    <n v="3022"/>
    <x v="3"/>
    <n v="6.7016660000000003"/>
  </r>
  <r>
    <x v="7"/>
    <s v="amprietou"/>
    <n v="2"/>
    <n v="0"/>
    <n v="2"/>
    <n v="182"/>
    <n v="183"/>
    <n v="182"/>
    <n v="4.5594429999999999"/>
    <n v="201"/>
    <n v="9844"/>
    <n v="1781"/>
    <x v="4"/>
    <n v="5.8538880000000004"/>
  </r>
  <r>
    <x v="7"/>
    <s v="bmarquezl"/>
    <n v="7"/>
    <n v="0"/>
    <n v="7"/>
    <n v="152"/>
    <n v="152"/>
    <n v="116"/>
    <n v="6.197222"/>
    <n v="165"/>
    <n v="5961"/>
    <n v="9114"/>
    <x v="5"/>
    <n v="6.9572219999999998"/>
  </r>
  <r>
    <x v="7"/>
    <s v="cadamuzm"/>
    <n v="4"/>
    <n v="2"/>
    <n v="2"/>
    <n v="115"/>
    <n v="115"/>
    <n v="115"/>
    <n v="5.0113880000000002"/>
    <n v="116"/>
    <n v="6261"/>
    <n v="3561"/>
    <x v="6"/>
    <n v="5.835833"/>
  </r>
  <r>
    <x v="7"/>
    <s v="cmunozm"/>
    <n v="3"/>
    <n v="3"/>
    <n v="0"/>
    <n v="59"/>
    <n v="59"/>
    <n v="59"/>
    <n v="4.9511099999999999"/>
    <n v="60"/>
    <n v="7382"/>
    <n v="4159"/>
    <x v="7"/>
    <n v="5.4636100000000001"/>
  </r>
  <r>
    <x v="7"/>
    <s v="cpenaj"/>
    <n v="1"/>
    <n v="1"/>
    <n v="0"/>
    <n v="175"/>
    <n v="175"/>
    <n v="175"/>
    <n v="6.0169439999999996"/>
    <n v="181"/>
    <n v="5851"/>
    <n v="4674"/>
    <x v="8"/>
    <n v="6.9516660000000003"/>
  </r>
  <r>
    <x v="7"/>
    <s v="crubiop"/>
    <n v="9"/>
    <n v="2"/>
    <n v="7"/>
    <n v="101"/>
    <n v="101"/>
    <n v="101"/>
    <n v="7.5238880000000004"/>
    <n v="113"/>
    <n v="15265"/>
    <n v="4535"/>
    <x v="32"/>
    <n v="8.3402770000000004"/>
  </r>
  <r>
    <x v="7"/>
    <s v="dcamachoa"/>
    <n v="0"/>
    <n v="0"/>
    <n v="0"/>
    <n v="176"/>
    <n v="176"/>
    <n v="176"/>
    <n v="5.9183319999999995"/>
    <n v="179"/>
    <n v="2583"/>
    <n v="7656"/>
    <x v="9"/>
    <n v="6.9344440000000001"/>
  </r>
  <r>
    <x v="7"/>
    <s v="ejimenezc"/>
    <n v="4"/>
    <n v="0"/>
    <n v="4"/>
    <n v="103"/>
    <n v="103"/>
    <n v="103"/>
    <n v="4.1908329999999996"/>
    <n v="109"/>
    <n v="3386"/>
    <n v="6038"/>
    <x v="10"/>
    <n v="4.8105549999999999"/>
  </r>
  <r>
    <x v="7"/>
    <s v="fdetorom"/>
    <n v="3"/>
    <n v="0"/>
    <n v="3"/>
    <n v="255"/>
    <n v="255"/>
    <n v="244"/>
    <n v="5.4697209999999998"/>
    <n v="279"/>
    <n v="8976"/>
    <n v="2675"/>
    <x v="33"/>
    <n v="6.9647209999999999"/>
  </r>
  <r>
    <x v="7"/>
    <s v="ftrinadoo"/>
    <n v="4"/>
    <n v="1"/>
    <n v="3"/>
    <n v="153"/>
    <n v="154"/>
    <n v="154"/>
    <n v="5.7636099999999999"/>
    <n v="166"/>
    <n v="5587"/>
    <n v="5675"/>
    <x v="34"/>
    <n v="6.7502769999999996"/>
  </r>
  <r>
    <x v="7"/>
    <s v="imartinezg"/>
    <n v="9"/>
    <n v="1"/>
    <n v="8"/>
    <n v="100"/>
    <n v="100"/>
    <n v="93"/>
    <n v="4.8066659999999999"/>
    <n v="107"/>
    <n v="7231"/>
    <n v="4263"/>
    <x v="11"/>
    <n v="5.3180549999999993"/>
  </r>
  <r>
    <x v="7"/>
    <s v="jpalamillo"/>
    <n v="1"/>
    <n v="0"/>
    <n v="1"/>
    <n v="212"/>
    <n v="212"/>
    <n v="212"/>
    <n v="5.3030549999999996"/>
    <n v="214"/>
    <n v="4540"/>
    <n v="4591"/>
    <x v="12"/>
    <n v="5.9675000000000002"/>
  </r>
  <r>
    <x v="7"/>
    <s v="jserranom"/>
    <n v="5"/>
    <n v="1"/>
    <n v="4"/>
    <n v="146"/>
    <n v="147"/>
    <n v="146"/>
    <n v="5.0063880000000003"/>
    <n v="153"/>
    <n v="6055"/>
    <n v="7379"/>
    <x v="13"/>
    <n v="6.9347219999999998"/>
  </r>
  <r>
    <x v="7"/>
    <s v="lamorenor"/>
    <n v="6"/>
    <n v="0"/>
    <n v="6"/>
    <n v="169"/>
    <n v="169"/>
    <n v="160"/>
    <n v="3.97"/>
    <n v="171"/>
    <n v="4134"/>
    <n v="1834"/>
    <x v="14"/>
    <n v="4.5202770000000001"/>
  </r>
  <r>
    <x v="7"/>
    <s v="lblancor"/>
    <n v="3"/>
    <n v="0"/>
    <n v="3"/>
    <n v="105"/>
    <n v="105"/>
    <n v="105"/>
    <n v="5.038888"/>
    <n v="110"/>
    <n v="5075"/>
    <n v="4627"/>
    <x v="15"/>
    <n v="5.8816660000000001"/>
  </r>
  <r>
    <x v="7"/>
    <s v="lcentellao"/>
    <n v="2"/>
    <n v="0"/>
    <n v="2"/>
    <n v="186"/>
    <n v="186"/>
    <n v="176"/>
    <n v="6.2008320000000001"/>
    <n v="191"/>
    <n v="5868"/>
    <n v="5788"/>
    <x v="35"/>
    <n v="7.1502759999999999"/>
  </r>
  <r>
    <x v="7"/>
    <s v="lmancerag"/>
    <n v="6"/>
    <n v="0"/>
    <n v="6"/>
    <n v="148"/>
    <n v="148"/>
    <n v="148"/>
    <n v="4.2194440000000002"/>
    <n v="155"/>
    <n v="5924"/>
    <n v="1934"/>
    <x v="16"/>
    <n v="4.8033330000000003"/>
  </r>
  <r>
    <x v="7"/>
    <s v="lmoyav"/>
    <n v="2"/>
    <n v="0"/>
    <n v="2"/>
    <n v="171"/>
    <n v="171"/>
    <n v="166"/>
    <n v="4.4097200000000001"/>
    <n v="179"/>
    <n v="4594"/>
    <n v="2283"/>
    <x v="17"/>
    <n v="4.9905540000000004"/>
  </r>
  <r>
    <x v="7"/>
    <s v="lsolea"/>
    <n v="18"/>
    <n v="0"/>
    <n v="18"/>
    <n v="182"/>
    <n v="182"/>
    <n v="180"/>
    <n v="4.6186100000000003"/>
    <n v="194"/>
    <n v="7591"/>
    <n v="2296"/>
    <x v="36"/>
    <n v="5.9619429999999998"/>
  </r>
  <r>
    <x v="7"/>
    <s v="mbarrenas"/>
    <n v="4"/>
    <n v="2"/>
    <n v="2"/>
    <n v="66"/>
    <n v="66"/>
    <n v="65"/>
    <n v="6.2722220000000002"/>
    <n v="75"/>
    <n v="10362"/>
    <n v="8447"/>
    <x v="41"/>
    <n v="6.8119440000000004"/>
  </r>
  <r>
    <x v="7"/>
    <s v="mcaneten"/>
    <n v="11"/>
    <n v="1"/>
    <n v="10"/>
    <n v="161"/>
    <n v="161"/>
    <n v="157"/>
    <n v="5.2222210000000002"/>
    <n v="186"/>
    <n v="7876"/>
    <n v="2508"/>
    <x v="18"/>
    <n v="5.9369440000000004"/>
  </r>
  <r>
    <x v="7"/>
    <s v="mcepasc"/>
    <n v="0"/>
    <n v="0"/>
    <n v="0"/>
    <n v="214"/>
    <n v="215"/>
    <n v="214"/>
    <n v="5.3033330000000003"/>
    <n v="226"/>
    <n v="5881"/>
    <n v="2570"/>
    <x v="19"/>
    <n v="5.9772220000000003"/>
  </r>
  <r>
    <x v="7"/>
    <s v="miglesiasg"/>
    <n v="1"/>
    <n v="0"/>
    <n v="1"/>
    <n v="225"/>
    <n v="225"/>
    <n v="225"/>
    <n v="5.1161110000000001"/>
    <n v="250"/>
    <n v="5228"/>
    <n v="1469"/>
    <x v="28"/>
    <n v="5.7324999999999999"/>
  </r>
  <r>
    <x v="7"/>
    <s v="mlopezdi"/>
    <n v="5"/>
    <n v="2"/>
    <n v="3"/>
    <n v="94"/>
    <n v="94"/>
    <n v="94"/>
    <n v="4.4322220000000003"/>
    <n v="103"/>
    <n v="6125"/>
    <n v="5499"/>
    <x v="20"/>
    <n v="5.0163880000000001"/>
  </r>
  <r>
    <x v="7"/>
    <s v="mmorenomu"/>
    <n v="5"/>
    <n v="0"/>
    <n v="5"/>
    <n v="113"/>
    <n v="113"/>
    <n v="113"/>
    <n v="4.368055"/>
    <n v="120"/>
    <n v="6414"/>
    <n v="3642"/>
    <x v="21"/>
    <n v="4.99"/>
  </r>
  <r>
    <x v="7"/>
    <s v="rapariciol"/>
    <n v="20"/>
    <n v="0"/>
    <n v="20"/>
    <n v="93"/>
    <n v="95"/>
    <n v="93"/>
    <n v="4.3819429999999997"/>
    <n v="108"/>
    <n v="6034"/>
    <n v="4975"/>
    <x v="37"/>
    <n v="4.9722209999999993"/>
  </r>
  <r>
    <x v="7"/>
    <s v="rblancoo"/>
    <n v="4"/>
    <n v="0"/>
    <n v="4"/>
    <n v="117"/>
    <n v="118"/>
    <n v="117"/>
    <n v="6.2674989999999999"/>
    <n v="141"/>
    <n v="9122"/>
    <n v="4528"/>
    <x v="23"/>
    <n v="6.9677769999999999"/>
  </r>
  <r>
    <x v="7"/>
    <s v="rmneirae"/>
    <n v="7"/>
    <n v="1"/>
    <n v="6"/>
    <n v="67"/>
    <n v="67"/>
    <n v="62"/>
    <n v="5.1497220000000006"/>
    <n v="95"/>
    <n v="7963"/>
    <n v="5878"/>
    <x v="42"/>
    <n v="6.6708320000000008"/>
  </r>
  <r>
    <x v="7"/>
    <s v="rolmom"/>
    <n v="3"/>
    <n v="0"/>
    <n v="3"/>
    <n v="209"/>
    <n v="209"/>
    <n v="208"/>
    <n v="5.8322199999999995"/>
    <n v="207"/>
    <n v="4824"/>
    <n v="5954"/>
    <x v="24"/>
    <n v="6.9333309999999999"/>
  </r>
  <r>
    <x v="7"/>
    <s v="rpedregosap"/>
    <n v="9"/>
    <n v="0"/>
    <n v="9"/>
    <n v="124"/>
    <n v="124"/>
    <n v="121"/>
    <n v="4.4044439999999998"/>
    <n v="128"/>
    <n v="6090"/>
    <n v="3099"/>
    <x v="25"/>
    <n v="4.9888880000000002"/>
  </r>
  <r>
    <x v="7"/>
    <s v="sjimenezcr"/>
    <n v="10"/>
    <n v="0"/>
    <n v="10"/>
    <n v="111"/>
    <n v="111"/>
    <n v="111"/>
    <n v="4.4038880000000002"/>
    <n v="116"/>
    <n v="4065"/>
    <n v="4640"/>
    <x v="26"/>
    <n v="5.6733330000000004"/>
  </r>
  <r>
    <x v="7"/>
    <s v="srosalesd"/>
    <n v="2"/>
    <n v="0"/>
    <n v="2"/>
    <n v="120"/>
    <n v="121"/>
    <n v="118"/>
    <n v="4.8938870000000003"/>
    <n v="141"/>
    <n v="5878"/>
    <n v="5362"/>
    <x v="38"/>
    <n v="6.9433310000000006"/>
  </r>
  <r>
    <x v="7"/>
    <s v="ujimenezp"/>
    <n v="9"/>
    <n v="0"/>
    <n v="9"/>
    <n v="165"/>
    <n v="165"/>
    <n v="164"/>
    <n v="6.0122220000000004"/>
    <n v="170"/>
    <n v="4085"/>
    <n v="6963"/>
    <x v="39"/>
    <n v="6.93"/>
  </r>
  <r>
    <x v="7"/>
    <s v="ymolinah"/>
    <n v="3"/>
    <n v="0"/>
    <n v="3"/>
    <n v="76"/>
    <n v="76"/>
    <n v="76"/>
    <n v="3.2374999999999998"/>
    <n v="78"/>
    <n v="3769"/>
    <n v="4017"/>
    <x v="27"/>
    <n v="3.765555"/>
  </r>
  <r>
    <x v="8"/>
    <s v="agcaballero"/>
    <n v="7"/>
    <n v="0"/>
    <n v="7"/>
    <n v="141"/>
    <n v="141"/>
    <n v="129"/>
    <n v="4.9577770000000001"/>
    <n v="145"/>
    <n v="4932"/>
    <n v="6106"/>
    <x v="31"/>
    <n v="5.625"/>
  </r>
  <r>
    <x v="8"/>
    <s v="agonzalezm"/>
    <n v="7"/>
    <n v="1"/>
    <n v="6"/>
    <n v="99"/>
    <n v="99"/>
    <n v="97"/>
    <n v="4.3600000000000003"/>
    <n v="103"/>
    <n v="6497"/>
    <n v="4242"/>
    <x v="0"/>
    <n v="4.9747219999999999"/>
  </r>
  <r>
    <x v="8"/>
    <s v="ajuliam"/>
    <n v="10"/>
    <n v="0"/>
    <n v="10"/>
    <n v="168"/>
    <n v="168"/>
    <n v="167"/>
    <n v="4.3522210000000001"/>
    <n v="172"/>
    <n v="5718"/>
    <n v="2118"/>
    <x v="1"/>
    <n v="4.9830540000000001"/>
  </r>
  <r>
    <x v="8"/>
    <s v="almacias"/>
    <n v="0"/>
    <n v="0"/>
    <n v="0"/>
    <n v="196"/>
    <n v="196"/>
    <n v="196"/>
    <n v="4.8730549999999999"/>
    <n v="203"/>
    <n v="6382"/>
    <n v="1878"/>
    <x v="2"/>
    <n v="5.5772219999999999"/>
  </r>
  <r>
    <x v="8"/>
    <s v="amartos"/>
    <n v="10"/>
    <n v="0"/>
    <n v="10"/>
    <n v="200"/>
    <n v="200"/>
    <n v="200"/>
    <n v="4.8655549999999996"/>
    <n v="203"/>
    <n v="5762"/>
    <n v="1672"/>
    <x v="3"/>
    <n v="5.5338880000000001"/>
  </r>
  <r>
    <x v="8"/>
    <s v="amprietou"/>
    <n v="5"/>
    <n v="0"/>
    <n v="5"/>
    <n v="154"/>
    <n v="154"/>
    <n v="154"/>
    <n v="4.9541659999999998"/>
    <n v="169"/>
    <n v="9756"/>
    <n v="1256"/>
    <x v="4"/>
    <n v="5.5233319999999999"/>
  </r>
  <r>
    <x v="8"/>
    <s v="bmarquezl"/>
    <n v="6"/>
    <n v="0"/>
    <n v="6"/>
    <n v="118"/>
    <n v="118"/>
    <n v="91"/>
    <n v="4.8975"/>
    <n v="135"/>
    <n v="4743"/>
    <n v="6637"/>
    <x v="5"/>
    <n v="5.583888"/>
  </r>
  <r>
    <x v="8"/>
    <s v="cadamuzm"/>
    <n v="2"/>
    <n v="0"/>
    <n v="2"/>
    <n v="91"/>
    <n v="91"/>
    <n v="91"/>
    <n v="5.0627769999999996"/>
    <n v="97"/>
    <n v="7159"/>
    <n v="3275"/>
    <x v="6"/>
    <n v="5.9347219999999998"/>
  </r>
  <r>
    <x v="8"/>
    <s v="cmunozm"/>
    <n v="5"/>
    <n v="0"/>
    <n v="5"/>
    <n v="123"/>
    <n v="123"/>
    <n v="115"/>
    <n v="5.1266660000000002"/>
    <n v="129"/>
    <n v="4641"/>
    <n v="5506"/>
    <x v="7"/>
    <n v="5.9566660000000002"/>
  </r>
  <r>
    <x v="8"/>
    <s v="cpenaj"/>
    <n v="5"/>
    <n v="0"/>
    <n v="5"/>
    <n v="196"/>
    <n v="196"/>
    <n v="194"/>
    <n v="6.0627769999999996"/>
    <n v="207"/>
    <n v="4953"/>
    <n v="4530"/>
    <x v="8"/>
    <n v="6.8908329999999998"/>
  </r>
  <r>
    <x v="8"/>
    <s v="crubiop"/>
    <n v="6"/>
    <n v="0"/>
    <n v="6"/>
    <n v="84"/>
    <n v="84"/>
    <n v="84"/>
    <n v="3.5022220000000002"/>
    <n v="92"/>
    <n v="6198"/>
    <n v="1822"/>
    <x v="32"/>
    <n v="3.6724999999999999"/>
  </r>
  <r>
    <x v="8"/>
    <s v="dcamachoa"/>
    <n v="2"/>
    <n v="0"/>
    <n v="2"/>
    <n v="153"/>
    <n v="153"/>
    <n v="153"/>
    <n v="6.0849989999999998"/>
    <n v="160"/>
    <n v="4882"/>
    <n v="6523"/>
    <x v="9"/>
    <n v="6.9580539999999997"/>
  </r>
  <r>
    <x v="8"/>
    <s v="ejimenezc"/>
    <n v="1"/>
    <n v="1"/>
    <n v="0"/>
    <n v="88"/>
    <n v="89"/>
    <n v="85"/>
    <n v="4.3069429999999995"/>
    <n v="96"/>
    <n v="3661"/>
    <n v="6121"/>
    <x v="10"/>
    <n v="4.8961100000000002"/>
  </r>
  <r>
    <x v="8"/>
    <s v="fdetorom"/>
    <n v="2"/>
    <n v="0"/>
    <n v="2"/>
    <n v="177"/>
    <n v="180"/>
    <n v="171"/>
    <n v="4.2944439999999995"/>
    <n v="199"/>
    <n v="7009"/>
    <n v="1440"/>
    <x v="33"/>
    <n v="5.6472220000000002"/>
  </r>
  <r>
    <x v="8"/>
    <s v="ftrinadoo"/>
    <n v="2"/>
    <n v="0"/>
    <n v="2"/>
    <n v="176"/>
    <n v="176"/>
    <n v="176"/>
    <n v="6.0222220000000002"/>
    <n v="186"/>
    <n v="3796"/>
    <n v="6209"/>
    <x v="34"/>
    <n v="6.9616660000000001"/>
  </r>
  <r>
    <x v="8"/>
    <s v="imartinezg"/>
    <n v="11"/>
    <n v="0"/>
    <n v="11"/>
    <n v="108"/>
    <n v="108"/>
    <n v="100"/>
    <n v="4.011666"/>
    <n v="122"/>
    <n v="3773"/>
    <n v="4098"/>
    <x v="11"/>
    <n v="4.5991660000000003"/>
  </r>
  <r>
    <x v="8"/>
    <s v="jpalamillo"/>
    <n v="1"/>
    <n v="0"/>
    <n v="1"/>
    <n v="180"/>
    <n v="180"/>
    <n v="180"/>
    <n v="4.9024999999999999"/>
    <n v="183"/>
    <n v="4059"/>
    <n v="4502"/>
    <x v="12"/>
    <n v="5.5702769999999999"/>
  </r>
  <r>
    <x v="8"/>
    <s v="jserranom"/>
    <n v="8"/>
    <n v="0"/>
    <n v="8"/>
    <n v="165"/>
    <n v="165"/>
    <n v="165"/>
    <n v="5.334721"/>
    <n v="172"/>
    <n v="3908"/>
    <n v="6838"/>
    <x v="13"/>
    <n v="6.9469439999999993"/>
  </r>
  <r>
    <x v="8"/>
    <s v="lamorenor"/>
    <n v="4"/>
    <n v="1"/>
    <n v="3"/>
    <n v="125"/>
    <n v="125"/>
    <n v="122"/>
    <n v="4.0166659999999998"/>
    <n v="135"/>
    <n v="6135"/>
    <n v="2028"/>
    <x v="14"/>
    <n v="4.5966659999999999"/>
  </r>
  <r>
    <x v="8"/>
    <s v="lblancor"/>
    <n v="5"/>
    <n v="1"/>
    <n v="4"/>
    <n v="67"/>
    <n v="67"/>
    <n v="66"/>
    <n v="4.1408319999999996"/>
    <n v="69"/>
    <n v="5851"/>
    <n v="4019"/>
    <x v="15"/>
    <n v="5.9252769999999995"/>
  </r>
  <r>
    <x v="8"/>
    <s v="lcentellao"/>
    <n v="3"/>
    <n v="2"/>
    <n v="1"/>
    <n v="66"/>
    <n v="66"/>
    <n v="62"/>
    <n v="5.8391659999999996"/>
    <n v="93"/>
    <n v="10834"/>
    <n v="4162"/>
    <x v="35"/>
    <n v="6.8180550000000002"/>
  </r>
  <r>
    <x v="8"/>
    <s v="lmancerag"/>
    <n v="2"/>
    <n v="0"/>
    <n v="2"/>
    <n v="113"/>
    <n v="113"/>
    <n v="111"/>
    <n v="3.923333"/>
    <n v="118"/>
    <n v="5935"/>
    <n v="2008"/>
    <x v="16"/>
    <n v="4.5347220000000004"/>
  </r>
  <r>
    <x v="8"/>
    <s v="lsolea"/>
    <n v="3"/>
    <n v="0"/>
    <n v="3"/>
    <n v="151"/>
    <n v="151"/>
    <n v="149"/>
    <n v="4.3944429999999999"/>
    <n v="163"/>
    <n v="3964"/>
    <n v="2516"/>
    <x v="36"/>
    <n v="4.9824989999999998"/>
  </r>
  <r>
    <x v="8"/>
    <s v="maapinedac"/>
    <n v="1"/>
    <n v="0"/>
    <n v="1"/>
    <n v="7"/>
    <n v="7"/>
    <n v="6"/>
    <n v="0.29416599999999998"/>
    <n v="9"/>
    <n v="355"/>
    <n v="282"/>
    <x v="40"/>
    <n v="0.29416599999999998"/>
  </r>
  <r>
    <x v="8"/>
    <s v="mbarrenas"/>
    <n v="3"/>
    <n v="2"/>
    <n v="1"/>
    <n v="40"/>
    <n v="40"/>
    <n v="40"/>
    <n v="5.3305550000000004"/>
    <n v="44"/>
    <n v="11779"/>
    <n v="4855"/>
    <x v="41"/>
    <n v="6.0411109999999999"/>
  </r>
  <r>
    <x v="8"/>
    <s v="mcaneten"/>
    <n v="11"/>
    <n v="1"/>
    <n v="10"/>
    <n v="96"/>
    <n v="98"/>
    <n v="91"/>
    <n v="4.9347210000000006"/>
    <n v="124"/>
    <n v="9220"/>
    <n v="2459"/>
    <x v="18"/>
    <n v="5.5374980000000003"/>
  </r>
  <r>
    <x v="8"/>
    <s v="mcepasc"/>
    <n v="1"/>
    <n v="1"/>
    <n v="0"/>
    <n v="170"/>
    <n v="170"/>
    <n v="169"/>
    <n v="4.9308320000000005"/>
    <n v="171"/>
    <n v="6395"/>
    <n v="2104"/>
    <x v="19"/>
    <n v="5.5977760000000005"/>
  </r>
  <r>
    <x v="8"/>
    <s v="miglesiasg"/>
    <n v="0"/>
    <n v="0"/>
    <n v="0"/>
    <n v="205"/>
    <n v="205"/>
    <n v="205"/>
    <n v="4.9144439999999996"/>
    <n v="243"/>
    <n v="4949"/>
    <n v="1346"/>
    <x v="28"/>
    <n v="5.6069440000000004"/>
  </r>
  <r>
    <x v="8"/>
    <s v="mlopezdi"/>
    <n v="8"/>
    <n v="1"/>
    <n v="7"/>
    <n v="101"/>
    <n v="101"/>
    <n v="98"/>
    <n v="4.420833"/>
    <n v="112"/>
    <n v="5710"/>
    <n v="5212"/>
    <x v="20"/>
    <n v="5.0049999999999999"/>
  </r>
  <r>
    <x v="8"/>
    <s v="mmorenomu"/>
    <n v="2"/>
    <n v="0"/>
    <n v="2"/>
    <n v="117"/>
    <n v="117"/>
    <n v="117"/>
    <n v="3.9175"/>
    <n v="123"/>
    <n v="4164"/>
    <n v="3642"/>
    <x v="21"/>
    <n v="4.54"/>
  </r>
  <r>
    <x v="8"/>
    <s v="rapariciol"/>
    <n v="11"/>
    <n v="0"/>
    <n v="11"/>
    <n v="110"/>
    <n v="113"/>
    <n v="106"/>
    <n v="4.3488879999999996"/>
    <n v="121"/>
    <n v="4839"/>
    <n v="4986"/>
    <x v="37"/>
    <n v="4.9413879999999999"/>
  </r>
  <r>
    <x v="8"/>
    <s v="rblancoo"/>
    <n v="6"/>
    <n v="1"/>
    <n v="5"/>
    <n v="107"/>
    <n v="107"/>
    <n v="107"/>
    <n v="5.8930550000000004"/>
    <n v="126"/>
    <n v="7770"/>
    <n v="3728"/>
    <x v="23"/>
    <n v="6.568333"/>
  </r>
  <r>
    <x v="8"/>
    <s v="rmneirae"/>
    <n v="8"/>
    <n v="2"/>
    <n v="6"/>
    <n v="56"/>
    <n v="58"/>
    <n v="53"/>
    <n v="5.6411100000000003"/>
    <n v="83"/>
    <n v="12270"/>
    <n v="6237"/>
    <x v="42"/>
    <n v="6.9366659999999998"/>
  </r>
  <r>
    <x v="8"/>
    <s v="rolmom"/>
    <n v="2"/>
    <n v="0"/>
    <n v="2"/>
    <n v="123"/>
    <n v="123"/>
    <n v="122"/>
    <n v="3.7083330000000001"/>
    <n v="126"/>
    <n v="3082"/>
    <n v="4802"/>
    <x v="24"/>
    <n v="4.3933330000000002"/>
  </r>
  <r>
    <x v="8"/>
    <s v="rpedregosap"/>
    <n v="7"/>
    <n v="0"/>
    <n v="7"/>
    <n v="134"/>
    <n v="134"/>
    <n v="130"/>
    <n v="3.8555549999999998"/>
    <n v="132"/>
    <n v="4751"/>
    <n v="2380"/>
    <x v="25"/>
    <n v="4.4430550000000002"/>
  </r>
  <r>
    <x v="8"/>
    <s v="sjimenezcr"/>
    <n v="15"/>
    <n v="0"/>
    <n v="15"/>
    <n v="160"/>
    <n v="161"/>
    <n v="159"/>
    <n v="5.0866660000000001"/>
    <n v="179"/>
    <n v="3409"/>
    <n v="4631"/>
    <x v="26"/>
    <n v="5.9524999999999997"/>
  </r>
  <r>
    <x v="8"/>
    <s v="srosalesd"/>
    <n v="3"/>
    <n v="2"/>
    <n v="1"/>
    <n v="155"/>
    <n v="155"/>
    <n v="155"/>
    <n v="5.9413879999999999"/>
    <n v="172"/>
    <n v="6473"/>
    <n v="5074"/>
    <x v="38"/>
    <n v="6.9208319999999999"/>
  </r>
  <r>
    <x v="8"/>
    <s v="ujimenezp"/>
    <n v="4"/>
    <n v="0"/>
    <n v="4"/>
    <n v="124"/>
    <n v="124"/>
    <n v="123"/>
    <n v="5.3144439999999999"/>
    <n v="132"/>
    <n v="3985"/>
    <n v="5735"/>
    <x v="39"/>
    <n v="6.9338879999999996"/>
  </r>
  <r>
    <x v="8"/>
    <s v="ymolinah"/>
    <n v="7"/>
    <n v="0"/>
    <n v="7"/>
    <n v="84"/>
    <n v="84"/>
    <n v="84"/>
    <n v="3.4938880000000001"/>
    <n v="94"/>
    <n v="4035"/>
    <n v="3554"/>
    <x v="27"/>
    <n v="4.0072219999999996"/>
  </r>
  <r>
    <x v="9"/>
    <s v="agcaballero"/>
    <n v="8"/>
    <n v="0"/>
    <n v="8"/>
    <n v="143"/>
    <n v="143"/>
    <n v="136"/>
    <n v="5.3227769999999994"/>
    <n v="148"/>
    <n v="6241"/>
    <n v="6214"/>
    <x v="31"/>
    <n v="5.9811109999999994"/>
  </r>
  <r>
    <x v="9"/>
    <s v="agonzalezm"/>
    <n v="2"/>
    <n v="2"/>
    <n v="0"/>
    <n v="78"/>
    <n v="78"/>
    <n v="78"/>
    <n v="4.3644439999999998"/>
    <n v="84"/>
    <n v="6964"/>
    <n v="5001"/>
    <x v="0"/>
    <n v="4.96"/>
  </r>
  <r>
    <x v="9"/>
    <s v="ajuliam"/>
    <n v="7"/>
    <n v="0"/>
    <n v="7"/>
    <n v="185"/>
    <n v="185"/>
    <n v="182"/>
    <n v="5.1833320000000001"/>
    <n v="190"/>
    <n v="6456"/>
    <n v="3413"/>
    <x v="1"/>
    <n v="5.8980540000000001"/>
  </r>
  <r>
    <x v="9"/>
    <s v="almacias"/>
    <n v="0"/>
    <n v="0"/>
    <n v="0"/>
    <n v="171"/>
    <n v="171"/>
    <n v="171"/>
    <n v="4.4330550000000004"/>
    <n v="173"/>
    <n v="6713"/>
    <n v="1314"/>
    <x v="2"/>
    <n v="5.1425000000000001"/>
  </r>
  <r>
    <x v="9"/>
    <s v="amartos"/>
    <n v="6"/>
    <n v="0"/>
    <n v="6"/>
    <n v="195"/>
    <n v="195"/>
    <n v="194"/>
    <n v="4.3488879999999996"/>
    <n v="193"/>
    <n v="4465"/>
    <n v="2376"/>
    <x v="3"/>
    <n v="5.085"/>
  </r>
  <r>
    <x v="9"/>
    <s v="amprietou"/>
    <n v="6"/>
    <n v="2"/>
    <n v="4"/>
    <n v="78"/>
    <n v="78"/>
    <n v="78"/>
    <n v="4.1344430000000001"/>
    <n v="111"/>
    <n v="9409"/>
    <n v="1697"/>
    <x v="4"/>
    <n v="5.1155539999999995"/>
  </r>
  <r>
    <x v="9"/>
    <s v="bmarquezl"/>
    <n v="11"/>
    <n v="1"/>
    <n v="10"/>
    <n v="110"/>
    <n v="110"/>
    <n v="82"/>
    <n v="5.2747219999999997"/>
    <n v="113"/>
    <n v="6690"/>
    <n v="7364"/>
    <x v="5"/>
    <n v="5.9672219999999996"/>
  </r>
  <r>
    <x v="9"/>
    <s v="cadamuzm"/>
    <n v="1"/>
    <n v="0"/>
    <n v="1"/>
    <n v="148"/>
    <n v="148"/>
    <n v="148"/>
    <n v="5.0416660000000002"/>
    <n v="151"/>
    <n v="4015"/>
    <n v="5135"/>
    <x v="6"/>
    <n v="5.9105549999999996"/>
  </r>
  <r>
    <x v="9"/>
    <s v="cmunozm"/>
    <n v="5"/>
    <n v="0"/>
    <n v="5"/>
    <n v="130"/>
    <n v="130"/>
    <n v="126"/>
    <n v="5.0541650000000002"/>
    <n v="134"/>
    <n v="3618"/>
    <n v="6281"/>
    <x v="7"/>
    <n v="5.9180539999999997"/>
  </r>
  <r>
    <x v="9"/>
    <s v="cpenaj"/>
    <n v="4"/>
    <n v="0"/>
    <n v="4"/>
    <n v="212"/>
    <n v="212"/>
    <n v="204"/>
    <n v="5.9316659999999999"/>
    <n v="218"/>
    <n v="5080"/>
    <n v="4769"/>
    <x v="8"/>
    <n v="6.8894440000000001"/>
  </r>
  <r>
    <x v="9"/>
    <s v="crubiop"/>
    <n v="12"/>
    <n v="0"/>
    <n v="12"/>
    <n v="140"/>
    <n v="140"/>
    <n v="140"/>
    <n v="5.1769439999999998"/>
    <n v="147"/>
    <n v="7597"/>
    <n v="2738"/>
    <x v="32"/>
    <n v="5.9850000000000003"/>
  </r>
  <r>
    <x v="9"/>
    <s v="dcamachoa"/>
    <n v="1"/>
    <n v="1"/>
    <n v="0"/>
    <n v="126"/>
    <n v="126"/>
    <n v="125"/>
    <n v="5.7874990000000004"/>
    <n v="132"/>
    <n v="5075"/>
    <n v="6677"/>
    <x v="9"/>
    <n v="6.8761099999999997"/>
  </r>
  <r>
    <x v="9"/>
    <s v="ejimenezc"/>
    <n v="3"/>
    <n v="0"/>
    <n v="3"/>
    <n v="88"/>
    <n v="90"/>
    <n v="88"/>
    <n v="4.1777770000000007"/>
    <n v="95"/>
    <n v="4735"/>
    <n v="5616"/>
    <x v="10"/>
    <n v="4.7899989999999999"/>
  </r>
  <r>
    <x v="9"/>
    <s v="fdetorom"/>
    <n v="1"/>
    <n v="1"/>
    <n v="0"/>
    <n v="142"/>
    <n v="142"/>
    <n v="123"/>
    <n v="4.9361100000000002"/>
    <n v="161"/>
    <n v="9305"/>
    <n v="3003"/>
    <x v="33"/>
    <n v="5.9338879999999996"/>
  </r>
  <r>
    <x v="9"/>
    <s v="ftrinadoo"/>
    <n v="0"/>
    <n v="0"/>
    <n v="0"/>
    <n v="181"/>
    <n v="181"/>
    <n v="181"/>
    <n v="6.0597209999999997"/>
    <n v="193"/>
    <n v="4852"/>
    <n v="8241"/>
    <x v="34"/>
    <n v="7.0580549999999995"/>
  </r>
  <r>
    <x v="9"/>
    <s v="imartinezg"/>
    <n v="8"/>
    <n v="1"/>
    <n v="7"/>
    <n v="52"/>
    <n v="52"/>
    <n v="52"/>
    <n v="3.2172209999999999"/>
    <n v="61"/>
    <n v="6454"/>
    <n v="3405"/>
    <x v="11"/>
    <n v="4.2338880000000003"/>
  </r>
  <r>
    <x v="9"/>
    <s v="jpalamillo"/>
    <n v="0"/>
    <n v="0"/>
    <n v="0"/>
    <n v="144"/>
    <n v="144"/>
    <n v="144"/>
    <n v="4.4913879999999997"/>
    <n v="155"/>
    <n v="5100"/>
    <n v="3882"/>
    <x v="12"/>
    <n v="5.1558330000000003"/>
  </r>
  <r>
    <x v="9"/>
    <s v="jserranom"/>
    <n v="3"/>
    <n v="0"/>
    <n v="3"/>
    <n v="213"/>
    <n v="213"/>
    <n v="213"/>
    <n v="7.0902769999999995"/>
    <n v="223"/>
    <n v="4845"/>
    <n v="8553"/>
    <x v="13"/>
    <n v="8.1172219999999999"/>
  </r>
  <r>
    <x v="9"/>
    <s v="lamorenor"/>
    <n v="17"/>
    <n v="0"/>
    <n v="17"/>
    <n v="165"/>
    <n v="165"/>
    <n v="159"/>
    <n v="3.5186109999999999"/>
    <n v="167"/>
    <n v="3602"/>
    <n v="735"/>
    <x v="14"/>
    <n v="4.1163879999999997"/>
  </r>
  <r>
    <x v="9"/>
    <s v="lblancor"/>
    <n v="2"/>
    <n v="0"/>
    <n v="2"/>
    <n v="112"/>
    <n v="112"/>
    <n v="112"/>
    <n v="5.0449999999999999"/>
    <n v="114"/>
    <n v="3248"/>
    <n v="5475"/>
    <x v="15"/>
    <n v="5.8958329999999997"/>
  </r>
  <r>
    <x v="9"/>
    <s v="lcentellao"/>
    <n v="0"/>
    <n v="0"/>
    <n v="0"/>
    <n v="143"/>
    <n v="143"/>
    <n v="137"/>
    <n v="5.9644440000000003"/>
    <n v="146"/>
    <n v="4648"/>
    <n v="8265"/>
    <x v="35"/>
    <n v="6.9163880000000004"/>
  </r>
  <r>
    <x v="9"/>
    <s v="lmancerag"/>
    <n v="6"/>
    <n v="0"/>
    <n v="6"/>
    <n v="165"/>
    <n v="165"/>
    <n v="165"/>
    <n v="4.2433329999999998"/>
    <n v="173"/>
    <n v="6073"/>
    <n v="2153"/>
    <x v="16"/>
    <n v="4.8674999999999997"/>
  </r>
  <r>
    <x v="9"/>
    <s v="lsolea"/>
    <n v="16"/>
    <n v="0"/>
    <n v="16"/>
    <n v="151"/>
    <n v="151"/>
    <n v="151"/>
    <n v="4.3936099999999998"/>
    <n v="178"/>
    <n v="4340"/>
    <n v="2772"/>
    <x v="36"/>
    <n v="5.0608320000000004"/>
  </r>
  <r>
    <x v="9"/>
    <s v="mbarrenas"/>
    <n v="6"/>
    <n v="0"/>
    <n v="6"/>
    <n v="89"/>
    <n v="90"/>
    <n v="89"/>
    <n v="5.2394439999999998"/>
    <n v="104"/>
    <n v="5535"/>
    <n v="7564"/>
    <x v="41"/>
    <n v="5.9916660000000004"/>
  </r>
  <r>
    <x v="9"/>
    <s v="mcaneten"/>
    <n v="11"/>
    <n v="3"/>
    <n v="8"/>
    <n v="60"/>
    <n v="62"/>
    <n v="50"/>
    <n v="4.5852769999999996"/>
    <n v="94"/>
    <n v="10193"/>
    <n v="1764"/>
    <x v="18"/>
    <n v="5.0830549999999999"/>
  </r>
  <r>
    <x v="9"/>
    <s v="mcepasc"/>
    <n v="1"/>
    <n v="0"/>
    <n v="1"/>
    <n v="161"/>
    <n v="161"/>
    <n v="160"/>
    <n v="4.4772209999999992"/>
    <n v="162"/>
    <n v="6114"/>
    <n v="2042"/>
    <x v="19"/>
    <n v="5.1516659999999996"/>
  </r>
  <r>
    <x v="9"/>
    <s v="miglesiasg"/>
    <n v="1"/>
    <n v="0"/>
    <n v="1"/>
    <n v="166"/>
    <n v="166"/>
    <n v="166"/>
    <n v="4.420833"/>
    <n v="197"/>
    <n v="5220"/>
    <n v="1120"/>
    <x v="28"/>
    <n v="5.13"/>
  </r>
  <r>
    <x v="9"/>
    <s v="mlopezdi"/>
    <n v="6"/>
    <n v="0"/>
    <n v="6"/>
    <n v="118"/>
    <n v="121"/>
    <n v="111"/>
    <n v="4.4041649999999999"/>
    <n v="127"/>
    <n v="4120"/>
    <n v="6361"/>
    <x v="20"/>
    <n v="4.991943"/>
  </r>
  <r>
    <x v="9"/>
    <s v="mmorenomu"/>
    <n v="3"/>
    <n v="0"/>
    <n v="3"/>
    <n v="97"/>
    <n v="97"/>
    <n v="97"/>
    <n v="3.5041660000000001"/>
    <n v="108"/>
    <n v="3990"/>
    <n v="2911"/>
    <x v="21"/>
    <n v="4.1452770000000001"/>
  </r>
  <r>
    <x v="9"/>
    <s v="rapariciol"/>
    <n v="19"/>
    <n v="0"/>
    <n v="19"/>
    <n v="99"/>
    <n v="100"/>
    <n v="93"/>
    <n v="4.3719429999999999"/>
    <n v="106"/>
    <n v="4697"/>
    <n v="5145"/>
    <x v="37"/>
    <n v="4.9452759999999998"/>
  </r>
  <r>
    <x v="9"/>
    <s v="rblancoo"/>
    <n v="3"/>
    <n v="0"/>
    <n v="3"/>
    <n v="130"/>
    <n v="130"/>
    <n v="129"/>
    <n v="5.5469430000000006"/>
    <n v="159"/>
    <n v="5596"/>
    <n v="3465"/>
    <x v="23"/>
    <n v="6.1869430000000003"/>
  </r>
  <r>
    <x v="9"/>
    <s v="rmneirae"/>
    <n v="11"/>
    <n v="0"/>
    <n v="11"/>
    <n v="82"/>
    <n v="82"/>
    <n v="80"/>
    <n v="5.9391659999999993"/>
    <n v="101"/>
    <n v="5831"/>
    <n v="7280"/>
    <x v="42"/>
    <n v="6.8991659999999992"/>
  </r>
  <r>
    <x v="9"/>
    <s v="rolmom"/>
    <n v="3"/>
    <n v="0"/>
    <n v="3"/>
    <n v="135"/>
    <n v="135"/>
    <n v="134"/>
    <n v="3.5866660000000001"/>
    <n v="137"/>
    <n v="2795"/>
    <n v="3980"/>
    <x v="24"/>
    <n v="4.2444439999999997"/>
  </r>
  <r>
    <x v="9"/>
    <s v="rpedregosap"/>
    <n v="15"/>
    <n v="0"/>
    <n v="15"/>
    <n v="101"/>
    <n v="101"/>
    <n v="98"/>
    <n v="3.509722"/>
    <n v="104"/>
    <n v="5469"/>
    <n v="1753"/>
    <x v="25"/>
    <n v="4.1027769999999997"/>
  </r>
  <r>
    <x v="9"/>
    <s v="sjimenezcr"/>
    <n v="10"/>
    <n v="2"/>
    <n v="8"/>
    <n v="129"/>
    <n v="129"/>
    <n v="129"/>
    <n v="4.8508329999999997"/>
    <n v="137"/>
    <n v="4907"/>
    <n v="4952"/>
    <x v="26"/>
    <n v="5.9275000000000002"/>
  </r>
  <r>
    <x v="9"/>
    <s v="srosalesd"/>
    <n v="2"/>
    <n v="1"/>
    <n v="1"/>
    <n v="156"/>
    <n v="157"/>
    <n v="156"/>
    <n v="6.638331"/>
    <n v="161"/>
    <n v="6677"/>
    <n v="6214"/>
    <x v="38"/>
    <n v="7.5841649999999996"/>
  </r>
  <r>
    <x v="9"/>
    <s v="ujimenezp"/>
    <n v="6"/>
    <n v="1"/>
    <n v="5"/>
    <n v="149"/>
    <n v="149"/>
    <n v="147"/>
    <n v="5.9136110000000004"/>
    <n v="155"/>
    <n v="3248"/>
    <n v="6895"/>
    <x v="39"/>
    <n v="6.8852770000000003"/>
  </r>
  <r>
    <x v="9"/>
    <s v="ymolinah"/>
    <n v="8"/>
    <n v="1"/>
    <n v="7"/>
    <n v="74"/>
    <n v="74"/>
    <n v="73"/>
    <n v="3.4483329999999999"/>
    <n v="77"/>
    <n v="4559"/>
    <n v="4042"/>
    <x v="27"/>
    <n v="3.979444"/>
  </r>
  <r>
    <x v="10"/>
    <s v="agcaballero"/>
    <n v="9"/>
    <n v="1"/>
    <n v="8"/>
    <m/>
    <m/>
    <m/>
    <n v="4.6733320000000003"/>
    <n v="125"/>
    <n v="6497"/>
    <n v="6399"/>
    <x v="31"/>
    <n v="6.0172210000000002"/>
  </r>
  <r>
    <x v="10"/>
    <s v="agonzalezm"/>
    <n v="2"/>
    <n v="0"/>
    <n v="2"/>
    <m/>
    <m/>
    <m/>
    <n v="4.3830549999999997"/>
    <n v="128"/>
    <n v="3320"/>
    <n v="6544"/>
    <x v="0"/>
    <n v="4.9791660000000002"/>
  </r>
  <r>
    <x v="10"/>
    <s v="ajuliam"/>
    <n v="6"/>
    <n v="0"/>
    <n v="6"/>
    <m/>
    <m/>
    <m/>
    <n v="5.2091649999999996"/>
    <n v="165"/>
    <n v="6176"/>
    <n v="4210"/>
    <x v="1"/>
    <n v="5.9902759999999997"/>
  </r>
  <r>
    <x v="10"/>
    <s v="almacias"/>
    <n v="0"/>
    <n v="0"/>
    <n v="0"/>
    <m/>
    <m/>
    <m/>
    <n v="5.0963880000000001"/>
    <n v="177"/>
    <n v="6599"/>
    <n v="1951"/>
    <x v="2"/>
    <n v="5.78"/>
  </r>
  <r>
    <x v="10"/>
    <s v="amartos"/>
    <n v="5"/>
    <n v="0"/>
    <n v="5"/>
    <m/>
    <m/>
    <m/>
    <n v="4.9744440000000001"/>
    <n v="209"/>
    <n v="4608"/>
    <n v="2168"/>
    <x v="3"/>
    <n v="5.6666660000000002"/>
  </r>
  <r>
    <x v="10"/>
    <s v="amprietou"/>
    <n v="5"/>
    <n v="1"/>
    <n v="4"/>
    <m/>
    <m/>
    <m/>
    <n v="5.2486110000000004"/>
    <n v="120"/>
    <n v="11629"/>
    <n v="1602"/>
    <x v="4"/>
    <n v="5.7677769999999997"/>
  </r>
  <r>
    <x v="10"/>
    <s v="bmarquezl"/>
    <n v="7"/>
    <n v="0"/>
    <n v="7"/>
    <m/>
    <m/>
    <m/>
    <n v="4.5911100000000005"/>
    <n v="144"/>
    <n v="4486"/>
    <n v="8291"/>
    <x v="5"/>
    <n v="5.9416659999999997"/>
  </r>
  <r>
    <x v="10"/>
    <s v="cadamuzm"/>
    <n v="3"/>
    <n v="0"/>
    <n v="3"/>
    <m/>
    <m/>
    <m/>
    <n v="5.0225"/>
    <n v="151"/>
    <n v="3736"/>
    <n v="5576"/>
    <x v="6"/>
    <n v="5.8788879999999999"/>
  </r>
  <r>
    <x v="10"/>
    <s v="cmunozm"/>
    <n v="7"/>
    <n v="0"/>
    <n v="7"/>
    <m/>
    <m/>
    <m/>
    <n v="5.0569439999999997"/>
    <n v="105"/>
    <n v="5508"/>
    <n v="5760"/>
    <x v="7"/>
    <n v="5.9122209999999997"/>
  </r>
  <r>
    <x v="10"/>
    <s v="cpenaj"/>
    <n v="3"/>
    <n v="0"/>
    <n v="3"/>
    <m/>
    <m/>
    <m/>
    <n v="5.9716659999999999"/>
    <n v="191"/>
    <n v="4669"/>
    <n v="5514"/>
    <x v="8"/>
    <n v="6.9563879999999996"/>
  </r>
  <r>
    <x v="10"/>
    <s v="crubiop"/>
    <n v="11"/>
    <n v="1"/>
    <n v="10"/>
    <m/>
    <m/>
    <m/>
    <n v="5.5177769999999997"/>
    <n v="149"/>
    <n v="8775"/>
    <n v="3746"/>
    <x v="32"/>
    <n v="6.377777"/>
  </r>
  <r>
    <x v="10"/>
    <s v="dcamachoa"/>
    <n v="2"/>
    <n v="0"/>
    <n v="2"/>
    <m/>
    <m/>
    <m/>
    <n v="4.3997210000000004"/>
    <n v="183"/>
    <n v="4213"/>
    <n v="6334"/>
    <x v="9"/>
    <n v="6.930276000000001"/>
  </r>
  <r>
    <x v="10"/>
    <s v="ejimenezc"/>
    <n v="3"/>
    <n v="0"/>
    <n v="3"/>
    <m/>
    <m/>
    <m/>
    <n v="4.2744439999999999"/>
    <n v="107"/>
    <n v="2772"/>
    <n v="6740"/>
    <x v="10"/>
    <n v="4.8702769999999997"/>
  </r>
  <r>
    <x v="10"/>
    <s v="fdetorom"/>
    <n v="2"/>
    <n v="1"/>
    <n v="1"/>
    <m/>
    <m/>
    <m/>
    <n v="5.5930539999999995"/>
    <n v="181"/>
    <n v="9162"/>
    <n v="2420"/>
    <x v="33"/>
    <n v="6.1813879999999992"/>
  </r>
  <r>
    <x v="10"/>
    <s v="ftrinadoo"/>
    <n v="2"/>
    <n v="1"/>
    <n v="1"/>
    <m/>
    <m/>
    <m/>
    <n v="6.5777770000000002"/>
    <n v="169"/>
    <n v="5627"/>
    <n v="7117"/>
    <x v="34"/>
    <n v="7.4683320000000002"/>
  </r>
  <r>
    <x v="10"/>
    <s v="imartinezg"/>
    <n v="7"/>
    <n v="1"/>
    <n v="6"/>
    <m/>
    <m/>
    <m/>
    <n v="5.3049990000000005"/>
    <n v="103"/>
    <n v="10190"/>
    <n v="4669"/>
    <x v="11"/>
    <n v="5.8255549999999996"/>
  </r>
  <r>
    <x v="10"/>
    <s v="jpalamillo"/>
    <n v="1"/>
    <n v="0"/>
    <n v="1"/>
    <m/>
    <m/>
    <m/>
    <n v="5.1294440000000003"/>
    <n v="177"/>
    <n v="5452"/>
    <n v="3815"/>
    <x v="12"/>
    <n v="5.8008329999999999"/>
  </r>
  <r>
    <x v="10"/>
    <s v="jserranom"/>
    <n v="4"/>
    <n v="1"/>
    <n v="3"/>
    <m/>
    <m/>
    <m/>
    <n v="5.7311100000000001"/>
    <n v="138"/>
    <n v="4455"/>
    <n v="8270"/>
    <x v="13"/>
    <n v="6.7591650000000003"/>
  </r>
  <r>
    <x v="10"/>
    <s v="lamorenor"/>
    <n v="8"/>
    <n v="0"/>
    <n v="8"/>
    <m/>
    <m/>
    <m/>
    <n v="4.4177770000000001"/>
    <n v="196"/>
    <n v="3868"/>
    <n v="1378"/>
    <x v="14"/>
    <n v="4.9980549999999999"/>
  </r>
  <r>
    <x v="10"/>
    <s v="lblancor"/>
    <n v="0"/>
    <n v="0"/>
    <n v="0"/>
    <m/>
    <m/>
    <m/>
    <n v="5.0402769999999997"/>
    <n v="117"/>
    <n v="3582"/>
    <n v="5588"/>
    <x v="15"/>
    <n v="5.897221"/>
  </r>
  <r>
    <x v="10"/>
    <s v="lcentellao"/>
    <n v="1"/>
    <n v="1"/>
    <n v="0"/>
    <m/>
    <m/>
    <m/>
    <n v="5.0763880000000006"/>
    <n v="29"/>
    <n v="3942"/>
    <n v="10132"/>
    <x v="35"/>
    <n v="6.9955550000000004"/>
  </r>
  <r>
    <x v="10"/>
    <s v="lmancerag"/>
    <n v="3"/>
    <n v="1"/>
    <n v="2"/>
    <m/>
    <m/>
    <m/>
    <n v="4.6002770000000002"/>
    <n v="112"/>
    <n v="8788"/>
    <n v="1667"/>
    <x v="16"/>
    <n v="5.1166659999999995"/>
  </r>
  <r>
    <x v="10"/>
    <s v="lsolea"/>
    <n v="14"/>
    <n v="0"/>
    <n v="14"/>
    <m/>
    <m/>
    <m/>
    <n v="5.2841659999999999"/>
    <n v="164"/>
    <n v="10111"/>
    <n v="2507"/>
    <x v="36"/>
    <n v="5.7697219999999998"/>
  </r>
  <r>
    <x v="10"/>
    <s v="maapinedac"/>
    <n v="4"/>
    <n v="0"/>
    <n v="4"/>
    <m/>
    <m/>
    <m/>
    <n v="1.693611"/>
    <n v="56"/>
    <n v="1623"/>
    <n v="1611"/>
    <x v="40"/>
    <n v="2.2605550000000001"/>
  </r>
  <r>
    <x v="10"/>
    <s v="mbarrenas"/>
    <n v="8"/>
    <n v="0"/>
    <n v="8"/>
    <m/>
    <m/>
    <m/>
    <n v="4.9358329999999997"/>
    <n v="99"/>
    <n v="3753"/>
    <n v="7865"/>
    <x v="41"/>
    <n v="5.6666660000000002"/>
  </r>
  <r>
    <x v="10"/>
    <s v="mcaneten"/>
    <n v="9"/>
    <n v="1"/>
    <n v="8"/>
    <m/>
    <m/>
    <m/>
    <n v="4.8799989999999998"/>
    <n v="125"/>
    <n v="9272"/>
    <n v="2196"/>
    <x v="18"/>
    <n v="5.54861"/>
  </r>
  <r>
    <x v="10"/>
    <s v="miglesiasg"/>
    <n v="0"/>
    <n v="0"/>
    <n v="0"/>
    <m/>
    <m/>
    <m/>
    <n v="4.2511109999999999"/>
    <n v="142"/>
    <n v="6118"/>
    <n v="1681"/>
    <x v="28"/>
    <n v="4.8572220000000002"/>
  </r>
  <r>
    <x v="10"/>
    <s v="mlopezdi"/>
    <n v="0"/>
    <n v="0"/>
    <n v="0"/>
    <m/>
    <m/>
    <m/>
    <n v="0.47777700000000001"/>
    <n v="14"/>
    <n v="254"/>
    <n v="778"/>
    <x v="20"/>
    <n v="0.47777700000000001"/>
  </r>
  <r>
    <x v="10"/>
    <s v="mmorenomu"/>
    <n v="3"/>
    <n v="0"/>
    <n v="3"/>
    <m/>
    <m/>
    <m/>
    <n v="4.3063880000000001"/>
    <n v="102"/>
    <n v="6953"/>
    <n v="3557"/>
    <x v="21"/>
    <n v="4.9661109999999997"/>
  </r>
  <r>
    <x v="10"/>
    <s v="rapariciol"/>
    <n v="15"/>
    <n v="0"/>
    <n v="15"/>
    <m/>
    <m/>
    <m/>
    <n v="4.2952769999999996"/>
    <n v="116"/>
    <n v="4190"/>
    <n v="5853"/>
    <x v="37"/>
    <n v="4.8863880000000002"/>
  </r>
  <r>
    <x v="10"/>
    <s v="rblancoo"/>
    <n v="10"/>
    <n v="0"/>
    <n v="10"/>
    <m/>
    <m/>
    <m/>
    <n v="5.7986099999999992"/>
    <n v="152"/>
    <n v="7545"/>
    <n v="3215"/>
    <x v="23"/>
    <n v="6.4799989999999994"/>
  </r>
  <r>
    <x v="10"/>
    <s v="rmneirae"/>
    <n v="6"/>
    <n v="3"/>
    <n v="3"/>
    <m/>
    <m/>
    <m/>
    <n v="5.1002769999999993"/>
    <n v="78"/>
    <n v="9262"/>
    <n v="6210"/>
    <x v="42"/>
    <n v="6.9213880000000003"/>
  </r>
  <r>
    <x v="10"/>
    <s v="rolmom"/>
    <n v="0"/>
    <n v="0"/>
    <n v="0"/>
    <m/>
    <m/>
    <m/>
    <n v="2.4411099999999997"/>
    <n v="78"/>
    <n v="1887"/>
    <n v="2713"/>
    <x v="24"/>
    <n v="2.7566649999999999"/>
  </r>
  <r>
    <x v="10"/>
    <s v="rpedregosap"/>
    <n v="8"/>
    <n v="0"/>
    <n v="8"/>
    <m/>
    <m/>
    <m/>
    <n v="4.1266660000000002"/>
    <n v="144"/>
    <n v="5337"/>
    <n v="1977"/>
    <x v="25"/>
    <n v="4.7024999999999997"/>
  </r>
  <r>
    <x v="10"/>
    <s v="sjimenezcr"/>
    <n v="12"/>
    <n v="0"/>
    <n v="12"/>
    <m/>
    <m/>
    <m/>
    <n v="4.7222220000000004"/>
    <n v="144"/>
    <n v="4550"/>
    <n v="4413"/>
    <x v="26"/>
    <n v="5.8505549999999999"/>
  </r>
  <r>
    <x v="10"/>
    <s v="srosalesd"/>
    <n v="5"/>
    <n v="0"/>
    <n v="5"/>
    <m/>
    <m/>
    <m/>
    <n v="4.8711100000000007"/>
    <n v="124"/>
    <n v="4196"/>
    <n v="4929"/>
    <x v="38"/>
    <n v="5.9063880000000006"/>
  </r>
  <r>
    <x v="10"/>
    <s v="ujimenezp"/>
    <n v="5"/>
    <n v="0"/>
    <n v="5"/>
    <m/>
    <m/>
    <m/>
    <n v="5.3844430000000001"/>
    <n v="123"/>
    <n v="5154"/>
    <n v="5091"/>
    <x v="39"/>
    <n v="6.1533319999999998"/>
  </r>
  <r>
    <x v="10"/>
    <s v="ymolinah"/>
    <n v="8"/>
    <n v="0"/>
    <n v="8"/>
    <m/>
    <m/>
    <m/>
    <n v="3.4830549999999998"/>
    <n v="94"/>
    <n v="3283"/>
    <n v="4507"/>
    <x v="27"/>
    <n v="3.9738880000000001"/>
  </r>
  <r>
    <x v="11"/>
    <s v="agcaballero"/>
    <n v="10"/>
    <n v="0"/>
    <n v="10"/>
    <n v="167"/>
    <n v="167"/>
    <n v="156"/>
    <n v="4.682499"/>
    <n v="177"/>
    <n v="5411"/>
    <n v="7046"/>
    <x v="31"/>
    <n v="5.9986109999999995"/>
  </r>
  <r>
    <x v="11"/>
    <s v="agonzalezm"/>
    <n v="3"/>
    <n v="0"/>
    <n v="3"/>
    <n v="130"/>
    <n v="130"/>
    <n v="128"/>
    <n v="4.3744440000000004"/>
    <n v="130"/>
    <n v="3275"/>
    <n v="6794"/>
    <x v="0"/>
    <n v="4.9738879999999996"/>
  </r>
  <r>
    <x v="11"/>
    <s v="ajuliam"/>
    <n v="13"/>
    <n v="1"/>
    <n v="12"/>
    <n v="195"/>
    <n v="195"/>
    <n v="190"/>
    <n v="5.6494429999999998"/>
    <n v="198"/>
    <n v="7164"/>
    <n v="3946"/>
    <x v="1"/>
    <n v="6.4091659999999999"/>
  </r>
  <r>
    <x v="11"/>
    <s v="almacias"/>
    <n v="0"/>
    <n v="0"/>
    <n v="0"/>
    <n v="205"/>
    <n v="205"/>
    <n v="204"/>
    <n v="6.1380549999999996"/>
    <n v="207"/>
    <n v="10070"/>
    <n v="1269"/>
    <x v="2"/>
    <n v="6.9055549999999997"/>
  </r>
  <r>
    <x v="11"/>
    <s v="amartos"/>
    <n v="4"/>
    <n v="1"/>
    <n v="3"/>
    <n v="92"/>
    <n v="92"/>
    <n v="92"/>
    <n v="4.324166"/>
    <n v="95"/>
    <n v="12206"/>
    <n v="1500"/>
    <x v="3"/>
    <n v="5.6586100000000004"/>
  </r>
  <r>
    <x v="11"/>
    <s v="amprietou"/>
    <n v="11"/>
    <n v="0"/>
    <n v="11"/>
    <n v="171"/>
    <n v="172"/>
    <n v="171"/>
    <n v="5.6502759999999999"/>
    <n v="186"/>
    <n v="12699"/>
    <n v="1630"/>
    <x v="4"/>
    <n v="6.9791659999999993"/>
  </r>
  <r>
    <x v="11"/>
    <s v="bmarquezl"/>
    <n v="9"/>
    <n v="0"/>
    <n v="9"/>
    <n v="149"/>
    <n v="149"/>
    <n v="121"/>
    <n v="5.3161110000000003"/>
    <n v="155"/>
    <n v="4175"/>
    <n v="7985"/>
    <x v="5"/>
    <n v="5.9922219999999999"/>
  </r>
  <r>
    <x v="11"/>
    <s v="cadamuzm"/>
    <n v="2"/>
    <n v="0"/>
    <n v="2"/>
    <n v="145"/>
    <n v="145"/>
    <n v="145"/>
    <n v="5.0672220000000001"/>
    <n v="151"/>
    <n v="3396"/>
    <n v="5703"/>
    <x v="6"/>
    <n v="5.916944"/>
  </r>
  <r>
    <x v="11"/>
    <s v="cmunozm"/>
    <n v="6"/>
    <n v="0"/>
    <n v="6"/>
    <n v="110"/>
    <n v="110"/>
    <n v="110"/>
    <n v="5.0958329999999998"/>
    <n v="129"/>
    <n v="4097"/>
    <n v="5985"/>
    <x v="7"/>
    <n v="5.9486109999999996"/>
  </r>
  <r>
    <x v="11"/>
    <s v="cpenaj"/>
    <n v="6"/>
    <n v="1"/>
    <n v="5"/>
    <n v="174"/>
    <n v="174"/>
    <n v="174"/>
    <n v="6.0466660000000001"/>
    <n v="180"/>
    <n v="6241"/>
    <n v="4400"/>
    <x v="8"/>
    <n v="6.9502769999999998"/>
  </r>
  <r>
    <x v="11"/>
    <s v="crubiop"/>
    <n v="12"/>
    <n v="0"/>
    <n v="12"/>
    <n v="115"/>
    <n v="115"/>
    <n v="115"/>
    <n v="5.1758329999999999"/>
    <n v="124"/>
    <n v="9050"/>
    <n v="2370"/>
    <x v="32"/>
    <n v="5.9977770000000001"/>
  </r>
  <r>
    <x v="11"/>
    <s v="dcamachoa"/>
    <n v="0"/>
    <n v="0"/>
    <n v="0"/>
    <n v="148"/>
    <n v="148"/>
    <n v="148"/>
    <n v="5.8836080000000006"/>
    <n v="164"/>
    <n v="4591"/>
    <n v="6176"/>
    <x v="9"/>
    <n v="6.9561080000000004"/>
  </r>
  <r>
    <x v="11"/>
    <s v="fdetorom"/>
    <n v="1"/>
    <n v="0"/>
    <n v="1"/>
    <n v="241"/>
    <n v="243"/>
    <n v="233"/>
    <n v="4.6361100000000004"/>
    <n v="263"/>
    <n v="6632"/>
    <n v="2068"/>
    <x v="33"/>
    <n v="5.9699980000000004"/>
  </r>
  <r>
    <x v="11"/>
    <s v="ftrinadoo"/>
    <n v="3"/>
    <n v="2"/>
    <n v="1"/>
    <n v="71"/>
    <n v="71"/>
    <n v="71"/>
    <n v="5.4147210000000001"/>
    <n v="87"/>
    <n v="11767"/>
    <n v="5664"/>
    <x v="34"/>
    <n v="7.7202760000000001"/>
  </r>
  <r>
    <x v="11"/>
    <s v="imartinezg"/>
    <n v="4"/>
    <n v="1"/>
    <n v="3"/>
    <n v="86"/>
    <n v="86"/>
    <n v="80"/>
    <n v="3.4936099999999999"/>
    <n v="96"/>
    <n v="5043"/>
    <n v="3258"/>
    <x v="11"/>
    <n v="4.1886099999999997"/>
  </r>
  <r>
    <x v="11"/>
    <s v="jpalamillo"/>
    <n v="1"/>
    <n v="0"/>
    <n v="1"/>
    <n v="229"/>
    <n v="229"/>
    <n v="229"/>
    <n v="5.3441659999999995"/>
    <n v="239"/>
    <n v="6999"/>
    <n v="4849"/>
    <x v="12"/>
    <n v="6.8463879999999993"/>
  </r>
  <r>
    <x v="11"/>
    <s v="jserranom"/>
    <n v="0"/>
    <n v="0"/>
    <n v="0"/>
    <n v="152"/>
    <n v="153"/>
    <n v="152"/>
    <n v="4.9902769999999999"/>
    <n v="156"/>
    <n v="3397"/>
    <n v="8533"/>
    <x v="13"/>
    <n v="6.8597209999999995"/>
  </r>
  <r>
    <x v="11"/>
    <s v="lamorenor"/>
    <n v="8"/>
    <n v="0"/>
    <n v="8"/>
    <n v="167"/>
    <n v="167"/>
    <n v="154"/>
    <n v="4.4047219999999996"/>
    <n v="167"/>
    <n v="5050"/>
    <n v="1231"/>
    <x v="14"/>
    <n v="4.9888880000000002"/>
  </r>
  <r>
    <x v="11"/>
    <s v="lblancor"/>
    <n v="3"/>
    <n v="0"/>
    <n v="3"/>
    <n v="111"/>
    <n v="111"/>
    <n v="111"/>
    <n v="5.091666"/>
    <n v="120"/>
    <n v="3914"/>
    <n v="4607"/>
    <x v="15"/>
    <n v="5.9361110000000004"/>
  </r>
  <r>
    <x v="11"/>
    <s v="lcentellao"/>
    <n v="3"/>
    <n v="0"/>
    <n v="3"/>
    <n v="146"/>
    <n v="146"/>
    <n v="142"/>
    <n v="5.9077770000000003"/>
    <n v="153"/>
    <n v="4383"/>
    <n v="6773"/>
    <x v="35"/>
    <n v="6.9408319999999994"/>
  </r>
  <r>
    <x v="11"/>
    <s v="lmancerag"/>
    <n v="8"/>
    <n v="0"/>
    <n v="8"/>
    <n v="140"/>
    <n v="140"/>
    <n v="138"/>
    <n v="4.2327769999999996"/>
    <n v="142"/>
    <n v="5131"/>
    <n v="1851"/>
    <x v="16"/>
    <n v="4.8177770000000004"/>
  </r>
  <r>
    <x v="11"/>
    <s v="lmoyav"/>
    <n v="2"/>
    <n v="0"/>
    <n v="2"/>
    <n v="149"/>
    <n v="149"/>
    <n v="141"/>
    <n v="4.2980549999999997"/>
    <n v="160"/>
    <n v="4605"/>
    <n v="1952"/>
    <x v="17"/>
    <n v="4.8644439999999998"/>
  </r>
  <r>
    <x v="11"/>
    <s v="lsolea"/>
    <n v="14"/>
    <n v="0"/>
    <n v="14"/>
    <n v="226"/>
    <n v="226"/>
    <n v="226"/>
    <n v="5.6955549999999997"/>
    <n v="250"/>
    <n v="7995"/>
    <n v="2616"/>
    <x v="36"/>
    <n v="6.3802770000000004"/>
  </r>
  <r>
    <x v="11"/>
    <s v="mbarrenas"/>
    <n v="4"/>
    <n v="1"/>
    <n v="3"/>
    <n v="78"/>
    <n v="80"/>
    <n v="78"/>
    <n v="7.2147220000000001"/>
    <n v="93"/>
    <n v="13233"/>
    <n v="8090"/>
    <x v="41"/>
    <n v="7.3952770000000001"/>
  </r>
  <r>
    <x v="11"/>
    <s v="mcaneten"/>
    <n v="15"/>
    <n v="0"/>
    <n v="15"/>
    <n v="136"/>
    <n v="138"/>
    <n v="130"/>
    <n v="6.0611100000000002"/>
    <n v="163"/>
    <n v="12955"/>
    <n v="1653"/>
    <x v="18"/>
    <n v="6.7591650000000003"/>
  </r>
  <r>
    <x v="11"/>
    <s v="mlopezdi"/>
    <n v="11"/>
    <n v="6"/>
    <n v="5"/>
    <n v="90"/>
    <n v="90"/>
    <n v="82"/>
    <n v="4.0622210000000001"/>
    <n v="99"/>
    <n v="6696"/>
    <n v="5516"/>
    <x v="20"/>
    <n v="5.0661100000000001"/>
  </r>
  <r>
    <x v="11"/>
    <s v="mmorenomu"/>
    <n v="7"/>
    <n v="0"/>
    <n v="7"/>
    <n v="139"/>
    <n v="139"/>
    <n v="138"/>
    <n v="4.4058330000000003"/>
    <n v="142"/>
    <n v="5152"/>
    <n v="2687"/>
    <x v="21"/>
    <n v="5.0141660000000003"/>
  </r>
  <r>
    <x v="11"/>
    <s v="mmunozv"/>
    <n v="0"/>
    <n v="0"/>
    <n v="0"/>
    <n v="199"/>
    <n v="199"/>
    <n v="199"/>
    <n v="6.5449989999999998"/>
    <n v="218"/>
    <n v="6071"/>
    <n v="2691"/>
    <x v="22"/>
    <n v="7.2272210000000001"/>
  </r>
  <r>
    <x v="11"/>
    <s v="rapariciol"/>
    <n v="16"/>
    <n v="0"/>
    <n v="16"/>
    <n v="114"/>
    <n v="114"/>
    <n v="112"/>
    <n v="4.3522210000000001"/>
    <n v="127"/>
    <n v="5104"/>
    <n v="4892"/>
    <x v="37"/>
    <n v="4.9355549999999999"/>
  </r>
  <r>
    <x v="11"/>
    <s v="rblancoo"/>
    <n v="13"/>
    <n v="0"/>
    <n v="13"/>
    <n v="187"/>
    <n v="187"/>
    <n v="186"/>
    <n v="6.5052769999999995"/>
    <n v="206"/>
    <n v="8271"/>
    <n v="4373"/>
    <x v="23"/>
    <n v="7.9891659999999991"/>
  </r>
  <r>
    <x v="11"/>
    <s v="rmneirae"/>
    <n v="10"/>
    <n v="0"/>
    <n v="10"/>
    <n v="123"/>
    <n v="123"/>
    <n v="111"/>
    <n v="5.3508320000000005"/>
    <n v="152"/>
    <n v="4441"/>
    <n v="7079"/>
    <x v="42"/>
    <n v="6.9586100000000002"/>
  </r>
  <r>
    <x v="11"/>
    <s v="rolmom"/>
    <n v="3"/>
    <n v="0"/>
    <n v="3"/>
    <n v="129"/>
    <n v="129"/>
    <n v="129"/>
    <n v="4.3741659999999998"/>
    <n v="133"/>
    <n v="5250"/>
    <n v="3510"/>
    <x v="24"/>
    <n v="5.1244440000000004"/>
  </r>
  <r>
    <x v="11"/>
    <s v="rpedregosap"/>
    <n v="8"/>
    <n v="0"/>
    <n v="8"/>
    <n v="117"/>
    <n v="117"/>
    <n v="114"/>
    <n v="4.3827769999999999"/>
    <n v="127"/>
    <n v="6225"/>
    <n v="2349"/>
    <x v="25"/>
    <n v="4.9866659999999996"/>
  </r>
  <r>
    <x v="11"/>
    <s v="sjimenezcr"/>
    <n v="15"/>
    <n v="0"/>
    <n v="15"/>
    <n v="97"/>
    <n v="97"/>
    <n v="97"/>
    <n v="4.9661109999999997"/>
    <n v="106"/>
    <n v="5859"/>
    <n v="4713"/>
    <x v="26"/>
    <n v="5.9055549999999997"/>
  </r>
  <r>
    <x v="11"/>
    <s v="srosalesd"/>
    <n v="3"/>
    <n v="1"/>
    <n v="2"/>
    <n v="144"/>
    <n v="144"/>
    <n v="144"/>
    <n v="5.9011100000000001"/>
    <n v="147"/>
    <n v="5325"/>
    <n v="7173"/>
    <x v="38"/>
    <n v="6.9238880000000007"/>
  </r>
  <r>
    <x v="11"/>
    <s v="ujimenezp"/>
    <n v="4"/>
    <n v="0"/>
    <n v="4"/>
    <n v="144"/>
    <n v="144"/>
    <n v="142"/>
    <n v="6.0049999999999999"/>
    <n v="150"/>
    <n v="4779"/>
    <n v="6497"/>
    <x v="39"/>
    <n v="6.9186110000000003"/>
  </r>
  <r>
    <x v="11"/>
    <s v="ymolinah"/>
    <n v="5"/>
    <n v="0"/>
    <n v="5"/>
    <n v="92"/>
    <n v="93"/>
    <n v="92"/>
    <n v="3.476111"/>
    <n v="98"/>
    <n v="3234"/>
    <n v="3987"/>
    <x v="27"/>
    <n v="3.9880550000000001"/>
  </r>
  <r>
    <x v="12"/>
    <s v="agcaballero"/>
    <n v="13"/>
    <n v="0"/>
    <n v="13"/>
    <n v="205"/>
    <n v="206"/>
    <n v="194"/>
    <n v="6.2941659999999997"/>
    <n v="210"/>
    <n v="5828"/>
    <n v="8637"/>
    <x v="31"/>
    <n v="7.0411109999999999"/>
  </r>
  <r>
    <x v="12"/>
    <s v="agonzalezm"/>
    <n v="6"/>
    <n v="0"/>
    <n v="6"/>
    <n v="133"/>
    <n v="133"/>
    <n v="130"/>
    <n v="4.3813880000000003"/>
    <n v="136"/>
    <n v="4465"/>
    <n v="6378"/>
    <x v="0"/>
    <n v="4.9730550000000004"/>
  </r>
  <r>
    <x v="12"/>
    <s v="ajuliam"/>
    <n v="7"/>
    <n v="0"/>
    <n v="7"/>
    <n v="201"/>
    <n v="202"/>
    <n v="198"/>
    <n v="5.6016659999999998"/>
    <n v="211"/>
    <n v="7394"/>
    <n v="5564"/>
    <x v="1"/>
    <n v="6.4074990000000005"/>
  </r>
  <r>
    <x v="12"/>
    <s v="almacias"/>
    <n v="0"/>
    <n v="0"/>
    <n v="0"/>
    <n v="261"/>
    <n v="261"/>
    <n v="261"/>
    <n v="5.2397220000000004"/>
    <n v="263"/>
    <n v="9029"/>
    <n v="1535"/>
    <x v="2"/>
    <n v="5.9241659999999996"/>
  </r>
  <r>
    <x v="12"/>
    <s v="amartos"/>
    <n v="8"/>
    <n v="2"/>
    <n v="6"/>
    <n v="271"/>
    <n v="271"/>
    <n v="271"/>
    <n v="6.1211099999999998"/>
    <n v="267"/>
    <n v="9728"/>
    <n v="3876"/>
    <x v="3"/>
    <n v="6.8930549999999995"/>
  </r>
  <r>
    <x v="12"/>
    <s v="amprietou"/>
    <n v="5"/>
    <n v="2"/>
    <n v="3"/>
    <n v="81"/>
    <n v="81"/>
    <n v="81"/>
    <n v="4.5883319999999994"/>
    <n v="90"/>
    <n v="13410"/>
    <n v="1646"/>
    <x v="4"/>
    <n v="5.760554"/>
  </r>
  <r>
    <x v="12"/>
    <s v="bmarquezl"/>
    <n v="8"/>
    <n v="0"/>
    <n v="8"/>
    <n v="169"/>
    <n v="169"/>
    <n v="128"/>
    <n v="5.9908320000000002"/>
    <n v="177"/>
    <n v="4753"/>
    <n v="10900"/>
    <x v="5"/>
    <n v="6.7558319999999998"/>
  </r>
  <r>
    <x v="12"/>
    <s v="cadamuzm"/>
    <n v="4"/>
    <n v="0"/>
    <n v="4"/>
    <n v="127"/>
    <n v="127"/>
    <n v="127"/>
    <n v="5.0802769999999997"/>
    <n v="134"/>
    <n v="8413"/>
    <n v="4802"/>
    <x v="6"/>
    <n v="5.9019440000000003"/>
  </r>
  <r>
    <x v="12"/>
    <s v="cmunozm"/>
    <n v="3"/>
    <n v="1"/>
    <n v="2"/>
    <n v="67"/>
    <n v="67"/>
    <n v="66"/>
    <n v="3.9405540000000001"/>
    <n v="75"/>
    <n v="8263"/>
    <n v="3865"/>
    <x v="7"/>
    <n v="5.6716660000000001"/>
  </r>
  <r>
    <x v="12"/>
    <s v="cpenaj"/>
    <n v="8"/>
    <n v="2"/>
    <n v="6"/>
    <n v="176"/>
    <n v="176"/>
    <n v="173"/>
    <n v="5.0413879999999995"/>
    <n v="190"/>
    <n v="5988"/>
    <n v="5100"/>
    <x v="8"/>
    <n v="6.8386099999999992"/>
  </r>
  <r>
    <x v="12"/>
    <s v="crubiop"/>
    <n v="19"/>
    <n v="0"/>
    <n v="19"/>
    <n v="181"/>
    <n v="181"/>
    <n v="179"/>
    <n v="6.6441660000000002"/>
    <n v="189"/>
    <n v="10864"/>
    <n v="3172"/>
    <x v="32"/>
    <n v="7.4972219999999998"/>
  </r>
  <r>
    <x v="12"/>
    <s v="dcamachoa"/>
    <n v="0"/>
    <n v="0"/>
    <n v="0"/>
    <n v="157"/>
    <n v="157"/>
    <n v="157"/>
    <n v="5.8599990000000002"/>
    <n v="171"/>
    <n v="3425"/>
    <n v="8180"/>
    <x v="9"/>
    <n v="6.9305539999999999"/>
  </r>
  <r>
    <x v="12"/>
    <s v="fdetorom"/>
    <n v="1"/>
    <n v="0"/>
    <n v="1"/>
    <n v="294"/>
    <n v="295"/>
    <n v="268"/>
    <n v="6.2538879999999999"/>
    <n v="321"/>
    <n v="7986"/>
    <n v="2284"/>
    <x v="33"/>
    <n v="7.0069439999999998"/>
  </r>
  <r>
    <x v="12"/>
    <s v="ftrinadoo"/>
    <n v="9"/>
    <n v="1"/>
    <n v="8"/>
    <n v="141"/>
    <n v="141"/>
    <n v="141"/>
    <n v="5.9877760000000002"/>
    <n v="147"/>
    <n v="10001"/>
    <n v="6569"/>
    <x v="34"/>
    <n v="7.5055540000000001"/>
  </r>
  <r>
    <x v="12"/>
    <s v="imartinezg"/>
    <n v="6"/>
    <n v="0"/>
    <n v="6"/>
    <n v="108"/>
    <n v="108"/>
    <n v="103"/>
    <n v="3.9527770000000002"/>
    <n v="115"/>
    <n v="5508"/>
    <n v="4856"/>
    <x v="11"/>
    <n v="4.9977770000000001"/>
  </r>
  <r>
    <x v="12"/>
    <s v="jpalamillo"/>
    <n v="1"/>
    <n v="0"/>
    <n v="1"/>
    <n v="227"/>
    <n v="227"/>
    <n v="227"/>
    <n v="5.4124999999999996"/>
    <n v="230"/>
    <n v="7040"/>
    <n v="5080"/>
    <x v="12"/>
    <n v="6.0830549999999999"/>
  </r>
  <r>
    <x v="12"/>
    <s v="jserranom"/>
    <n v="6"/>
    <n v="0"/>
    <n v="6"/>
    <n v="161"/>
    <n v="162"/>
    <n v="161"/>
    <n v="5.748888"/>
    <n v="193"/>
    <n v="6310"/>
    <n v="4387"/>
    <x v="13"/>
    <n v="6.6724989999999993"/>
  </r>
  <r>
    <x v="12"/>
    <s v="lamorenor"/>
    <n v="13"/>
    <n v="1"/>
    <n v="12"/>
    <n v="211"/>
    <n v="211"/>
    <n v="201"/>
    <n v="4.3174999999999999"/>
    <n v="214"/>
    <n v="6205"/>
    <n v="1771"/>
    <x v="14"/>
    <n v="4.8527769999999997"/>
  </r>
  <r>
    <x v="12"/>
    <s v="lblancor"/>
    <n v="1"/>
    <n v="0"/>
    <n v="1"/>
    <n v="103"/>
    <n v="104"/>
    <n v="103"/>
    <n v="5.0713879999999998"/>
    <n v="121"/>
    <n v="5556"/>
    <n v="5430"/>
    <x v="15"/>
    <n v="5.9130549999999999"/>
  </r>
  <r>
    <x v="12"/>
    <s v="lcentellao"/>
    <n v="3"/>
    <n v="0"/>
    <n v="3"/>
    <n v="188"/>
    <n v="188"/>
    <n v="176"/>
    <n v="6.002777"/>
    <n v="197"/>
    <n v="4405"/>
    <n v="6527"/>
    <x v="35"/>
    <n v="6.9838880000000003"/>
  </r>
  <r>
    <x v="12"/>
    <s v="lmancerag"/>
    <n v="7"/>
    <n v="1"/>
    <n v="6"/>
    <n v="126"/>
    <n v="126"/>
    <n v="125"/>
    <n v="4.265555"/>
    <n v="134"/>
    <n v="8122"/>
    <n v="2824"/>
    <x v="16"/>
    <n v="4.858333"/>
  </r>
  <r>
    <x v="12"/>
    <s v="lmoyav"/>
    <n v="1"/>
    <n v="0"/>
    <n v="1"/>
    <n v="204"/>
    <n v="204"/>
    <n v="186"/>
    <n v="4.0236109999999998"/>
    <n v="216"/>
    <n v="5124"/>
    <n v="1915"/>
    <x v="17"/>
    <n v="4.6055549999999998"/>
  </r>
  <r>
    <x v="12"/>
    <s v="lsolea"/>
    <n v="16"/>
    <n v="0"/>
    <n v="16"/>
    <n v="197"/>
    <n v="197"/>
    <n v="196"/>
    <n v="4.3449989999999996"/>
    <n v="216"/>
    <n v="6494"/>
    <n v="2806"/>
    <x v="36"/>
    <n v="5.73611"/>
  </r>
  <r>
    <x v="12"/>
    <s v="mbarrenas"/>
    <n v="5"/>
    <n v="0"/>
    <n v="5"/>
    <n v="114"/>
    <n v="114"/>
    <n v="114"/>
    <n v="4.3724999999999996"/>
    <n v="119"/>
    <n v="3290"/>
    <n v="6174"/>
    <x v="41"/>
    <n v="5.1255550000000003"/>
  </r>
  <r>
    <x v="12"/>
    <s v="mcaneten"/>
    <n v="11"/>
    <n v="3"/>
    <n v="8"/>
    <n v="82"/>
    <n v="83"/>
    <n v="80"/>
    <n v="4.4738870000000004"/>
    <n v="97"/>
    <n v="12747"/>
    <n v="2263"/>
    <x v="18"/>
    <n v="5.7611100000000004"/>
  </r>
  <r>
    <x v="12"/>
    <s v="mlopezdi"/>
    <n v="4"/>
    <n v="0"/>
    <n v="4"/>
    <n v="118"/>
    <n v="118"/>
    <n v="115"/>
    <n v="4.4033329999999999"/>
    <n v="125"/>
    <n v="4551"/>
    <n v="6564"/>
    <x v="20"/>
    <n v="4.989166"/>
  </r>
  <r>
    <x v="12"/>
    <s v="mmorenomu"/>
    <n v="8"/>
    <n v="0"/>
    <n v="8"/>
    <n v="175"/>
    <n v="175"/>
    <n v="174"/>
    <n v="4.241943"/>
    <n v="178"/>
    <n v="5429"/>
    <n v="3201"/>
    <x v="21"/>
    <n v="4.8674990000000005"/>
  </r>
  <r>
    <x v="12"/>
    <s v="mmunozv"/>
    <n v="4"/>
    <n v="0"/>
    <n v="4"/>
    <n v="196"/>
    <n v="196"/>
    <n v="195"/>
    <n v="5.8649990000000001"/>
    <n v="198"/>
    <n v="8369"/>
    <n v="5724"/>
    <x v="22"/>
    <n v="6.4483320000000006"/>
  </r>
  <r>
    <x v="12"/>
    <s v="rapariciol"/>
    <n v="10"/>
    <n v="1"/>
    <n v="9"/>
    <n v="83"/>
    <n v="86"/>
    <n v="78"/>
    <n v="4.0624989999999999"/>
    <n v="99"/>
    <n v="5827"/>
    <n v="4642"/>
    <x v="37"/>
    <n v="4.9638879999999999"/>
  </r>
  <r>
    <x v="12"/>
    <s v="rblancoo"/>
    <n v="9"/>
    <n v="1"/>
    <n v="8"/>
    <n v="88"/>
    <n v="88"/>
    <n v="88"/>
    <n v="5.2652770000000002"/>
    <n v="95"/>
    <n v="8389"/>
    <n v="2913"/>
    <x v="23"/>
    <n v="5.9449990000000001"/>
  </r>
  <r>
    <x v="12"/>
    <s v="rmneirae"/>
    <n v="11"/>
    <n v="1"/>
    <n v="10"/>
    <n v="122"/>
    <n v="122"/>
    <n v="117"/>
    <n v="5.9855539999999996"/>
    <n v="153"/>
    <n v="8592"/>
    <n v="7520"/>
    <x v="42"/>
    <n v="7.4244439999999994"/>
  </r>
  <r>
    <x v="12"/>
    <s v="rolmom"/>
    <n v="1"/>
    <n v="0"/>
    <n v="1"/>
    <n v="105"/>
    <n v="105"/>
    <n v="105"/>
    <n v="2.9080549999999996"/>
    <n v="109"/>
    <n v="3898"/>
    <n v="3067"/>
    <x v="24"/>
    <n v="3.3272209999999998"/>
  </r>
  <r>
    <x v="12"/>
    <s v="rpedregosap"/>
    <n v="7"/>
    <n v="0"/>
    <n v="7"/>
    <n v="174"/>
    <n v="174"/>
    <n v="170"/>
    <n v="4.1825000000000001"/>
    <n v="177"/>
    <n v="6210"/>
    <n v="2536"/>
    <x v="25"/>
    <n v="4.7836109999999996"/>
  </r>
  <r>
    <x v="12"/>
    <s v="sjimenezcr"/>
    <n v="20"/>
    <n v="0"/>
    <n v="20"/>
    <n v="145"/>
    <n v="145"/>
    <n v="145"/>
    <n v="5.098611"/>
    <n v="150"/>
    <n v="5980"/>
    <n v="4709"/>
    <x v="26"/>
    <n v="5.9436109999999998"/>
  </r>
  <r>
    <x v="12"/>
    <s v="srosalesd"/>
    <n v="0"/>
    <n v="0"/>
    <n v="0"/>
    <n v="179"/>
    <n v="179"/>
    <n v="179"/>
    <n v="5.9122219999999999"/>
    <n v="185"/>
    <n v="4487"/>
    <n v="7553"/>
    <x v="38"/>
    <n v="6.8869439999999997"/>
  </r>
  <r>
    <x v="12"/>
    <s v="ujimenezp"/>
    <n v="2"/>
    <n v="0"/>
    <n v="2"/>
    <n v="135"/>
    <n v="135"/>
    <n v="135"/>
    <n v="5.9880550000000001"/>
    <n v="150"/>
    <n v="6351"/>
    <n v="6028"/>
    <x v="39"/>
    <n v="6.9124999999999996"/>
  </r>
  <r>
    <x v="12"/>
    <s v="ymolinah"/>
    <n v="6"/>
    <n v="2"/>
    <n v="4"/>
    <n v="59"/>
    <n v="59"/>
    <n v="59"/>
    <n v="3.5313880000000002"/>
    <n v="67"/>
    <n v="5764"/>
    <n v="3591"/>
    <x v="27"/>
    <n v="4.0558329999999998"/>
  </r>
  <r>
    <x v="13"/>
    <s v="agcaballero"/>
    <n v="16"/>
    <n v="0"/>
    <n v="16"/>
    <n v="166"/>
    <n v="166"/>
    <n v="159"/>
    <n v="5.3455549999999992"/>
    <n v="169"/>
    <n v="5199"/>
    <n v="7138"/>
    <x v="31"/>
    <n v="6.0136099999999999"/>
  </r>
  <r>
    <x v="13"/>
    <s v="agonzalezm"/>
    <n v="0"/>
    <n v="0"/>
    <n v="0"/>
    <n v="125"/>
    <n v="125"/>
    <n v="122"/>
    <n v="4.627777"/>
    <n v="135"/>
    <n v="5530"/>
    <n v="6010"/>
    <x v="0"/>
    <n v="5.2241660000000003"/>
  </r>
  <r>
    <x v="13"/>
    <s v="ajuliam"/>
    <n v="6"/>
    <n v="1"/>
    <n v="5"/>
    <n v="173"/>
    <n v="173"/>
    <n v="167"/>
    <n v="5.2472209999999997"/>
    <n v="178"/>
    <n v="7065"/>
    <n v="3955"/>
    <x v="1"/>
    <n v="5.9413879999999999"/>
  </r>
  <r>
    <x v="13"/>
    <s v="almacias"/>
    <n v="0"/>
    <n v="0"/>
    <n v="0"/>
    <n v="224"/>
    <n v="224"/>
    <n v="224"/>
    <n v="5.2824999999999998"/>
    <n v="226"/>
    <n v="8396"/>
    <n v="1844"/>
    <x v="2"/>
    <n v="5.9727769999999998"/>
  </r>
  <r>
    <x v="13"/>
    <s v="amartos"/>
    <n v="8"/>
    <n v="0"/>
    <n v="8"/>
    <n v="236"/>
    <n v="236"/>
    <n v="235"/>
    <n v="5.118055"/>
    <n v="238"/>
    <n v="6183"/>
    <n v="3165"/>
    <x v="3"/>
    <n v="5.7949999999999999"/>
  </r>
  <r>
    <x v="13"/>
    <s v="amprietou"/>
    <n v="7"/>
    <n v="2"/>
    <n v="5"/>
    <n v="114"/>
    <n v="115"/>
    <n v="114"/>
    <n v="5.2363879999999998"/>
    <n v="126"/>
    <n v="12994"/>
    <n v="2262"/>
    <x v="4"/>
    <n v="6.2591660000000005"/>
  </r>
  <r>
    <x v="13"/>
    <s v="bmarquezl"/>
    <n v="3"/>
    <n v="0"/>
    <n v="3"/>
    <n v="149"/>
    <n v="149"/>
    <n v="109"/>
    <n v="5.2183330000000003"/>
    <n v="169"/>
    <n v="3534"/>
    <n v="8939"/>
    <x v="5"/>
    <n v="5.8949999999999996"/>
  </r>
  <r>
    <x v="13"/>
    <s v="cadamuzm"/>
    <n v="3"/>
    <n v="1"/>
    <n v="2"/>
    <n v="139"/>
    <n v="139"/>
    <n v="138"/>
    <n v="5.0469439999999999"/>
    <n v="149"/>
    <n v="4862"/>
    <n v="4893"/>
    <x v="6"/>
    <n v="5.8802770000000004"/>
  </r>
  <r>
    <x v="13"/>
    <s v="cmunozm"/>
    <n v="6"/>
    <n v="0"/>
    <n v="6"/>
    <n v="112"/>
    <n v="112"/>
    <n v="110"/>
    <n v="4.9888880000000002"/>
    <n v="116"/>
    <n v="3838"/>
    <n v="6545"/>
    <x v="7"/>
    <n v="5.8172220000000001"/>
  </r>
  <r>
    <x v="13"/>
    <s v="cpenaj"/>
    <n v="7"/>
    <n v="0"/>
    <n v="7"/>
    <n v="215"/>
    <n v="215"/>
    <n v="213"/>
    <n v="6.0605549999999999"/>
    <n v="220"/>
    <n v="5197"/>
    <n v="5488"/>
    <x v="8"/>
    <n v="6.9711099999999995"/>
  </r>
  <r>
    <x v="13"/>
    <s v="crubiop"/>
    <n v="13"/>
    <n v="1"/>
    <n v="12"/>
    <n v="129"/>
    <n v="129"/>
    <n v="129"/>
    <n v="3.989722"/>
    <n v="138"/>
    <n v="6332"/>
    <n v="3074"/>
    <x v="32"/>
    <n v="4.4966660000000003"/>
  </r>
  <r>
    <x v="13"/>
    <s v="dcamachoa"/>
    <n v="2"/>
    <n v="1"/>
    <n v="1"/>
    <n v="183"/>
    <n v="183"/>
    <n v="183"/>
    <n v="5.6236110000000004"/>
    <n v="185"/>
    <n v="4679"/>
    <n v="6790"/>
    <x v="9"/>
    <n v="6.8863880000000002"/>
  </r>
  <r>
    <x v="13"/>
    <s v="fdetorom"/>
    <n v="1"/>
    <n v="0"/>
    <n v="1"/>
    <n v="234"/>
    <n v="235"/>
    <n v="222"/>
    <n v="4.6283330000000005"/>
    <n v="261"/>
    <n v="6898"/>
    <n v="1837"/>
    <x v="33"/>
    <n v="5.9755549999999999"/>
  </r>
  <r>
    <x v="13"/>
    <s v="ftrinadoo"/>
    <n v="1"/>
    <n v="1"/>
    <n v="0"/>
    <n v="140"/>
    <n v="141"/>
    <n v="140"/>
    <n v="3.9422199999999998"/>
    <n v="154"/>
    <n v="4159"/>
    <n v="6007"/>
    <x v="34"/>
    <n v="4.9394420000000006"/>
  </r>
  <r>
    <x v="13"/>
    <s v="imartinezg"/>
    <n v="12"/>
    <n v="1"/>
    <n v="11"/>
    <n v="145"/>
    <n v="145"/>
    <n v="137"/>
    <n v="4.4316650000000006"/>
    <n v="149"/>
    <n v="4809"/>
    <n v="4458"/>
    <x v="11"/>
    <n v="4.9372210000000001"/>
  </r>
  <r>
    <x v="13"/>
    <s v="jpalamillo"/>
    <n v="1"/>
    <n v="0"/>
    <n v="1"/>
    <n v="213"/>
    <n v="213"/>
    <n v="213"/>
    <n v="5.2716659999999997"/>
    <n v="216"/>
    <n v="5608"/>
    <n v="5057"/>
    <x v="12"/>
    <n v="5.9455549999999997"/>
  </r>
  <r>
    <x v="13"/>
    <s v="jserranom"/>
    <n v="2"/>
    <n v="0"/>
    <n v="2"/>
    <n v="174"/>
    <n v="174"/>
    <n v="174"/>
    <n v="5.8955549999999999"/>
    <n v="174"/>
    <n v="3669"/>
    <n v="8604"/>
    <x v="13"/>
    <n v="6.8519439999999996"/>
  </r>
  <r>
    <x v="13"/>
    <s v="lamorenor"/>
    <n v="13"/>
    <n v="0"/>
    <n v="13"/>
    <n v="232"/>
    <n v="232"/>
    <n v="220"/>
    <n v="3.8483330000000002"/>
    <n v="238"/>
    <n v="5464"/>
    <n v="1664"/>
    <x v="14"/>
    <n v="4.9994430000000003"/>
  </r>
  <r>
    <x v="13"/>
    <s v="lblancor"/>
    <n v="3"/>
    <n v="0"/>
    <n v="3"/>
    <n v="116"/>
    <n v="116"/>
    <n v="116"/>
    <n v="5.0047220000000001"/>
    <n v="126"/>
    <n v="4061"/>
    <n v="6321"/>
    <x v="15"/>
    <n v="5.8422219999999996"/>
  </r>
  <r>
    <x v="13"/>
    <s v="lcentellao"/>
    <n v="1"/>
    <n v="1"/>
    <n v="0"/>
    <n v="158"/>
    <n v="158"/>
    <n v="151"/>
    <n v="6.0333329999999998"/>
    <n v="164"/>
    <n v="6970"/>
    <n v="6077"/>
    <x v="35"/>
    <n v="6.9577770000000001"/>
  </r>
  <r>
    <x v="13"/>
    <s v="lmancerag"/>
    <n v="6"/>
    <n v="0"/>
    <n v="6"/>
    <n v="134"/>
    <n v="134"/>
    <n v="133"/>
    <n v="4.2919429999999998"/>
    <n v="141"/>
    <n v="5655"/>
    <n v="3332"/>
    <x v="16"/>
    <n v="4.8749989999999999"/>
  </r>
  <r>
    <x v="13"/>
    <s v="lmoyav"/>
    <n v="0"/>
    <n v="0"/>
    <n v="0"/>
    <n v="189"/>
    <n v="189"/>
    <n v="176"/>
    <n v="4.4083329999999998"/>
    <n v="196"/>
    <n v="5956"/>
    <n v="1766"/>
    <x v="17"/>
    <n v="4.9897220000000004"/>
  </r>
  <r>
    <x v="13"/>
    <s v="lsolea"/>
    <n v="10"/>
    <n v="0"/>
    <n v="10"/>
    <n v="217"/>
    <n v="217"/>
    <n v="214"/>
    <n v="4.7938879999999999"/>
    <n v="229"/>
    <n v="7591"/>
    <n v="2546"/>
    <x v="36"/>
    <n v="6.0022209999999996"/>
  </r>
  <r>
    <x v="13"/>
    <s v="mbarrenas"/>
    <n v="6"/>
    <n v="0"/>
    <n v="6"/>
    <n v="114"/>
    <n v="114"/>
    <n v="114"/>
    <n v="5.2930549999999998"/>
    <n v="126"/>
    <n v="5101"/>
    <n v="6886"/>
    <x v="41"/>
    <n v="5.9944439999999997"/>
  </r>
  <r>
    <x v="13"/>
    <s v="mcaneten"/>
    <n v="7"/>
    <n v="0"/>
    <n v="7"/>
    <n v="185"/>
    <n v="187"/>
    <n v="180"/>
    <n v="5.2205550000000001"/>
    <n v="204"/>
    <n v="8054"/>
    <n v="2084"/>
    <x v="18"/>
    <n v="5.9163880000000004"/>
  </r>
  <r>
    <x v="13"/>
    <s v="mlopezdi"/>
    <n v="7"/>
    <n v="0"/>
    <n v="7"/>
    <n v="132"/>
    <n v="133"/>
    <n v="127"/>
    <n v="4.4013879999999999"/>
    <n v="135"/>
    <n v="4220"/>
    <n v="6159"/>
    <x v="20"/>
    <n v="4.98611"/>
  </r>
  <r>
    <x v="13"/>
    <s v="mmorenomu"/>
    <n v="4"/>
    <n v="1"/>
    <n v="3"/>
    <n v="149"/>
    <n v="149"/>
    <n v="149"/>
    <n v="3.673054"/>
    <n v="150"/>
    <n v="5573"/>
    <n v="3782"/>
    <x v="21"/>
    <n v="4.8663879999999997"/>
  </r>
  <r>
    <x v="13"/>
    <s v="mmunozv"/>
    <n v="10"/>
    <n v="1"/>
    <n v="9"/>
    <n v="167"/>
    <n v="167"/>
    <n v="167"/>
    <n v="6.2549999999999999"/>
    <n v="174"/>
    <n v="9129"/>
    <n v="2938"/>
    <x v="22"/>
    <n v="6.9349999999999996"/>
  </r>
  <r>
    <x v="13"/>
    <s v="rapariciol"/>
    <n v="13"/>
    <n v="0"/>
    <n v="13"/>
    <n v="112"/>
    <n v="115"/>
    <n v="110"/>
    <n v="4.388611"/>
    <n v="122"/>
    <n v="4775"/>
    <n v="5998"/>
    <x v="37"/>
    <n v="4.9933329999999998"/>
  </r>
  <r>
    <x v="13"/>
    <s v="rblancoo"/>
    <n v="2"/>
    <n v="0"/>
    <n v="2"/>
    <n v="120"/>
    <n v="120"/>
    <n v="120"/>
    <n v="6.2136109999999993"/>
    <n v="130"/>
    <n v="8019"/>
    <n v="5040"/>
    <x v="23"/>
    <n v="6.85"/>
  </r>
  <r>
    <x v="13"/>
    <s v="rmneirae"/>
    <n v="9"/>
    <n v="0"/>
    <n v="9"/>
    <n v="117"/>
    <n v="117"/>
    <n v="111"/>
    <n v="5.21861"/>
    <n v="150"/>
    <n v="6212"/>
    <n v="7706"/>
    <x v="42"/>
    <n v="6.9863879999999998"/>
  </r>
  <r>
    <x v="13"/>
    <s v="rolmom"/>
    <n v="3"/>
    <n v="0"/>
    <n v="3"/>
    <n v="211"/>
    <n v="211"/>
    <n v="211"/>
    <n v="5.2669439999999996"/>
    <n v="214"/>
    <n v="5205"/>
    <n v="6236"/>
    <x v="24"/>
    <n v="5.9333330000000002"/>
  </r>
  <r>
    <x v="13"/>
    <s v="rpedregosap"/>
    <n v="9"/>
    <n v="0"/>
    <n v="9"/>
    <n v="168"/>
    <n v="168"/>
    <n v="166"/>
    <n v="4.4144430000000003"/>
    <n v="180"/>
    <n v="4835"/>
    <n v="3325"/>
    <x v="25"/>
    <n v="4.9836100000000005"/>
  </r>
  <r>
    <x v="13"/>
    <s v="sjimenezcr"/>
    <n v="7"/>
    <n v="0"/>
    <n v="7"/>
    <n v="151"/>
    <n v="152"/>
    <n v="151"/>
    <n v="4.9197220000000002"/>
    <n v="152"/>
    <n v="4032"/>
    <n v="5975"/>
    <x v="26"/>
    <n v="5.7591659999999996"/>
  </r>
  <r>
    <x v="13"/>
    <s v="srosalesd"/>
    <n v="5"/>
    <n v="0"/>
    <n v="5"/>
    <n v="158"/>
    <n v="158"/>
    <n v="158"/>
    <n v="5.1963880000000007"/>
    <n v="166"/>
    <n v="4925"/>
    <n v="6060"/>
    <x v="38"/>
    <n v="6.8511100000000003"/>
  </r>
  <r>
    <x v="13"/>
    <s v="ujimenezp"/>
    <n v="10"/>
    <n v="1"/>
    <n v="9"/>
    <n v="165"/>
    <n v="165"/>
    <n v="163"/>
    <n v="6.0380549999999999"/>
    <n v="168"/>
    <n v="5447"/>
    <n v="6482"/>
    <x v="39"/>
    <n v="6.8669440000000002"/>
  </r>
  <r>
    <x v="14"/>
    <s v="agcaballero"/>
    <n v="11"/>
    <n v="1"/>
    <n v="10"/>
    <n v="169"/>
    <n v="172"/>
    <n v="148"/>
    <n v="5.3244439999999997"/>
    <n v="181"/>
    <n v="7175"/>
    <n v="5866"/>
    <x v="31"/>
    <n v="5.9908330000000003"/>
  </r>
  <r>
    <x v="14"/>
    <s v="agonzalezm"/>
    <n v="3"/>
    <n v="0"/>
    <n v="3"/>
    <n v="144"/>
    <n v="144"/>
    <n v="126"/>
    <n v="4.163888"/>
    <n v="150"/>
    <n v="4305"/>
    <n v="5913"/>
    <x v="0"/>
    <n v="4.7530549999999998"/>
  </r>
  <r>
    <x v="14"/>
    <s v="ajuliam"/>
    <n v="7"/>
    <n v="0"/>
    <n v="7"/>
    <n v="218"/>
    <n v="220"/>
    <n v="201"/>
    <n v="5.1441660000000002"/>
    <n v="220"/>
    <n v="5713"/>
    <n v="4950"/>
    <x v="1"/>
    <n v="5.8547219999999998"/>
  </r>
  <r>
    <x v="14"/>
    <s v="almacias"/>
    <n v="0"/>
    <n v="0"/>
    <n v="0"/>
    <n v="201"/>
    <n v="201"/>
    <n v="201"/>
    <n v="4.7074999999999996"/>
    <n v="202"/>
    <n v="8419"/>
    <n v="1205"/>
    <x v="2"/>
    <n v="5.4097220000000004"/>
  </r>
  <r>
    <x v="14"/>
    <s v="amartos"/>
    <n v="2"/>
    <n v="0"/>
    <n v="2"/>
    <n v="266"/>
    <n v="266"/>
    <n v="242"/>
    <n v="4.703055"/>
    <n v="264"/>
    <n v="4846"/>
    <n v="2783"/>
    <x v="3"/>
    <n v="5.3727770000000001"/>
  </r>
  <r>
    <x v="14"/>
    <s v="amprietou"/>
    <n v="10"/>
    <n v="1"/>
    <n v="9"/>
    <n v="140"/>
    <n v="140"/>
    <n v="133"/>
    <n v="4.448054"/>
    <n v="145"/>
    <n v="8877"/>
    <n v="1340"/>
    <x v="4"/>
    <n v="5.0527769999999999"/>
  </r>
  <r>
    <x v="14"/>
    <s v="bmarquezl"/>
    <n v="14"/>
    <n v="0"/>
    <n v="14"/>
    <n v="200"/>
    <n v="220"/>
    <n v="128"/>
    <n v="5.2652770000000002"/>
    <n v="222"/>
    <n v="4796"/>
    <n v="6819"/>
    <x v="5"/>
    <n v="5.9333330000000002"/>
  </r>
  <r>
    <x v="14"/>
    <s v="cadamuzm"/>
    <n v="4"/>
    <n v="0"/>
    <n v="4"/>
    <n v="154"/>
    <n v="155"/>
    <n v="149"/>
    <n v="4.2372209999999999"/>
    <n v="159"/>
    <n v="5430"/>
    <n v="4850"/>
    <x v="6"/>
    <n v="5.9377770000000005"/>
  </r>
  <r>
    <x v="14"/>
    <s v="cmunozm"/>
    <n v="5"/>
    <n v="1"/>
    <n v="4"/>
    <n v="95"/>
    <n v="95"/>
    <n v="80"/>
    <n v="4.2663880000000001"/>
    <n v="104"/>
    <n v="6080"/>
    <n v="5806"/>
    <x v="7"/>
    <n v="5.9286100000000008"/>
  </r>
  <r>
    <x v="14"/>
    <s v="cpenaj"/>
    <n v="5"/>
    <n v="0"/>
    <n v="5"/>
    <n v="177"/>
    <n v="178"/>
    <n v="166"/>
    <n v="5.7777770000000004"/>
    <n v="196"/>
    <n v="6503"/>
    <n v="4720"/>
    <x v="8"/>
    <n v="6.9683320000000002"/>
  </r>
  <r>
    <x v="14"/>
    <s v="crubiop"/>
    <n v="10"/>
    <n v="0"/>
    <n v="10"/>
    <n v="147"/>
    <n v="149"/>
    <n v="145"/>
    <n v="5.2324999999999999"/>
    <n v="159"/>
    <n v="8127"/>
    <n v="3356"/>
    <x v="32"/>
    <n v="6.0644439999999999"/>
  </r>
  <r>
    <x v="14"/>
    <s v="dcamachoa"/>
    <n v="2"/>
    <n v="0"/>
    <n v="2"/>
    <n v="175"/>
    <n v="175"/>
    <n v="150"/>
    <n v="5.7066650000000001"/>
    <n v="182"/>
    <n v="5389"/>
    <n v="5213"/>
    <x v="9"/>
    <n v="6.9311099999999994"/>
  </r>
  <r>
    <x v="14"/>
    <s v="fdetorom"/>
    <n v="0"/>
    <n v="0"/>
    <n v="0"/>
    <n v="179"/>
    <n v="182"/>
    <n v="167"/>
    <n v="5.2677769999999997"/>
    <n v="200"/>
    <n v="7041"/>
    <n v="1789"/>
    <x v="33"/>
    <n v="5.9344440000000001"/>
  </r>
  <r>
    <x v="14"/>
    <s v="ftrinadoo"/>
    <n v="3"/>
    <n v="0"/>
    <n v="3"/>
    <n v="204"/>
    <n v="204"/>
    <n v="183"/>
    <n v="5.9686110000000001"/>
    <n v="208"/>
    <n v="5580"/>
    <n v="5906"/>
    <x v="34"/>
    <n v="6.9630549999999998"/>
  </r>
  <r>
    <x v="14"/>
    <s v="imartinezg"/>
    <n v="4"/>
    <n v="1"/>
    <n v="3"/>
    <n v="109"/>
    <n v="110"/>
    <n v="95"/>
    <n v="4.2855549999999996"/>
    <n v="111"/>
    <n v="8454"/>
    <n v="2654"/>
    <x v="11"/>
    <n v="4.5797220000000003"/>
  </r>
  <r>
    <x v="14"/>
    <s v="jpalamillo"/>
    <n v="1"/>
    <n v="0"/>
    <n v="1"/>
    <n v="206"/>
    <n v="215"/>
    <n v="188"/>
    <n v="4.6797219999999999"/>
    <n v="215"/>
    <n v="5543"/>
    <n v="3537"/>
    <x v="12"/>
    <n v="5.3672219999999999"/>
  </r>
  <r>
    <x v="14"/>
    <s v="jserranom"/>
    <n v="3"/>
    <n v="0"/>
    <n v="3"/>
    <n v="183"/>
    <n v="186"/>
    <n v="162"/>
    <n v="4.9555550000000004"/>
    <n v="190"/>
    <n v="4625"/>
    <n v="7470"/>
    <x v="13"/>
    <n v="6.908888000000001"/>
  </r>
  <r>
    <x v="14"/>
    <s v="lamorenor"/>
    <n v="15"/>
    <n v="0"/>
    <n v="15"/>
    <n v="208"/>
    <n v="210"/>
    <n v="195"/>
    <n v="3.857777"/>
    <n v="212"/>
    <n v="5005"/>
    <n v="906"/>
    <x v="14"/>
    <n v="4.400277"/>
  </r>
  <r>
    <x v="14"/>
    <s v="lblancor"/>
    <n v="4"/>
    <n v="1"/>
    <n v="3"/>
    <n v="126"/>
    <n v="126"/>
    <n v="119"/>
    <n v="5.0352769999999998"/>
    <n v="132"/>
    <n v="5575"/>
    <n v="4688"/>
    <x v="15"/>
    <n v="5.8730549999999999"/>
  </r>
  <r>
    <x v="14"/>
    <s v="lcentellao"/>
    <n v="1"/>
    <n v="0"/>
    <n v="1"/>
    <n v="214"/>
    <n v="215"/>
    <n v="187"/>
    <n v="6.0216649999999996"/>
    <n v="223"/>
    <n v="6482"/>
    <n v="5088"/>
    <x v="35"/>
    <n v="6.976388"/>
  </r>
  <r>
    <x v="14"/>
    <s v="lmancerag"/>
    <n v="5"/>
    <n v="0"/>
    <n v="5"/>
    <n v="139"/>
    <n v="144"/>
    <n v="138"/>
    <n v="3.709444"/>
    <n v="149"/>
    <n v="5706"/>
    <n v="1413"/>
    <x v="16"/>
    <n v="4.3191660000000001"/>
  </r>
  <r>
    <x v="14"/>
    <s v="lmoyav"/>
    <n v="0"/>
    <n v="0"/>
    <n v="0"/>
    <n v="172"/>
    <n v="194"/>
    <n v="162"/>
    <n v="3.8413879999999998"/>
    <n v="192"/>
    <n v="5471"/>
    <n v="1248"/>
    <x v="17"/>
    <n v="4.4080550000000001"/>
  </r>
  <r>
    <x v="14"/>
    <s v="lsolea"/>
    <n v="14"/>
    <n v="0"/>
    <n v="14"/>
    <n v="161"/>
    <n v="182"/>
    <n v="156"/>
    <n v="4.716666"/>
    <n v="187"/>
    <n v="6136"/>
    <n v="1318"/>
    <x v="36"/>
    <n v="5.3561110000000003"/>
  </r>
  <r>
    <x v="14"/>
    <s v="maapinedac"/>
    <n v="5"/>
    <n v="0"/>
    <n v="5"/>
    <n v="34"/>
    <n v="36"/>
    <n v="27"/>
    <n v="0.69333299999999998"/>
    <n v="37"/>
    <n v="820"/>
    <n v="465"/>
    <x v="40"/>
    <n v="1.1497219999999999"/>
  </r>
  <r>
    <x v="14"/>
    <s v="mbarrenas"/>
    <n v="7"/>
    <n v="0"/>
    <n v="7"/>
    <n v="108"/>
    <n v="111"/>
    <n v="92"/>
    <n v="5.1644430000000003"/>
    <n v="115"/>
    <n v="4327"/>
    <n v="6882"/>
    <x v="41"/>
    <n v="5.9308319999999997"/>
  </r>
  <r>
    <x v="14"/>
    <s v="mcaneten"/>
    <n v="5"/>
    <n v="0"/>
    <n v="5"/>
    <n v="80"/>
    <n v="92"/>
    <n v="79"/>
    <n v="4.0527769999999999"/>
    <n v="103"/>
    <n v="10648"/>
    <n v="862"/>
    <x v="18"/>
    <n v="5.3883320000000001"/>
  </r>
  <r>
    <x v="14"/>
    <s v="mlopezdi"/>
    <n v="5"/>
    <n v="0"/>
    <n v="5"/>
    <n v="132"/>
    <n v="133"/>
    <n v="117"/>
    <n v="4.4133320000000005"/>
    <n v="145"/>
    <n v="4680"/>
    <n v="5608"/>
    <x v="20"/>
    <n v="4.9972210000000006"/>
  </r>
  <r>
    <x v="14"/>
    <s v="mmorenomu"/>
    <n v="4"/>
    <n v="0"/>
    <n v="4"/>
    <n v="131"/>
    <n v="131"/>
    <n v="127"/>
    <n v="3.489722"/>
    <n v="133"/>
    <n v="5687"/>
    <n v="1583"/>
    <x v="21"/>
    <n v="4.1002769999999993"/>
  </r>
  <r>
    <x v="14"/>
    <s v="mmunozv"/>
    <n v="9"/>
    <n v="1"/>
    <n v="8"/>
    <n v="193"/>
    <n v="196"/>
    <n v="184"/>
    <n v="5.8383330000000004"/>
    <n v="200"/>
    <n v="7994"/>
    <n v="3542"/>
    <x v="22"/>
    <n v="6.5172220000000003"/>
  </r>
  <r>
    <x v="14"/>
    <s v="rapariciol"/>
    <n v="23"/>
    <n v="0"/>
    <n v="23"/>
    <n v="126"/>
    <n v="132"/>
    <n v="114"/>
    <n v="4.3469439999999997"/>
    <n v="133"/>
    <n v="5674"/>
    <n v="4852"/>
    <x v="37"/>
    <n v="4.9502769999999998"/>
  </r>
  <r>
    <x v="14"/>
    <s v="rblancoo"/>
    <n v="7"/>
    <n v="0"/>
    <n v="7"/>
    <n v="139"/>
    <n v="159"/>
    <n v="119"/>
    <n v="5.6655550000000003"/>
    <n v="160"/>
    <n v="7592"/>
    <n v="1814"/>
    <x v="23"/>
    <n v="6.3541660000000002"/>
  </r>
  <r>
    <x v="14"/>
    <s v="rmneirae"/>
    <n v="7"/>
    <n v="1"/>
    <n v="6"/>
    <n v="130"/>
    <n v="136"/>
    <n v="93"/>
    <n v="6.6224989999999995"/>
    <n v="161"/>
    <n v="9693"/>
    <n v="6550"/>
    <x v="42"/>
    <n v="8.2269439999999996"/>
  </r>
  <r>
    <x v="14"/>
    <s v="rolmom"/>
    <n v="1"/>
    <n v="1"/>
    <n v="0"/>
    <n v="175"/>
    <n v="176"/>
    <n v="164"/>
    <n v="4.3652769999999999"/>
    <n v="180"/>
    <n v="6488"/>
    <n v="4806"/>
    <x v="24"/>
    <n v="5.844722"/>
  </r>
  <r>
    <x v="14"/>
    <s v="rpedregosap"/>
    <n v="6"/>
    <n v="0"/>
    <n v="6"/>
    <n v="134"/>
    <n v="141"/>
    <n v="130"/>
    <n v="3.5402770000000001"/>
    <n v="143"/>
    <n v="5774"/>
    <n v="1537"/>
    <x v="25"/>
    <n v="4.1188880000000001"/>
  </r>
  <r>
    <x v="14"/>
    <s v="sjimenezcr"/>
    <n v="10"/>
    <n v="1"/>
    <n v="9"/>
    <n v="126"/>
    <n v="128"/>
    <n v="121"/>
    <n v="4.7805549999999997"/>
    <n v="128"/>
    <n v="8518"/>
    <n v="3085"/>
    <x v="26"/>
    <n v="5.9494439999999997"/>
  </r>
  <r>
    <x v="14"/>
    <s v="srosalesd"/>
    <n v="2"/>
    <n v="0"/>
    <n v="2"/>
    <n v="170"/>
    <n v="173"/>
    <n v="159"/>
    <n v="5.915832"/>
    <n v="182"/>
    <n v="6396"/>
    <n v="4257"/>
    <x v="38"/>
    <n v="6.8963869999999998"/>
  </r>
  <r>
    <x v="14"/>
    <s v="ujimenezp"/>
    <n v="2"/>
    <n v="0"/>
    <n v="2"/>
    <n v="144"/>
    <n v="145"/>
    <n v="125"/>
    <n v="5.976388"/>
    <n v="151"/>
    <n v="6923"/>
    <n v="5417"/>
    <x v="39"/>
    <n v="6.8983319999999999"/>
  </r>
  <r>
    <x v="15"/>
    <s v="agcaballero"/>
    <n v="14"/>
    <n v="1"/>
    <n v="13"/>
    <n v="185"/>
    <n v="188"/>
    <n v="156"/>
    <n v="5.3094440000000001"/>
    <n v="188"/>
    <n v="6265"/>
    <n v="5223"/>
    <x v="31"/>
    <n v="5.9730549999999996"/>
  </r>
  <r>
    <x v="15"/>
    <s v="agonzalezm"/>
    <n v="6"/>
    <n v="0"/>
    <n v="6"/>
    <n v="160"/>
    <n v="162"/>
    <n v="121"/>
    <n v="4.3761109999999999"/>
    <n v="174"/>
    <n v="4379"/>
    <n v="4644"/>
    <x v="0"/>
    <n v="4.9636110000000002"/>
  </r>
  <r>
    <x v="15"/>
    <s v="ajuliam"/>
    <n v="6"/>
    <n v="0"/>
    <n v="6"/>
    <n v="235"/>
    <n v="236"/>
    <n v="208"/>
    <n v="5.1986109999999996"/>
    <n v="239"/>
    <n v="5889"/>
    <n v="2752"/>
    <x v="1"/>
    <n v="5.951111"/>
  </r>
  <r>
    <x v="15"/>
    <s v="almacias"/>
    <n v="3"/>
    <n v="2"/>
    <n v="1"/>
    <n v="147"/>
    <n v="148"/>
    <n v="146"/>
    <n v="4.3588880000000003"/>
    <n v="150"/>
    <n v="6815"/>
    <n v="1292"/>
    <x v="2"/>
    <n v="4.9408319999999994"/>
  </r>
  <r>
    <x v="15"/>
    <s v="amartos"/>
    <n v="7"/>
    <n v="0"/>
    <n v="7"/>
    <n v="307"/>
    <n v="307"/>
    <n v="304"/>
    <n v="5.0894440000000003"/>
    <n v="307"/>
    <n v="5007"/>
    <n v="1925"/>
    <x v="3"/>
    <n v="5.7669439999999996"/>
  </r>
  <r>
    <x v="15"/>
    <s v="amprietou"/>
    <n v="8"/>
    <n v="1"/>
    <n v="7"/>
    <n v="100"/>
    <n v="102"/>
    <n v="97"/>
    <n v="4.7944440000000004"/>
    <n v="107"/>
    <n v="12729"/>
    <n v="1245"/>
    <x v="4"/>
    <n v="5.7222210000000002"/>
  </r>
  <r>
    <x v="15"/>
    <s v="bmarquezl"/>
    <n v="7"/>
    <n v="0"/>
    <n v="7"/>
    <n v="189"/>
    <n v="195"/>
    <n v="80"/>
    <n v="5.3036110000000001"/>
    <n v="197"/>
    <n v="5671"/>
    <n v="5833"/>
    <x v="5"/>
    <n v="5.9677769999999999"/>
  </r>
  <r>
    <x v="15"/>
    <s v="cadamuzm"/>
    <n v="3"/>
    <n v="2"/>
    <n v="1"/>
    <n v="93"/>
    <n v="93"/>
    <n v="83"/>
    <n v="4.1830549999999995"/>
    <n v="104"/>
    <n v="7019"/>
    <n v="2428"/>
    <x v="6"/>
    <n v="5.8836110000000001"/>
  </r>
  <r>
    <x v="15"/>
    <s v="cmunozm"/>
    <n v="2"/>
    <n v="0"/>
    <n v="2"/>
    <n v="139"/>
    <n v="140"/>
    <n v="103"/>
    <n v="5.0830549999999999"/>
    <n v="146"/>
    <n v="7489"/>
    <n v="4303"/>
    <x v="7"/>
    <n v="5.9622219999999997"/>
  </r>
  <r>
    <x v="15"/>
    <s v="cpenaj"/>
    <n v="2"/>
    <n v="1"/>
    <n v="1"/>
    <n v="210"/>
    <n v="211"/>
    <n v="183"/>
    <n v="6.023333"/>
    <n v="222"/>
    <n v="5288"/>
    <n v="4373"/>
    <x v="8"/>
    <n v="6.951111"/>
  </r>
  <r>
    <x v="15"/>
    <s v="dcamachoa"/>
    <n v="4"/>
    <n v="3"/>
    <n v="1"/>
    <n v="97"/>
    <n v="97"/>
    <n v="54"/>
    <n v="6.0141660000000003"/>
    <n v="101"/>
    <n v="10534"/>
    <n v="3060"/>
    <x v="9"/>
    <n v="6.936388"/>
  </r>
  <r>
    <x v="15"/>
    <s v="fdetorom"/>
    <n v="0"/>
    <n v="0"/>
    <n v="0"/>
    <n v="221"/>
    <n v="227"/>
    <n v="197"/>
    <n v="5.3769430000000007"/>
    <n v="243"/>
    <n v="5782"/>
    <n v="1801"/>
    <x v="33"/>
    <n v="6.0436099999999993"/>
  </r>
  <r>
    <x v="15"/>
    <s v="ftrinadoo"/>
    <n v="5"/>
    <n v="1"/>
    <n v="4"/>
    <n v="198"/>
    <n v="198"/>
    <n v="170"/>
    <n v="6.0286109999999997"/>
    <n v="205"/>
    <n v="7355"/>
    <n v="5078"/>
    <x v="34"/>
    <n v="6.9775"/>
  </r>
  <r>
    <x v="15"/>
    <s v="imartinezg"/>
    <n v="5"/>
    <n v="0"/>
    <n v="5"/>
    <n v="111"/>
    <n v="114"/>
    <n v="100"/>
    <n v="4.2669430000000004"/>
    <n v="119"/>
    <n v="6722"/>
    <n v="2984"/>
    <x v="11"/>
    <n v="4.686388"/>
  </r>
  <r>
    <x v="15"/>
    <s v="jpalamillo"/>
    <n v="0"/>
    <n v="0"/>
    <n v="0"/>
    <n v="162"/>
    <n v="171"/>
    <n v="150"/>
    <n v="4.1583329999999998"/>
    <n v="169"/>
    <n v="4343"/>
    <n v="3268"/>
    <x v="12"/>
    <n v="4.654166"/>
  </r>
  <r>
    <x v="15"/>
    <s v="jserranom"/>
    <n v="4"/>
    <n v="0"/>
    <n v="4"/>
    <n v="169"/>
    <n v="172"/>
    <n v="130"/>
    <n v="6.0199990000000003"/>
    <n v="178"/>
    <n v="6883"/>
    <n v="4502"/>
    <x v="13"/>
    <n v="6.9786099999999998"/>
  </r>
  <r>
    <x v="15"/>
    <s v="lamorenor"/>
    <n v="17"/>
    <n v="0"/>
    <n v="17"/>
    <n v="185"/>
    <n v="187"/>
    <n v="171"/>
    <n v="4.3994439999999999"/>
    <n v="188"/>
    <n v="6909"/>
    <n v="972"/>
    <x v="14"/>
    <n v="4.9813879999999999"/>
  </r>
  <r>
    <x v="15"/>
    <s v="lblancor"/>
    <n v="3"/>
    <n v="1"/>
    <n v="2"/>
    <n v="125"/>
    <n v="131"/>
    <n v="107"/>
    <n v="5.4766659999999998"/>
    <n v="139"/>
    <n v="7112"/>
    <n v="3942"/>
    <x v="15"/>
    <n v="6.315277"/>
  </r>
  <r>
    <x v="15"/>
    <s v="lcentellao"/>
    <n v="4"/>
    <n v="1"/>
    <n v="3"/>
    <n v="150"/>
    <n v="150"/>
    <n v="124"/>
    <n v="6.0244439999999999"/>
    <n v="159"/>
    <n v="9423"/>
    <n v="2899"/>
    <x v="35"/>
    <n v="6.9597220000000002"/>
  </r>
  <r>
    <x v="15"/>
    <s v="lmoyav"/>
    <n v="0"/>
    <n v="0"/>
    <n v="0"/>
    <n v="184"/>
    <n v="201"/>
    <n v="180"/>
    <n v="4.404166"/>
    <n v="204"/>
    <n v="5695"/>
    <n v="1333"/>
    <x v="17"/>
    <n v="4.9927770000000002"/>
  </r>
  <r>
    <x v="15"/>
    <s v="lsolea"/>
    <n v="13"/>
    <n v="0"/>
    <n v="13"/>
    <n v="174"/>
    <n v="185"/>
    <n v="168"/>
    <n v="5.4624990000000002"/>
    <n v="199"/>
    <n v="9106"/>
    <n v="1289"/>
    <x v="36"/>
    <n v="5.9722210000000002"/>
  </r>
  <r>
    <x v="15"/>
    <s v="maapinedac"/>
    <n v="7"/>
    <n v="0"/>
    <n v="7"/>
    <n v="38"/>
    <n v="40"/>
    <n v="31"/>
    <n v="1.3141659999999999"/>
    <n v="43"/>
    <n v="1680"/>
    <n v="912"/>
    <x v="40"/>
    <n v="1.831666"/>
  </r>
  <r>
    <x v="15"/>
    <s v="mbarrenas"/>
    <n v="6"/>
    <n v="0"/>
    <n v="6"/>
    <n v="142"/>
    <n v="143"/>
    <n v="105"/>
    <n v="5.2044439999999996"/>
    <n v="150"/>
    <n v="7069"/>
    <n v="3846"/>
    <x v="41"/>
    <n v="5.9919440000000002"/>
  </r>
  <r>
    <x v="15"/>
    <s v="mcaneten"/>
    <n v="12"/>
    <n v="2"/>
    <n v="10"/>
    <n v="123"/>
    <n v="134"/>
    <n v="113"/>
    <n v="4.2727770000000005"/>
    <n v="138"/>
    <n v="7823"/>
    <n v="2555"/>
    <x v="18"/>
    <n v="5.3216660000000005"/>
  </r>
  <r>
    <x v="15"/>
    <s v="mlopezdi"/>
    <n v="12"/>
    <n v="1"/>
    <n v="11"/>
    <n v="123"/>
    <n v="125"/>
    <n v="97"/>
    <n v="4.4097210000000002"/>
    <n v="128"/>
    <n v="6351"/>
    <n v="3358"/>
    <x v="20"/>
    <n v="4.9947210000000002"/>
  </r>
  <r>
    <x v="15"/>
    <s v="mmorenomu"/>
    <n v="5"/>
    <n v="0"/>
    <n v="5"/>
    <n v="158"/>
    <n v="158"/>
    <n v="150"/>
    <n v="3.7283330000000001"/>
    <n v="160"/>
    <n v="5341"/>
    <n v="2600"/>
    <x v="21"/>
    <n v="4.8961100000000002"/>
  </r>
  <r>
    <x v="15"/>
    <s v="mmunozv"/>
    <n v="12"/>
    <n v="0"/>
    <n v="12"/>
    <n v="198"/>
    <n v="198"/>
    <n v="190"/>
    <n v="6.1275000000000004"/>
    <n v="200"/>
    <n v="7718"/>
    <n v="1622"/>
    <x v="22"/>
    <n v="6.8069439999999997"/>
  </r>
  <r>
    <x v="15"/>
    <s v="rapariciol"/>
    <n v="18"/>
    <n v="0"/>
    <n v="18"/>
    <n v="155"/>
    <n v="157"/>
    <n v="130"/>
    <n v="4.3849999999999998"/>
    <n v="158"/>
    <n v="5342"/>
    <n v="4413"/>
    <x v="37"/>
    <n v="4.9722220000000004"/>
  </r>
  <r>
    <x v="15"/>
    <s v="rblancoo"/>
    <n v="4"/>
    <n v="0"/>
    <n v="4"/>
    <n v="148"/>
    <n v="156"/>
    <n v="124"/>
    <n v="6.1866660000000007"/>
    <n v="163"/>
    <n v="9117"/>
    <n v="2656"/>
    <x v="23"/>
    <n v="6.9019440000000003"/>
  </r>
  <r>
    <x v="15"/>
    <s v="rmneirae"/>
    <n v="8"/>
    <n v="1"/>
    <n v="7"/>
    <n v="68"/>
    <n v="71"/>
    <n v="53"/>
    <n v="4.3180540000000001"/>
    <n v="87"/>
    <n v="9123"/>
    <n v="2646"/>
    <x v="42"/>
    <n v="5.174722"/>
  </r>
  <r>
    <x v="15"/>
    <s v="rolmom"/>
    <n v="2"/>
    <n v="0"/>
    <n v="2"/>
    <n v="198"/>
    <n v="199"/>
    <n v="171"/>
    <n v="4.473611"/>
    <n v="196"/>
    <n v="4935"/>
    <n v="4516"/>
    <x v="24"/>
    <n v="5.9419430000000002"/>
  </r>
  <r>
    <x v="15"/>
    <s v="rpedregosap"/>
    <n v="7"/>
    <n v="0"/>
    <n v="7"/>
    <n v="155"/>
    <n v="157"/>
    <n v="143"/>
    <n v="3.6972209999999999"/>
    <n v="158"/>
    <n v="5717"/>
    <n v="2215"/>
    <x v="25"/>
    <n v="4.9455549999999997"/>
  </r>
  <r>
    <x v="15"/>
    <s v="sjimenezcr"/>
    <n v="14"/>
    <n v="0"/>
    <n v="14"/>
    <n v="154"/>
    <n v="156"/>
    <n v="115"/>
    <n v="5.0938879999999997"/>
    <n v="168"/>
    <n v="8035"/>
    <n v="3124"/>
    <x v="26"/>
    <n v="5.9352770000000001"/>
  </r>
  <r>
    <x v="15"/>
    <s v="srosalesd"/>
    <n v="8"/>
    <n v="1"/>
    <n v="7"/>
    <n v="189"/>
    <n v="189"/>
    <n v="171"/>
    <n v="5.9199989999999998"/>
    <n v="198"/>
    <n v="9567"/>
    <n v="3159"/>
    <x v="38"/>
    <n v="6.8799989999999998"/>
  </r>
  <r>
    <x v="15"/>
    <s v="ujimenezp"/>
    <n v="5"/>
    <n v="0"/>
    <n v="5"/>
    <n v="155"/>
    <n v="156"/>
    <n v="106"/>
    <n v="6.0286099999999996"/>
    <n v="159"/>
    <n v="6157"/>
    <n v="5576"/>
    <x v="39"/>
    <n v="6.9505539999999995"/>
  </r>
  <r>
    <x v="16"/>
    <s v="acgarcia"/>
    <n v="4"/>
    <n v="0"/>
    <n v="4"/>
    <n v="158"/>
    <n v="168"/>
    <n v="136"/>
    <n v="4.8924980000000007"/>
    <n v="174"/>
    <n v="8476"/>
    <n v="2103"/>
    <x v="30"/>
    <n v="5.5605540000000007"/>
  </r>
  <r>
    <x v="16"/>
    <s v="agcaballero"/>
    <n v="11"/>
    <n v="0"/>
    <n v="11"/>
    <n v="210"/>
    <n v="213"/>
    <n v="179"/>
    <n v="5.304443"/>
    <n v="213"/>
    <n v="5320"/>
    <n v="6168"/>
    <x v="31"/>
    <n v="5.9727769999999998"/>
  </r>
  <r>
    <x v="16"/>
    <s v="agonzalezm"/>
    <n v="2"/>
    <n v="0"/>
    <n v="2"/>
    <n v="179"/>
    <n v="179"/>
    <n v="151"/>
    <n v="4.3855550000000001"/>
    <n v="189"/>
    <n v="4252"/>
    <n v="4930"/>
    <x v="0"/>
    <n v="4.969722"/>
  </r>
  <r>
    <x v="16"/>
    <s v="ajuliam"/>
    <n v="9"/>
    <n v="0"/>
    <n v="9"/>
    <n v="231"/>
    <n v="233"/>
    <n v="206"/>
    <n v="5.23"/>
    <n v="231"/>
    <n v="6367"/>
    <n v="2893"/>
    <x v="1"/>
    <n v="6.1019439999999996"/>
  </r>
  <r>
    <x v="16"/>
    <s v="amartos"/>
    <n v="7"/>
    <n v="0"/>
    <n v="7"/>
    <n v="277"/>
    <n v="277"/>
    <n v="264"/>
    <n v="5.2091659999999997"/>
    <n v="274"/>
    <n v="5976"/>
    <n v="2823"/>
    <x v="3"/>
    <n v="5.8783329999999996"/>
  </r>
  <r>
    <x v="16"/>
    <s v="amprietou"/>
    <n v="7"/>
    <n v="2"/>
    <n v="5"/>
    <n v="170"/>
    <n v="170"/>
    <n v="167"/>
    <n v="6.110277"/>
    <n v="180"/>
    <n v="13430"/>
    <n v="2022"/>
    <x v="4"/>
    <n v="6.8811099999999996"/>
  </r>
  <r>
    <x v="16"/>
    <s v="bmarquezl"/>
    <n v="7"/>
    <n v="0"/>
    <n v="7"/>
    <n v="197"/>
    <n v="204"/>
    <n v="128"/>
    <n v="5.2980549999999997"/>
    <n v="206"/>
    <n v="5291"/>
    <n v="6368"/>
    <x v="5"/>
    <n v="5.9730549999999996"/>
  </r>
  <r>
    <x v="16"/>
    <s v="cadamuzm"/>
    <n v="3"/>
    <n v="0"/>
    <n v="3"/>
    <n v="181"/>
    <n v="184"/>
    <n v="168"/>
    <n v="5.1430550000000004"/>
    <n v="187"/>
    <n v="3795"/>
    <n v="4531"/>
    <x v="6"/>
    <n v="5.9505550000000005"/>
  </r>
  <r>
    <x v="16"/>
    <s v="cmunozm"/>
    <n v="5"/>
    <n v="0"/>
    <n v="5"/>
    <n v="150"/>
    <n v="150"/>
    <n v="83"/>
    <n v="5.1211099999999998"/>
    <n v="156"/>
    <n v="4787"/>
    <n v="5054"/>
    <x v="7"/>
    <n v="5.962777"/>
  </r>
  <r>
    <x v="16"/>
    <s v="cpenaj"/>
    <n v="6"/>
    <n v="0"/>
    <n v="6"/>
    <n v="242"/>
    <n v="245"/>
    <n v="222"/>
    <n v="6.0305549999999997"/>
    <n v="253"/>
    <n v="5358"/>
    <n v="4487"/>
    <x v="8"/>
    <n v="6.9577770000000001"/>
  </r>
  <r>
    <x v="16"/>
    <s v="crubiop"/>
    <n v="10"/>
    <n v="0"/>
    <n v="10"/>
    <n v="154"/>
    <n v="155"/>
    <n v="147"/>
    <n v="5.212777"/>
    <n v="168"/>
    <n v="8469"/>
    <n v="2720"/>
    <x v="32"/>
    <n v="6.0369440000000001"/>
  </r>
  <r>
    <x v="16"/>
    <s v="dcamachoa"/>
    <n v="0"/>
    <n v="0"/>
    <n v="0"/>
    <n v="195"/>
    <n v="195"/>
    <n v="154"/>
    <n v="4.8072210000000002"/>
    <n v="205"/>
    <n v="5118"/>
    <n v="4682"/>
    <x v="9"/>
    <n v="6.9177759999999999"/>
  </r>
  <r>
    <x v="16"/>
    <s v="ejimenezc"/>
    <n v="4"/>
    <n v="0"/>
    <n v="4"/>
    <n v="97"/>
    <n v="97"/>
    <n v="41"/>
    <n v="3.501665"/>
    <n v="104"/>
    <n v="6202"/>
    <n v="3563"/>
    <x v="10"/>
    <n v="4.6905549999999998"/>
  </r>
  <r>
    <x v="16"/>
    <s v="fdetorom"/>
    <n v="3"/>
    <n v="1"/>
    <n v="2"/>
    <n v="170"/>
    <n v="172"/>
    <n v="160"/>
    <n v="5.2983329999999995"/>
    <n v="182"/>
    <n v="9750"/>
    <n v="1905"/>
    <x v="33"/>
    <n v="6.2269439999999996"/>
  </r>
  <r>
    <x v="16"/>
    <s v="ftrinadoo"/>
    <n v="0"/>
    <n v="0"/>
    <n v="0"/>
    <n v="238"/>
    <n v="239"/>
    <n v="215"/>
    <n v="5.9633330000000004"/>
    <n v="247"/>
    <n v="4478"/>
    <n v="6148"/>
    <x v="34"/>
    <n v="6.8994439999999999"/>
  </r>
  <r>
    <x v="16"/>
    <s v="jserranom"/>
    <n v="6"/>
    <n v="1"/>
    <n v="5"/>
    <n v="155"/>
    <n v="157"/>
    <n v="106"/>
    <n v="5.9688879999999997"/>
    <n v="164"/>
    <n v="6543"/>
    <n v="4591"/>
    <x v="13"/>
    <n v="6.9663880000000002"/>
  </r>
  <r>
    <x v="16"/>
    <s v="lamorenor"/>
    <n v="15"/>
    <n v="0"/>
    <n v="15"/>
    <n v="220"/>
    <n v="223"/>
    <n v="202"/>
    <n v="4.2994440000000003"/>
    <n v="225"/>
    <n v="5339"/>
    <n v="1030"/>
    <x v="14"/>
    <n v="4.8797220000000001"/>
  </r>
  <r>
    <x v="16"/>
    <s v="lcentellao"/>
    <n v="1"/>
    <n v="0"/>
    <n v="1"/>
    <n v="234"/>
    <n v="235"/>
    <n v="214"/>
    <n v="6.0436100000000001"/>
    <n v="240"/>
    <n v="6162"/>
    <n v="4396"/>
    <x v="35"/>
    <n v="6.9644430000000002"/>
  </r>
  <r>
    <x v="16"/>
    <s v="lmancerag"/>
    <n v="4"/>
    <n v="1"/>
    <n v="3"/>
    <n v="124"/>
    <n v="129"/>
    <n v="119"/>
    <n v="4.1402770000000002"/>
    <n v="128"/>
    <n v="6686"/>
    <n v="2621"/>
    <x v="16"/>
    <n v="4.7277770000000006"/>
  </r>
  <r>
    <x v="16"/>
    <s v="lmoyav"/>
    <n v="2"/>
    <n v="1"/>
    <n v="1"/>
    <n v="153"/>
    <n v="159"/>
    <n v="147"/>
    <n v="4.2961109999999998"/>
    <n v="167"/>
    <n v="6249"/>
    <n v="2113"/>
    <x v="17"/>
    <n v="4.8955549999999999"/>
  </r>
  <r>
    <x v="16"/>
    <s v="lsolea"/>
    <n v="18"/>
    <n v="0"/>
    <n v="18"/>
    <n v="150"/>
    <n v="170"/>
    <n v="148"/>
    <n v="4.3966659999999997"/>
    <n v="176"/>
    <n v="5215"/>
    <n v="1180"/>
    <x v="36"/>
    <n v="4.9994439999999996"/>
  </r>
  <r>
    <x v="16"/>
    <s v="mbarrenas"/>
    <n v="6"/>
    <n v="0"/>
    <n v="6"/>
    <n v="116"/>
    <n v="117"/>
    <n v="84"/>
    <n v="5.1341659999999996"/>
    <n v="124"/>
    <n v="8563"/>
    <n v="3299"/>
    <x v="41"/>
    <n v="6.0111109999999996"/>
  </r>
  <r>
    <x v="16"/>
    <s v="mlopezdi"/>
    <n v="5"/>
    <n v="0"/>
    <n v="5"/>
    <n v="150"/>
    <n v="153"/>
    <n v="103"/>
    <n v="4.4083329999999998"/>
    <n v="156"/>
    <n v="4947"/>
    <n v="4806"/>
    <x v="20"/>
    <n v="4.9927770000000002"/>
  </r>
  <r>
    <x v="16"/>
    <s v="mmorenomu"/>
    <n v="2"/>
    <n v="1"/>
    <n v="1"/>
    <n v="148"/>
    <n v="148"/>
    <n v="144"/>
    <n v="4.1924999999999999"/>
    <n v="149"/>
    <n v="6414"/>
    <n v="2770"/>
    <x v="21"/>
    <n v="4.831944"/>
  </r>
  <r>
    <x v="16"/>
    <s v="mmunozv"/>
    <n v="15"/>
    <n v="1"/>
    <n v="14"/>
    <n v="242"/>
    <n v="243"/>
    <n v="236"/>
    <n v="6.9413879999999999"/>
    <n v="241"/>
    <n v="10067"/>
    <n v="1896"/>
    <x v="22"/>
    <n v="7.6252769999999996"/>
  </r>
  <r>
    <x v="16"/>
    <s v="rapariciol"/>
    <n v="10"/>
    <n v="0"/>
    <n v="10"/>
    <n v="130"/>
    <n v="135"/>
    <n v="108"/>
    <n v="4.335833"/>
    <n v="143"/>
    <n v="6319"/>
    <n v="3827"/>
    <x v="37"/>
    <n v="4.9269439999999998"/>
  </r>
  <r>
    <x v="16"/>
    <s v="rblancoo"/>
    <n v="7"/>
    <n v="1"/>
    <n v="6"/>
    <n v="157"/>
    <n v="162"/>
    <n v="144"/>
    <n v="7.176666"/>
    <n v="167"/>
    <n v="12195"/>
    <n v="2965"/>
    <x v="23"/>
    <n v="7.8947219999999998"/>
  </r>
  <r>
    <x v="16"/>
    <s v="rmneirae"/>
    <n v="5"/>
    <n v="0"/>
    <n v="5"/>
    <n v="133"/>
    <n v="139"/>
    <n v="103"/>
    <n v="6.4286099999999999"/>
    <n v="167"/>
    <n v="8274"/>
    <n v="4154"/>
    <x v="42"/>
    <n v="7.1058320000000004"/>
  </r>
  <r>
    <x v="16"/>
    <s v="rolmom"/>
    <n v="3"/>
    <n v="0"/>
    <n v="3"/>
    <n v="223"/>
    <n v="225"/>
    <n v="216"/>
    <n v="4.4261089999999994"/>
    <n v="227"/>
    <n v="5764"/>
    <n v="4759"/>
    <x v="24"/>
    <n v="5.9511089999999998"/>
  </r>
  <r>
    <x v="16"/>
    <s v="rpedregosap"/>
    <n v="6"/>
    <n v="0"/>
    <n v="6"/>
    <n v="118"/>
    <n v="124"/>
    <n v="114"/>
    <n v="3.8022200000000002"/>
    <n v="125"/>
    <n v="8731"/>
    <n v="1975"/>
    <x v="25"/>
    <n v="5.3238880000000002"/>
  </r>
  <r>
    <x v="16"/>
    <s v="sjimenezcr"/>
    <n v="8"/>
    <n v="0"/>
    <n v="8"/>
    <n v="176"/>
    <n v="178"/>
    <n v="138"/>
    <n v="5.1008329999999997"/>
    <n v="190"/>
    <n v="5760"/>
    <n v="3803"/>
    <x v="26"/>
    <n v="5.9577770000000001"/>
  </r>
  <r>
    <x v="16"/>
    <s v="srosalesd"/>
    <n v="1"/>
    <n v="0"/>
    <n v="1"/>
    <n v="213"/>
    <n v="213"/>
    <n v="204"/>
    <n v="5.907222"/>
    <n v="221"/>
    <n v="6538"/>
    <n v="3957"/>
    <x v="38"/>
    <n v="6.8136100000000006"/>
  </r>
  <r>
    <x v="16"/>
    <s v="ujimenezp"/>
    <n v="1"/>
    <n v="0"/>
    <n v="1"/>
    <n v="188"/>
    <n v="189"/>
    <n v="126"/>
    <n v="6.0049990000000006"/>
    <n v="194"/>
    <n v="4149"/>
    <n v="7175"/>
    <x v="39"/>
    <n v="6.9277769999999999"/>
  </r>
  <r>
    <x v="17"/>
    <s v="acgarcia"/>
    <n v="6"/>
    <n v="1"/>
    <n v="5"/>
    <n v="180"/>
    <n v="184"/>
    <n v="155"/>
    <n v="5.3230539999999991"/>
    <n v="220"/>
    <n v="8714"/>
    <n v="2571"/>
    <x v="30"/>
    <n v="6.8236089999999994"/>
  </r>
  <r>
    <x v="17"/>
    <s v="agcaballero"/>
    <n v="13"/>
    <n v="0"/>
    <n v="13"/>
    <n v="218"/>
    <n v="218"/>
    <n v="184"/>
    <n v="6.2152770000000004"/>
    <n v="220"/>
    <n v="6417"/>
    <n v="6078"/>
    <x v="31"/>
    <n v="6.962777"/>
  </r>
  <r>
    <x v="17"/>
    <s v="agonzalezm"/>
    <n v="9"/>
    <n v="0"/>
    <n v="9"/>
    <n v="142"/>
    <n v="142"/>
    <n v="118"/>
    <n v="4.3783329999999996"/>
    <n v="152"/>
    <n v="5446"/>
    <n v="4000"/>
    <x v="0"/>
    <n v="4.9638879999999999"/>
  </r>
  <r>
    <x v="17"/>
    <s v="ajuliam"/>
    <n v="8"/>
    <n v="0"/>
    <n v="8"/>
    <n v="260"/>
    <n v="261"/>
    <n v="241"/>
    <n v="6.0997219999999999"/>
    <n v="266"/>
    <n v="7247"/>
    <n v="2851"/>
    <x v="1"/>
    <n v="6.8744440000000004"/>
  </r>
  <r>
    <x v="17"/>
    <s v="amartos"/>
    <n v="6"/>
    <n v="1"/>
    <n v="5"/>
    <n v="219"/>
    <n v="220"/>
    <n v="204"/>
    <n v="4.5849989999999998"/>
    <n v="217"/>
    <n v="6800"/>
    <n v="2474"/>
    <x v="3"/>
    <n v="5.929443"/>
  </r>
  <r>
    <x v="17"/>
    <s v="amprietou"/>
    <n v="10"/>
    <n v="0"/>
    <n v="10"/>
    <n v="199"/>
    <n v="200"/>
    <n v="196"/>
    <n v="5.3247210000000003"/>
    <n v="217"/>
    <n v="7658"/>
    <n v="1478"/>
    <x v="4"/>
    <n v="5.9052759999999997"/>
  </r>
  <r>
    <x v="17"/>
    <s v="bmarquezl"/>
    <n v="14"/>
    <n v="0"/>
    <n v="14"/>
    <n v="182"/>
    <n v="182"/>
    <n v="121"/>
    <n v="6.1524999999999999"/>
    <n v="198"/>
    <n v="7820"/>
    <n v="5970"/>
    <x v="5"/>
    <n v="6.9116660000000003"/>
  </r>
  <r>
    <x v="17"/>
    <s v="cadamuzm"/>
    <n v="4"/>
    <n v="0"/>
    <n v="4"/>
    <n v="154"/>
    <n v="154"/>
    <n v="147"/>
    <n v="2.2594430000000001"/>
    <n v="155"/>
    <n v="3580"/>
    <n v="3250"/>
    <x v="6"/>
    <n v="5.8844430000000001"/>
  </r>
  <r>
    <x v="17"/>
    <s v="cmunozm"/>
    <n v="3"/>
    <n v="0"/>
    <n v="3"/>
    <n v="156"/>
    <n v="156"/>
    <n v="117"/>
    <n v="5.1308319999999998"/>
    <n v="170"/>
    <n v="3935"/>
    <n v="4954"/>
    <x v="7"/>
    <n v="5.9761100000000003"/>
  </r>
  <r>
    <x v="17"/>
    <s v="cpenaj"/>
    <n v="9"/>
    <n v="0"/>
    <n v="9"/>
    <n v="176"/>
    <n v="176"/>
    <n v="144"/>
    <n v="5.0302769999999999"/>
    <n v="187"/>
    <n v="6634"/>
    <n v="3333"/>
    <x v="8"/>
    <n v="6.8663880000000006"/>
  </r>
  <r>
    <x v="17"/>
    <s v="crubiop"/>
    <n v="10"/>
    <n v="5"/>
    <n v="5"/>
    <n v="110"/>
    <n v="110"/>
    <n v="100"/>
    <n v="5.5633319999999999"/>
    <n v="123"/>
    <n v="10421"/>
    <n v="3640"/>
    <x v="32"/>
    <n v="7.394444"/>
  </r>
  <r>
    <x v="17"/>
    <s v="dcamachoa"/>
    <n v="1"/>
    <n v="0"/>
    <n v="1"/>
    <n v="177"/>
    <n v="177"/>
    <n v="132"/>
    <n v="4.8683319999999997"/>
    <n v="179"/>
    <n v="4425"/>
    <n v="4145"/>
    <x v="9"/>
    <n v="6.8908319999999996"/>
  </r>
  <r>
    <x v="17"/>
    <s v="ejimenezc"/>
    <n v="4"/>
    <n v="1"/>
    <n v="3"/>
    <n v="120"/>
    <n v="120"/>
    <n v="63"/>
    <n v="4.6977760000000002"/>
    <n v="130"/>
    <n v="6025"/>
    <n v="4361"/>
    <x v="10"/>
    <n v="5.1888879999999995"/>
  </r>
  <r>
    <x v="17"/>
    <s v="fdetorom"/>
    <n v="2"/>
    <n v="2"/>
    <n v="0"/>
    <n v="186"/>
    <n v="187"/>
    <n v="162"/>
    <n v="6.2386100000000004"/>
    <n v="209"/>
    <n v="10422"/>
    <n v="1843"/>
    <x v="33"/>
    <n v="6.9880550000000001"/>
  </r>
  <r>
    <x v="17"/>
    <s v="ftrinadoo"/>
    <n v="1"/>
    <n v="0"/>
    <n v="1"/>
    <n v="205"/>
    <n v="207"/>
    <n v="200"/>
    <n v="5.2802769999999999"/>
    <n v="211"/>
    <n v="4468"/>
    <n v="4920"/>
    <x v="34"/>
    <n v="6.2180549999999997"/>
  </r>
  <r>
    <x v="17"/>
    <s v="jserranom"/>
    <n v="1"/>
    <n v="0"/>
    <n v="1"/>
    <n v="187"/>
    <n v="188"/>
    <n v="132"/>
    <n v="5.8422219999999996"/>
    <n v="192"/>
    <n v="4459"/>
    <n v="4880"/>
    <x v="13"/>
    <n v="6.8005550000000001"/>
  </r>
  <r>
    <x v="17"/>
    <s v="lamorenor"/>
    <n v="6"/>
    <n v="2"/>
    <n v="4"/>
    <n v="140"/>
    <n v="142"/>
    <n v="135"/>
    <n v="4.3108329999999997"/>
    <n v="142"/>
    <n v="5497"/>
    <n v="1296"/>
    <x v="14"/>
    <n v="4.9052769999999999"/>
  </r>
  <r>
    <x v="17"/>
    <s v="lcentellao"/>
    <n v="1"/>
    <n v="0"/>
    <n v="1"/>
    <n v="165"/>
    <n v="165"/>
    <n v="144"/>
    <n v="4.9263880000000002"/>
    <n v="174"/>
    <n v="5269"/>
    <n v="3235"/>
    <x v="35"/>
    <n v="6.8813880000000003"/>
  </r>
  <r>
    <x v="17"/>
    <s v="lmancerag"/>
    <n v="3"/>
    <n v="1"/>
    <n v="2"/>
    <n v="75"/>
    <n v="75"/>
    <n v="71"/>
    <n v="4.2072219999999998"/>
    <n v="77"/>
    <n v="8388"/>
    <n v="1573"/>
    <x v="16"/>
    <n v="4.8375000000000004"/>
  </r>
  <r>
    <x v="17"/>
    <s v="lmoyav"/>
    <n v="1"/>
    <n v="0"/>
    <n v="1"/>
    <n v="145"/>
    <n v="146"/>
    <n v="127"/>
    <n v="4.3211110000000001"/>
    <n v="155"/>
    <n v="4689"/>
    <n v="1368"/>
    <x v="17"/>
    <n v="4.9166660000000002"/>
  </r>
  <r>
    <x v="17"/>
    <s v="lsolea"/>
    <n v="25"/>
    <n v="2"/>
    <n v="23"/>
    <n v="183"/>
    <n v="184"/>
    <n v="179"/>
    <n v="5.1997200000000001"/>
    <n v="217"/>
    <n v="8860"/>
    <n v="1913"/>
    <x v="36"/>
    <n v="6.8722199999999996"/>
  </r>
  <r>
    <x v="17"/>
    <s v="mbarrenas"/>
    <n v="8"/>
    <n v="0"/>
    <n v="8"/>
    <n v="138"/>
    <n v="138"/>
    <n v="91"/>
    <n v="5.2283330000000001"/>
    <n v="139"/>
    <n v="5491"/>
    <n v="4040"/>
    <x v="41"/>
    <n v="5.9813879999999999"/>
  </r>
  <r>
    <x v="17"/>
    <s v="mcaneten"/>
    <n v="2"/>
    <n v="1"/>
    <n v="1"/>
    <n v="42"/>
    <n v="45"/>
    <n v="40"/>
    <n v="2.3149989999999998"/>
    <n v="56"/>
    <n v="4873"/>
    <n v="1405"/>
    <x v="18"/>
    <n v="3.1172210000000002"/>
  </r>
  <r>
    <x v="17"/>
    <s v="mlopezdi"/>
    <n v="9"/>
    <n v="0"/>
    <n v="9"/>
    <n v="133"/>
    <n v="133"/>
    <n v="96"/>
    <n v="4.4166660000000002"/>
    <n v="135"/>
    <n v="6066"/>
    <n v="4110"/>
    <x v="20"/>
    <n v="5"/>
  </r>
  <r>
    <x v="17"/>
    <s v="mmorenomu"/>
    <n v="2"/>
    <n v="0"/>
    <n v="2"/>
    <n v="118"/>
    <n v="121"/>
    <n v="116"/>
    <n v="4.2658329999999998"/>
    <n v="133"/>
    <n v="4624"/>
    <n v="2004"/>
    <x v="21"/>
    <n v="4.8730549999999999"/>
  </r>
  <r>
    <x v="17"/>
    <s v="mmunozv"/>
    <n v="4"/>
    <n v="0"/>
    <n v="4"/>
    <n v="175"/>
    <n v="175"/>
    <n v="169"/>
    <n v="6.2319430000000002"/>
    <n v="173"/>
    <n v="6295"/>
    <n v="1810"/>
    <x v="22"/>
    <n v="6.9008320000000003"/>
  </r>
  <r>
    <x v="17"/>
    <s v="rapariciol"/>
    <n v="17"/>
    <n v="0"/>
    <n v="17"/>
    <n v="124"/>
    <n v="128"/>
    <n v="114"/>
    <n v="4.3255549999999996"/>
    <n v="138"/>
    <n v="6002"/>
    <n v="3591"/>
    <x v="37"/>
    <n v="4.9322220000000003"/>
  </r>
  <r>
    <x v="17"/>
    <s v="rblancoo"/>
    <n v="2"/>
    <n v="0"/>
    <n v="2"/>
    <n v="117"/>
    <n v="117"/>
    <n v="92"/>
    <n v="6.146388"/>
    <n v="123"/>
    <n v="7478"/>
    <n v="2533"/>
    <x v="23"/>
    <n v="6.8550000000000004"/>
  </r>
  <r>
    <x v="17"/>
    <s v="rmneirae"/>
    <n v="7"/>
    <n v="2"/>
    <n v="5"/>
    <n v="97"/>
    <n v="99"/>
    <n v="74"/>
    <n v="4.6519440000000003"/>
    <n v="127"/>
    <n v="8441"/>
    <n v="4079"/>
    <x v="42"/>
    <n v="6.8369439999999999"/>
  </r>
  <r>
    <x v="17"/>
    <s v="rolmom"/>
    <n v="4"/>
    <n v="0"/>
    <n v="4"/>
    <n v="234"/>
    <n v="234"/>
    <n v="217"/>
    <n v="5.9524999999999997"/>
    <n v="241"/>
    <n v="5723"/>
    <n v="5042"/>
    <x v="24"/>
    <n v="6.8194439999999998"/>
  </r>
  <r>
    <x v="17"/>
    <s v="rpedregosap"/>
    <n v="3"/>
    <n v="0"/>
    <n v="3"/>
    <n v="146"/>
    <n v="146"/>
    <n v="133"/>
    <n v="4.315277"/>
    <n v="150"/>
    <n v="4641"/>
    <n v="2048"/>
    <x v="25"/>
    <n v="4.8880549999999996"/>
  </r>
  <r>
    <x v="17"/>
    <s v="sjimenezcr"/>
    <n v="12"/>
    <n v="2"/>
    <n v="10"/>
    <n v="143"/>
    <n v="144"/>
    <n v="118"/>
    <n v="4.0822219999999998"/>
    <n v="161"/>
    <n v="4440"/>
    <n v="3143"/>
    <x v="26"/>
    <n v="5.9766659999999998"/>
  </r>
  <r>
    <x v="17"/>
    <s v="srosalesd"/>
    <n v="5"/>
    <n v="0"/>
    <n v="5"/>
    <n v="161"/>
    <n v="161"/>
    <n v="155"/>
    <n v="4.6516650000000004"/>
    <n v="169"/>
    <n v="5479"/>
    <n v="3018"/>
    <x v="38"/>
    <n v="6.6830540000000003"/>
  </r>
  <r>
    <x v="17"/>
    <s v="ujimenezp"/>
    <n v="1"/>
    <n v="1"/>
    <n v="0"/>
    <n v="125"/>
    <n v="125"/>
    <n v="69"/>
    <n v="4.7327770000000005"/>
    <n v="141"/>
    <n v="5953"/>
    <n v="4708"/>
    <x v="39"/>
    <n v="6.7433330000000007"/>
  </r>
  <r>
    <x v="18"/>
    <s v="acgarcia"/>
    <n v="4"/>
    <n v="0"/>
    <n v="4"/>
    <n v="162"/>
    <n v="175"/>
    <n v="147"/>
    <n v="6.208609"/>
    <n v="185"/>
    <n v="5435"/>
    <n v="2335"/>
    <x v="30"/>
    <n v="6.8749980000000006"/>
  </r>
  <r>
    <x v="18"/>
    <s v="agcaballero"/>
    <n v="9"/>
    <n v="0"/>
    <n v="9"/>
    <n v="177"/>
    <n v="184"/>
    <n v="153"/>
    <n v="5.2649999999999997"/>
    <n v="187"/>
    <n v="5618"/>
    <n v="5052"/>
    <x v="31"/>
    <n v="5.9344440000000001"/>
  </r>
  <r>
    <x v="18"/>
    <s v="agonzalezm"/>
    <n v="1"/>
    <n v="0"/>
    <n v="1"/>
    <n v="41"/>
    <n v="41"/>
    <n v="32"/>
    <n v="1.5141659999999999"/>
    <n v="47"/>
    <n v="2443"/>
    <n v="1299"/>
    <x v="0"/>
    <n v="4.9497220000000004"/>
  </r>
  <r>
    <x v="18"/>
    <s v="ajuliam"/>
    <n v="8"/>
    <n v="0"/>
    <n v="8"/>
    <n v="236"/>
    <n v="237"/>
    <n v="215"/>
    <n v="5.2230549999999996"/>
    <n v="244"/>
    <n v="5588"/>
    <n v="2695"/>
    <x v="1"/>
    <n v="5.9855549999999997"/>
  </r>
  <r>
    <x v="18"/>
    <s v="amartos"/>
    <n v="3"/>
    <n v="1"/>
    <n v="2"/>
    <n v="242"/>
    <n v="242"/>
    <n v="234"/>
    <n v="6.1461099999999993"/>
    <n v="239"/>
    <n v="6536"/>
    <n v="3163"/>
    <x v="3"/>
    <n v="7.8349989999999998"/>
  </r>
  <r>
    <x v="18"/>
    <s v="amprietou"/>
    <n v="8"/>
    <n v="2"/>
    <n v="6"/>
    <n v="179"/>
    <n v="180"/>
    <n v="172"/>
    <n v="5.8872210000000003"/>
    <n v="189"/>
    <n v="8038"/>
    <n v="1532"/>
    <x v="4"/>
    <n v="6.8927769999999997"/>
  </r>
  <r>
    <x v="18"/>
    <s v="bmarquezl"/>
    <n v="8"/>
    <n v="0"/>
    <n v="8"/>
    <n v="180"/>
    <n v="191"/>
    <n v="124"/>
    <n v="5.27"/>
    <n v="190"/>
    <n v="5403"/>
    <n v="5784"/>
    <x v="5"/>
    <n v="5.9452769999999999"/>
  </r>
  <r>
    <x v="18"/>
    <s v="cadamuzm"/>
    <n v="1"/>
    <n v="0"/>
    <n v="1"/>
    <n v="107"/>
    <n v="108"/>
    <n v="97"/>
    <n v="5.1563879999999997"/>
    <n v="114"/>
    <n v="5521"/>
    <n v="2696"/>
    <x v="6"/>
    <n v="6.0019429999999998"/>
  </r>
  <r>
    <x v="18"/>
    <s v="cmunozm"/>
    <n v="7"/>
    <n v="0"/>
    <n v="7"/>
    <n v="116"/>
    <n v="122"/>
    <n v="86"/>
    <n v="5.0266649999999995"/>
    <n v="139"/>
    <n v="5600"/>
    <n v="3754"/>
    <x v="7"/>
    <n v="5.9605540000000001"/>
  </r>
  <r>
    <x v="18"/>
    <s v="cpenaj"/>
    <n v="3"/>
    <n v="1"/>
    <n v="2"/>
    <n v="220"/>
    <n v="224"/>
    <n v="206"/>
    <n v="6.3766660000000002"/>
    <n v="228"/>
    <n v="5032"/>
    <n v="4035"/>
    <x v="8"/>
    <n v="6.9580549999999999"/>
  </r>
  <r>
    <x v="18"/>
    <s v="crubiop"/>
    <n v="7"/>
    <n v="0"/>
    <n v="7"/>
    <n v="134"/>
    <n v="134"/>
    <n v="129"/>
    <n v="4.032222"/>
    <n v="139"/>
    <n v="6150"/>
    <n v="2277"/>
    <x v="32"/>
    <n v="4.4972219999999998"/>
  </r>
  <r>
    <x v="18"/>
    <s v="dcamachoa"/>
    <n v="0"/>
    <n v="0"/>
    <n v="0"/>
    <n v="200"/>
    <n v="201"/>
    <n v="166"/>
    <n v="4.9711109999999996"/>
    <n v="202"/>
    <n v="4977"/>
    <n v="3718"/>
    <x v="9"/>
    <n v="7.0091659999999996"/>
  </r>
  <r>
    <x v="18"/>
    <s v="ejimenezc"/>
    <n v="3"/>
    <n v="1"/>
    <n v="2"/>
    <n v="91"/>
    <n v="92"/>
    <n v="53"/>
    <n v="3.8697219999999999"/>
    <n v="100"/>
    <n v="5088"/>
    <n v="3615"/>
    <x v="10"/>
    <n v="4.4441660000000001"/>
  </r>
  <r>
    <x v="18"/>
    <s v="fdetorom"/>
    <n v="0"/>
    <n v="0"/>
    <n v="0"/>
    <n v="86"/>
    <n v="89"/>
    <n v="77"/>
    <n v="3.3722219999999998"/>
    <n v="97"/>
    <n v="3201"/>
    <n v="560"/>
    <x v="33"/>
    <n v="6.8533330000000001"/>
  </r>
  <r>
    <x v="18"/>
    <s v="ftrinadoo"/>
    <n v="1"/>
    <n v="0"/>
    <n v="1"/>
    <n v="189"/>
    <n v="192"/>
    <n v="177"/>
    <n v="4.7958320000000008"/>
    <n v="197"/>
    <n v="4347"/>
    <n v="4787"/>
    <x v="34"/>
    <n v="6.025277"/>
  </r>
  <r>
    <x v="18"/>
    <s v="jserranom"/>
    <n v="1"/>
    <n v="0"/>
    <n v="1"/>
    <n v="185"/>
    <n v="185"/>
    <n v="143"/>
    <n v="6.1680549999999998"/>
    <n v="189"/>
    <n v="5564"/>
    <n v="5102"/>
    <x v="13"/>
    <n v="6.7902770000000006"/>
  </r>
  <r>
    <x v="18"/>
    <s v="lamorenor"/>
    <n v="4"/>
    <n v="0"/>
    <n v="4"/>
    <n v="168"/>
    <n v="170"/>
    <n v="156"/>
    <n v="4.4091659999999999"/>
    <n v="175"/>
    <n v="4320"/>
    <n v="1039"/>
    <x v="14"/>
    <n v="4.9913879999999997"/>
  </r>
  <r>
    <x v="18"/>
    <s v="lcentellao"/>
    <n v="2"/>
    <n v="0"/>
    <n v="2"/>
    <n v="162"/>
    <n v="164"/>
    <n v="134"/>
    <n v="5.1683319999999995"/>
    <n v="170"/>
    <n v="4492"/>
    <n v="2927"/>
    <x v="35"/>
    <n v="6.9827770000000005"/>
  </r>
  <r>
    <x v="18"/>
    <s v="lmancerag"/>
    <n v="4"/>
    <n v="1"/>
    <n v="3"/>
    <n v="132"/>
    <n v="136"/>
    <n v="125"/>
    <n v="3.3527770000000001"/>
    <n v="134"/>
    <n v="6026"/>
    <n v="2079"/>
    <x v="16"/>
    <n v="4.4077769999999994"/>
  </r>
  <r>
    <x v="18"/>
    <s v="lmoyav"/>
    <n v="2"/>
    <n v="0"/>
    <n v="2"/>
    <n v="130"/>
    <n v="132"/>
    <n v="116"/>
    <n v="4.5144440000000001"/>
    <n v="137"/>
    <n v="6761"/>
    <n v="1372"/>
    <x v="17"/>
    <n v="4.9944439999999997"/>
  </r>
  <r>
    <x v="18"/>
    <s v="lsolea"/>
    <n v="20"/>
    <n v="0"/>
    <n v="20"/>
    <n v="156"/>
    <n v="166"/>
    <n v="151"/>
    <n v="6.2761100000000001"/>
    <n v="169"/>
    <n v="7586"/>
    <n v="1513"/>
    <x v="36"/>
    <n v="6.9369430000000003"/>
  </r>
  <r>
    <x v="18"/>
    <s v="maapinedac"/>
    <n v="3"/>
    <n v="0"/>
    <n v="3"/>
    <n v="20"/>
    <n v="25"/>
    <n v="13"/>
    <n v="0.68944399999999995"/>
    <n v="26"/>
    <n v="1106"/>
    <n v="488"/>
    <x v="40"/>
    <n v="1.124166"/>
  </r>
  <r>
    <x v="18"/>
    <s v="mbarrenas"/>
    <n v="4"/>
    <n v="0"/>
    <n v="4"/>
    <n v="70"/>
    <n v="70"/>
    <n v="54"/>
    <n v="5.3213879999999998"/>
    <n v="85"/>
    <n v="9492"/>
    <n v="2854"/>
    <x v="41"/>
    <n v="5.969722"/>
  </r>
  <r>
    <x v="18"/>
    <s v="mcaneten"/>
    <n v="10"/>
    <n v="0"/>
    <n v="10"/>
    <n v="138"/>
    <n v="149"/>
    <n v="131"/>
    <n v="5.211665"/>
    <n v="151"/>
    <n v="6767"/>
    <n v="1354"/>
    <x v="18"/>
    <n v="6.6972209999999999"/>
  </r>
  <r>
    <x v="18"/>
    <s v="mlopezdi"/>
    <n v="3"/>
    <n v="0"/>
    <n v="3"/>
    <n v="27"/>
    <n v="29"/>
    <n v="24"/>
    <n v="1.525833"/>
    <n v="34"/>
    <n v="3079"/>
    <n v="1008"/>
    <x v="20"/>
    <n v="4.966666"/>
  </r>
  <r>
    <x v="18"/>
    <s v="mmorenomu"/>
    <n v="4"/>
    <n v="0"/>
    <n v="4"/>
    <n v="77"/>
    <n v="77"/>
    <n v="75"/>
    <n v="4.2944440000000004"/>
    <n v="85"/>
    <n v="7899"/>
    <n v="1745"/>
    <x v="21"/>
    <n v="4.9255550000000001"/>
  </r>
  <r>
    <x v="18"/>
    <s v="mmunozv"/>
    <n v="5"/>
    <n v="0"/>
    <n v="5"/>
    <n v="171"/>
    <n v="171"/>
    <n v="167"/>
    <n v="5.9391660000000002"/>
    <n v="169"/>
    <n v="6457"/>
    <n v="1423"/>
    <x v="22"/>
    <n v="6.6147220000000004"/>
  </r>
  <r>
    <x v="18"/>
    <s v="rapariciol"/>
    <n v="6"/>
    <n v="1"/>
    <n v="5"/>
    <n v="24"/>
    <n v="29"/>
    <n v="14"/>
    <n v="1.6888879999999999"/>
    <n v="26"/>
    <n v="3790"/>
    <n v="776"/>
    <x v="37"/>
    <n v="4.9683330000000003"/>
  </r>
  <r>
    <x v="18"/>
    <s v="rblancoo"/>
    <n v="3"/>
    <n v="0"/>
    <n v="3"/>
    <n v="162"/>
    <n v="168"/>
    <n v="145"/>
    <n v="4.5069439999999998"/>
    <n v="169"/>
    <n v="5902"/>
    <n v="2568"/>
    <x v="23"/>
    <n v="5.9141659999999998"/>
  </r>
  <r>
    <x v="18"/>
    <s v="rmneirae"/>
    <n v="11"/>
    <n v="0"/>
    <n v="11"/>
    <n v="160"/>
    <n v="165"/>
    <n v="128"/>
    <n v="5.7413879999999997"/>
    <n v="189"/>
    <n v="6265"/>
    <n v="4172"/>
    <x v="42"/>
    <n v="6.9274990000000001"/>
  </r>
  <r>
    <x v="18"/>
    <s v="rpedregosap"/>
    <n v="5"/>
    <n v="0"/>
    <n v="5"/>
    <n v="109"/>
    <n v="115"/>
    <n v="100"/>
    <n v="4.4211109999999998"/>
    <n v="113"/>
    <n v="5445"/>
    <n v="1716"/>
    <x v="25"/>
    <n v="4.9986110000000004"/>
  </r>
  <r>
    <x v="18"/>
    <s v="sjimenezcr"/>
    <n v="16"/>
    <n v="0"/>
    <n v="16"/>
    <n v="146"/>
    <n v="151"/>
    <n v="113"/>
    <n v="4.0480549999999997"/>
    <n v="160"/>
    <n v="4819"/>
    <n v="3048"/>
    <x v="26"/>
    <n v="5.962777"/>
  </r>
  <r>
    <x v="18"/>
    <s v="srosalesd"/>
    <n v="2"/>
    <n v="0"/>
    <n v="2"/>
    <n v="126"/>
    <n v="133"/>
    <n v="117"/>
    <n v="3.8894440000000001"/>
    <n v="142"/>
    <n v="5694"/>
    <n v="2810"/>
    <x v="38"/>
    <n v="5.3594439999999999"/>
  </r>
  <r>
    <x v="18"/>
    <s v="ujimenezp"/>
    <n v="4"/>
    <n v="0"/>
    <n v="4"/>
    <n v="151"/>
    <n v="153"/>
    <n v="116"/>
    <n v="4.5172209999999993"/>
    <n v="164"/>
    <n v="4438"/>
    <n v="5692"/>
    <x v="39"/>
    <n v="5.3924989999999999"/>
  </r>
  <r>
    <x v="18"/>
    <s v="ymolinah"/>
    <n v="0"/>
    <n v="0"/>
    <n v="0"/>
    <n v="20"/>
    <n v="20"/>
    <n v="11"/>
    <n v="0.66166599999999998"/>
    <n v="20"/>
    <n v="868"/>
    <n v="692"/>
    <x v="27"/>
    <n v="3.8369439999999999"/>
  </r>
  <r>
    <x v="19"/>
    <s v="acgarcia"/>
    <n v="7"/>
    <n v="0"/>
    <n v="7"/>
    <n v="177"/>
    <n v="203"/>
    <n v="161"/>
    <n v="5.2072209999999988"/>
    <n v="201"/>
    <n v="8085"/>
    <n v="2194"/>
    <x v="30"/>
    <n v="5.8708319999999992"/>
  </r>
  <r>
    <x v="19"/>
    <s v="agcaballero"/>
    <n v="10"/>
    <n v="0"/>
    <n v="10"/>
    <n v="205"/>
    <n v="213"/>
    <n v="185"/>
    <n v="5.2405549999999996"/>
    <n v="214"/>
    <n v="4751"/>
    <n v="5749"/>
    <x v="31"/>
    <n v="5.9005549999999998"/>
  </r>
  <r>
    <x v="19"/>
    <s v="agonzalezm"/>
    <n v="5"/>
    <n v="0"/>
    <n v="5"/>
    <n v="128"/>
    <n v="129"/>
    <n v="108"/>
    <n v="4.5394439999999996"/>
    <n v="136"/>
    <n v="7556"/>
    <n v="3178"/>
    <x v="0"/>
    <n v="5.0530549999999996"/>
  </r>
  <r>
    <x v="19"/>
    <s v="ajuliam"/>
    <n v="4"/>
    <n v="0"/>
    <n v="4"/>
    <n v="247"/>
    <n v="251"/>
    <n v="239"/>
    <n v="5.2013879999999997"/>
    <n v="256"/>
    <n v="6734"/>
    <n v="1935"/>
    <x v="1"/>
    <n v="5.9444439999999998"/>
  </r>
  <r>
    <x v="19"/>
    <s v="amartos"/>
    <n v="1"/>
    <n v="0"/>
    <n v="1"/>
    <n v="243"/>
    <n v="246"/>
    <n v="220"/>
    <n v="4.3630550000000001"/>
    <n v="242"/>
    <n v="4550"/>
    <n v="3030"/>
    <x v="3"/>
    <n v="5.84361"/>
  </r>
  <r>
    <x v="19"/>
    <s v="amprietou"/>
    <n v="3"/>
    <n v="3"/>
    <n v="0"/>
    <n v="123"/>
    <n v="125"/>
    <n v="119"/>
    <n v="5.1686100000000001"/>
    <n v="140"/>
    <n v="9773"/>
    <n v="1602"/>
    <x v="4"/>
    <n v="5.7266650000000006"/>
  </r>
  <r>
    <x v="19"/>
    <s v="bmarquezl"/>
    <n v="18"/>
    <n v="0"/>
    <n v="18"/>
    <n v="191"/>
    <n v="209"/>
    <n v="138"/>
    <n v="5.190277"/>
    <n v="203"/>
    <n v="4970"/>
    <n v="5616"/>
    <x v="5"/>
    <n v="5.9480550000000001"/>
  </r>
  <r>
    <x v="19"/>
    <s v="cadamuzm"/>
    <n v="3"/>
    <n v="0"/>
    <n v="3"/>
    <n v="109"/>
    <n v="110"/>
    <n v="100"/>
    <n v="4.8330529999999996"/>
    <n v="114"/>
    <n v="4483"/>
    <n v="2284"/>
    <x v="6"/>
    <n v="4.8330529999999996"/>
  </r>
  <r>
    <x v="19"/>
    <s v="cmunozm"/>
    <n v="2"/>
    <n v="0"/>
    <n v="2"/>
    <n v="115"/>
    <n v="118"/>
    <n v="76"/>
    <n v="4.5030539999999997"/>
    <n v="128"/>
    <n v="5248"/>
    <n v="3802"/>
    <x v="7"/>
    <n v="5.3266650000000002"/>
  </r>
  <r>
    <x v="19"/>
    <s v="cpenaj"/>
    <n v="3"/>
    <n v="0"/>
    <n v="3"/>
    <n v="240"/>
    <n v="244"/>
    <n v="210"/>
    <n v="5.4047219999999996"/>
    <n v="242"/>
    <n v="4820"/>
    <n v="4389"/>
    <x v="8"/>
    <n v="6.3080550000000004"/>
  </r>
  <r>
    <x v="19"/>
    <s v="crubiop"/>
    <n v="18"/>
    <n v="0"/>
    <n v="18"/>
    <n v="156"/>
    <n v="157"/>
    <n v="154"/>
    <n v="4.78111"/>
    <n v="168"/>
    <n v="6220"/>
    <n v="2521"/>
    <x v="32"/>
    <n v="5.6861100000000002"/>
  </r>
  <r>
    <x v="19"/>
    <s v="dcamachoa"/>
    <n v="1"/>
    <n v="0"/>
    <n v="1"/>
    <n v="147"/>
    <n v="147"/>
    <n v="115"/>
    <n v="4.7319430000000002"/>
    <n v="148"/>
    <n v="3154"/>
    <n v="3527"/>
    <x v="9"/>
    <n v="5.8438879999999997"/>
  </r>
  <r>
    <x v="19"/>
    <s v="ejimenezc"/>
    <n v="5"/>
    <n v="0"/>
    <n v="5"/>
    <n v="109"/>
    <n v="109"/>
    <n v="77"/>
    <n v="4.0424990000000003"/>
    <n v="127"/>
    <n v="5170"/>
    <n v="3447"/>
    <x v="10"/>
    <n v="4.6797209999999998"/>
  </r>
  <r>
    <x v="19"/>
    <s v="fdetorom"/>
    <n v="0"/>
    <n v="0"/>
    <n v="0"/>
    <n v="167"/>
    <n v="172"/>
    <n v="153"/>
    <n v="5.2194440000000002"/>
    <n v="186"/>
    <n v="5958"/>
    <n v="1054"/>
    <x v="33"/>
    <n v="5.9636110000000002"/>
  </r>
  <r>
    <x v="19"/>
    <s v="ftrinadoo"/>
    <n v="5"/>
    <n v="0"/>
    <n v="5"/>
    <n v="218"/>
    <n v="222"/>
    <n v="205"/>
    <n v="5.1577759999999993"/>
    <n v="217"/>
    <n v="4456"/>
    <n v="5331"/>
    <x v="34"/>
    <n v="6.2919429999999998"/>
  </r>
  <r>
    <x v="19"/>
    <s v="jserranom"/>
    <n v="2"/>
    <n v="0"/>
    <n v="2"/>
    <n v="191"/>
    <n v="198"/>
    <n v="148"/>
    <n v="5.2288879999999995"/>
    <n v="203"/>
    <n v="4346"/>
    <n v="4864"/>
    <x v="13"/>
    <n v="6.2461099999999998"/>
  </r>
  <r>
    <x v="19"/>
    <s v="lamorenor"/>
    <n v="12"/>
    <n v="0"/>
    <n v="12"/>
    <n v="212"/>
    <n v="227"/>
    <n v="185"/>
    <n v="4.3813880000000003"/>
    <n v="226"/>
    <n v="5654"/>
    <n v="1505"/>
    <x v="14"/>
    <n v="4.9416659999999997"/>
  </r>
  <r>
    <x v="19"/>
    <s v="lcentellao"/>
    <n v="0"/>
    <n v="0"/>
    <n v="0"/>
    <n v="158"/>
    <n v="162"/>
    <n v="121"/>
    <n v="4.8591660000000001"/>
    <n v="177"/>
    <n v="7252"/>
    <n v="2027"/>
    <x v="35"/>
    <n v="5.7933330000000005"/>
  </r>
  <r>
    <x v="19"/>
    <s v="lmancerag"/>
    <n v="7"/>
    <n v="1"/>
    <n v="6"/>
    <n v="113"/>
    <n v="117"/>
    <n v="111"/>
    <n v="3.8586109999999998"/>
    <n v="121"/>
    <n v="7179"/>
    <n v="1679"/>
    <x v="16"/>
    <n v="4.4711109999999996"/>
  </r>
  <r>
    <x v="19"/>
    <s v="lmoyav"/>
    <n v="0"/>
    <n v="0"/>
    <n v="0"/>
    <n v="183"/>
    <n v="213"/>
    <n v="167"/>
    <n v="4.3819439999999998"/>
    <n v="224"/>
    <n v="5450"/>
    <n v="1979"/>
    <x v="17"/>
    <n v="4.9675000000000002"/>
  </r>
  <r>
    <x v="19"/>
    <s v="lsolea"/>
    <n v="20"/>
    <n v="1"/>
    <n v="19"/>
    <n v="189"/>
    <n v="213"/>
    <n v="182"/>
    <n v="5.6455539999999997"/>
    <n v="220"/>
    <n v="9477"/>
    <n v="2609"/>
    <x v="36"/>
    <n v="7.0044440000000003"/>
  </r>
  <r>
    <x v="19"/>
    <s v="maapinedac"/>
    <n v="3"/>
    <n v="0"/>
    <n v="3"/>
    <n v="29"/>
    <n v="31"/>
    <n v="25"/>
    <n v="0.91138799999999998"/>
    <n v="32"/>
    <n v="758"/>
    <n v="760"/>
    <x v="40"/>
    <n v="1.334444"/>
  </r>
  <r>
    <x v="19"/>
    <s v="mbarrenas"/>
    <n v="8"/>
    <n v="2"/>
    <n v="6"/>
    <n v="77"/>
    <n v="78"/>
    <n v="51"/>
    <n v="3.2927770000000001"/>
    <n v="84"/>
    <n v="4302"/>
    <n v="2740"/>
    <x v="41"/>
    <n v="4.0366660000000003"/>
  </r>
  <r>
    <x v="19"/>
    <s v="mcaneten"/>
    <n v="7"/>
    <n v="1"/>
    <n v="6"/>
    <n v="91"/>
    <n v="97"/>
    <n v="85"/>
    <n v="4.8566660000000006"/>
    <n v="99"/>
    <n v="9293"/>
    <n v="1979"/>
    <x v="18"/>
    <n v="5.761666"/>
  </r>
  <r>
    <x v="19"/>
    <s v="mlopezdi"/>
    <n v="0"/>
    <n v="0"/>
    <n v="0"/>
    <n v="24"/>
    <n v="27"/>
    <n v="17"/>
    <n v="0.7"/>
    <n v="25"/>
    <n v="661"/>
    <n v="826"/>
    <x v="20"/>
    <n v="0.77416600000000002"/>
  </r>
  <r>
    <x v="19"/>
    <s v="mmorenomu"/>
    <n v="9"/>
    <n v="2"/>
    <n v="7"/>
    <n v="150"/>
    <n v="151"/>
    <n v="149"/>
    <n v="4.2319440000000004"/>
    <n v="150"/>
    <n v="6618"/>
    <n v="2654"/>
    <x v="21"/>
    <n v="4.8580550000000002"/>
  </r>
  <r>
    <x v="19"/>
    <s v="mmunozv"/>
    <n v="10"/>
    <n v="0"/>
    <n v="10"/>
    <n v="231"/>
    <n v="231"/>
    <n v="228"/>
    <n v="5.2125000000000004"/>
    <n v="230"/>
    <n v="7219"/>
    <n v="2125"/>
    <x v="22"/>
    <n v="5.8838879999999998"/>
  </r>
  <r>
    <x v="19"/>
    <s v="rapariciol"/>
    <n v="12"/>
    <n v="0"/>
    <n v="12"/>
    <n v="92"/>
    <n v="101"/>
    <n v="76"/>
    <n v="3.1838880000000001"/>
    <n v="99"/>
    <n v="4175"/>
    <n v="2749"/>
    <x v="37"/>
    <n v="3.4530540000000003"/>
  </r>
  <r>
    <x v="19"/>
    <s v="rblancoo"/>
    <n v="4"/>
    <n v="2"/>
    <n v="2"/>
    <n v="79"/>
    <n v="90"/>
    <n v="65"/>
    <n v="4.6505539999999996"/>
    <n v="100"/>
    <n v="9417"/>
    <n v="2528"/>
    <x v="23"/>
    <n v="5.8561100000000001"/>
  </r>
  <r>
    <x v="19"/>
    <s v="rmneirae"/>
    <n v="10"/>
    <n v="3"/>
    <n v="7"/>
    <n v="107"/>
    <n v="111"/>
    <n v="65"/>
    <n v="5.8033319999999993"/>
    <n v="128"/>
    <n v="9502"/>
    <n v="4886"/>
    <x v="42"/>
    <n v="6.9058320000000002"/>
  </r>
  <r>
    <x v="19"/>
    <s v="rpedregosap"/>
    <n v="10"/>
    <n v="0"/>
    <n v="10"/>
    <n v="112"/>
    <n v="125"/>
    <n v="104"/>
    <n v="4.3788879999999999"/>
    <n v="125"/>
    <n v="4922"/>
    <n v="1488"/>
    <x v="25"/>
    <n v="4.958888"/>
  </r>
  <r>
    <x v="19"/>
    <s v="sjimenezcr"/>
    <n v="12"/>
    <n v="0"/>
    <n v="12"/>
    <n v="122"/>
    <n v="140"/>
    <n v="108"/>
    <n v="4.2252770000000002"/>
    <n v="149"/>
    <n v="5159"/>
    <n v="2538"/>
    <x v="26"/>
    <n v="5.6216659999999994"/>
  </r>
  <r>
    <x v="19"/>
    <s v="srosalesd"/>
    <n v="4"/>
    <n v="0"/>
    <n v="4"/>
    <n v="170"/>
    <n v="173"/>
    <n v="166"/>
    <n v="4.6177770000000002"/>
    <n v="177"/>
    <n v="5904"/>
    <n v="3033"/>
    <x v="38"/>
    <n v="5.6247220000000002"/>
  </r>
  <r>
    <x v="19"/>
    <s v="ujimenezp"/>
    <n v="3"/>
    <n v="2"/>
    <n v="1"/>
    <n v="112"/>
    <n v="112"/>
    <n v="74"/>
    <n v="3.860554"/>
    <n v="126"/>
    <n v="6196"/>
    <n v="4862"/>
    <x v="39"/>
    <n v="5.8138880000000004"/>
  </r>
  <r>
    <x v="19"/>
    <s v="ymolinah"/>
    <n v="6"/>
    <n v="0"/>
    <n v="6"/>
    <n v="123"/>
    <n v="123"/>
    <n v="88"/>
    <n v="3.3466659999999999"/>
    <n v="127"/>
    <n v="3389"/>
    <n v="3396"/>
    <x v="27"/>
    <n v="3.9972219999999998"/>
  </r>
  <r>
    <x v="20"/>
    <s v="acgarcia"/>
    <n v="3"/>
    <n v="2"/>
    <n v="1"/>
    <n v="114"/>
    <n v="119"/>
    <n v="95"/>
    <n v="4.9233330000000004"/>
    <n v="131"/>
    <n v="5046"/>
    <n v="2492"/>
    <x v="30"/>
    <n v="5.5766660000000003"/>
  </r>
  <r>
    <x v="20"/>
    <s v="agcaballero"/>
    <n v="9"/>
    <n v="0"/>
    <n v="9"/>
    <n v="183"/>
    <n v="184"/>
    <n v="159"/>
    <n v="5.3411109999999997"/>
    <n v="189"/>
    <n v="4492"/>
    <n v="5491"/>
    <x v="31"/>
    <n v="6.0066660000000001"/>
  </r>
  <r>
    <x v="20"/>
    <s v="agonzalezm"/>
    <n v="5"/>
    <n v="1"/>
    <n v="4"/>
    <n v="145"/>
    <n v="149"/>
    <n v="125"/>
    <n v="4.3452770000000003"/>
    <n v="147"/>
    <n v="3700"/>
    <n v="4247"/>
    <x v="0"/>
    <n v="4.9313880000000001"/>
  </r>
  <r>
    <x v="20"/>
    <s v="ajuliam"/>
    <n v="7"/>
    <n v="0"/>
    <n v="7"/>
    <n v="192"/>
    <n v="192"/>
    <n v="166"/>
    <n v="5.1772220000000004"/>
    <n v="193"/>
    <n v="5406"/>
    <n v="2461"/>
    <x v="1"/>
    <n v="5.9313880000000001"/>
  </r>
  <r>
    <x v="20"/>
    <s v="amartos"/>
    <n v="1"/>
    <n v="0"/>
    <n v="1"/>
    <n v="184"/>
    <n v="184"/>
    <n v="166"/>
    <n v="5.1027769999999997"/>
    <n v="182"/>
    <n v="3020"/>
    <n v="2349"/>
    <x v="3"/>
    <n v="5.79"/>
  </r>
  <r>
    <x v="20"/>
    <s v="amprietou"/>
    <n v="8"/>
    <n v="0"/>
    <n v="8"/>
    <n v="123"/>
    <n v="124"/>
    <n v="122"/>
    <n v="5.1891660000000002"/>
    <n v="137"/>
    <n v="10787"/>
    <n v="926"/>
    <x v="4"/>
    <n v="5.7522219999999997"/>
  </r>
  <r>
    <x v="20"/>
    <s v="bmarquezl"/>
    <n v="7"/>
    <n v="0"/>
    <n v="7"/>
    <n v="171"/>
    <n v="174"/>
    <n v="112"/>
    <n v="5.2877770000000002"/>
    <n v="177"/>
    <n v="4342"/>
    <n v="5571"/>
    <x v="5"/>
    <n v="5.9536110000000004"/>
  </r>
  <r>
    <x v="20"/>
    <s v="cadamuzm"/>
    <n v="2"/>
    <n v="2"/>
    <n v="0"/>
    <n v="82"/>
    <n v="82"/>
    <n v="78"/>
    <n v="3.3383320000000003"/>
    <n v="85"/>
    <n v="3940"/>
    <n v="1992"/>
    <x v="6"/>
    <n v="5.1005539999999998"/>
  </r>
  <r>
    <x v="20"/>
    <s v="cmunozm"/>
    <n v="6"/>
    <n v="0"/>
    <n v="6"/>
    <n v="117"/>
    <n v="117"/>
    <n v="92"/>
    <n v="4.4244440000000003"/>
    <n v="131"/>
    <n v="5092"/>
    <n v="3471"/>
    <x v="7"/>
    <n v="5.3013880000000002"/>
  </r>
  <r>
    <x v="20"/>
    <s v="cpenaj"/>
    <n v="10"/>
    <n v="0"/>
    <n v="10"/>
    <n v="183"/>
    <n v="185"/>
    <n v="165"/>
    <n v="4.4977770000000001"/>
    <n v="189"/>
    <n v="6556"/>
    <n v="2816"/>
    <x v="8"/>
    <n v="6.3588880000000003"/>
  </r>
  <r>
    <x v="20"/>
    <s v="crubiop"/>
    <n v="14"/>
    <n v="0"/>
    <n v="14"/>
    <n v="135"/>
    <n v="135"/>
    <n v="134"/>
    <n v="4.51"/>
    <n v="148"/>
    <n v="6018"/>
    <n v="2058"/>
    <x v="32"/>
    <n v="5.34"/>
  </r>
  <r>
    <x v="20"/>
    <s v="dcamachoa"/>
    <n v="0"/>
    <n v="0"/>
    <n v="0"/>
    <n v="150"/>
    <n v="150"/>
    <n v="74"/>
    <n v="4.8572220000000002"/>
    <n v="151"/>
    <n v="5158"/>
    <n v="4809"/>
    <x v="9"/>
    <n v="6.1788879999999997"/>
  </r>
  <r>
    <x v="20"/>
    <s v="ejimenezc"/>
    <n v="2"/>
    <n v="1"/>
    <n v="1"/>
    <n v="81"/>
    <n v="81"/>
    <n v="44"/>
    <n v="3.6274989999999998"/>
    <n v="90"/>
    <n v="4711"/>
    <n v="4408"/>
    <x v="10"/>
    <n v="4.830832"/>
  </r>
  <r>
    <x v="20"/>
    <s v="fdetorom"/>
    <n v="0"/>
    <n v="0"/>
    <n v="0"/>
    <n v="157"/>
    <n v="161"/>
    <n v="143"/>
    <n v="5.2786099999999996"/>
    <n v="179"/>
    <n v="3955"/>
    <n v="1044"/>
    <x v="33"/>
    <n v="5.9522209999999998"/>
  </r>
  <r>
    <x v="20"/>
    <s v="ftrinadoo"/>
    <n v="0"/>
    <n v="0"/>
    <n v="0"/>
    <n v="188"/>
    <n v="193"/>
    <n v="169"/>
    <n v="5.4202770000000005"/>
    <n v="196"/>
    <n v="4070"/>
    <n v="5066"/>
    <x v="34"/>
    <n v="6.3574989999999998"/>
  </r>
  <r>
    <x v="20"/>
    <s v="jserranom"/>
    <n v="1"/>
    <n v="0"/>
    <n v="1"/>
    <n v="196"/>
    <n v="199"/>
    <n v="143"/>
    <n v="5.3124990000000007"/>
    <n v="199"/>
    <n v="3137"/>
    <n v="5190"/>
    <x v="13"/>
    <n v="6.2772209999999999"/>
  </r>
  <r>
    <x v="20"/>
    <s v="lamorenor"/>
    <n v="2"/>
    <n v="0"/>
    <n v="2"/>
    <n v="144"/>
    <n v="148"/>
    <n v="131"/>
    <n v="4.4408329999999996"/>
    <n v="151"/>
    <n v="3356"/>
    <n v="1039"/>
    <x v="14"/>
    <n v="4.9863879999999998"/>
  </r>
  <r>
    <x v="20"/>
    <s v="lcentellao"/>
    <n v="4"/>
    <n v="1"/>
    <n v="3"/>
    <n v="116"/>
    <n v="117"/>
    <n v="96"/>
    <n v="4.4463870000000005"/>
    <n v="126"/>
    <n v="8935"/>
    <n v="2764"/>
    <x v="35"/>
    <n v="6.3508320000000005"/>
  </r>
  <r>
    <x v="20"/>
    <s v="lmancerag"/>
    <n v="5"/>
    <n v="0"/>
    <n v="5"/>
    <n v="119"/>
    <n v="120"/>
    <n v="117"/>
    <n v="4.2869440000000001"/>
    <n v="126"/>
    <n v="4525"/>
    <n v="1188"/>
    <x v="16"/>
    <n v="4.8794440000000003"/>
  </r>
  <r>
    <x v="20"/>
    <s v="lmoyav"/>
    <n v="0"/>
    <n v="0"/>
    <n v="0"/>
    <n v="130"/>
    <n v="137"/>
    <n v="120"/>
    <n v="4.4186110000000003"/>
    <n v="139"/>
    <n v="3691"/>
    <n v="1307"/>
    <x v="17"/>
    <n v="4.9969440000000001"/>
  </r>
  <r>
    <x v="20"/>
    <s v="lsolea"/>
    <n v="11"/>
    <n v="1"/>
    <n v="10"/>
    <n v="85"/>
    <n v="99"/>
    <n v="79"/>
    <n v="4.3088870000000004"/>
    <n v="108"/>
    <n v="5257"/>
    <n v="1580"/>
    <x v="36"/>
    <n v="5.5127769999999998"/>
  </r>
  <r>
    <x v="20"/>
    <s v="lvillegasr"/>
    <n v="0"/>
    <n v="0"/>
    <n v="0"/>
    <n v="92"/>
    <n v="92"/>
    <n v="92"/>
    <n v="3.1911109999999998"/>
    <n v="94"/>
    <n v="3066"/>
    <n v="654"/>
    <x v="43"/>
    <n v="3.956944"/>
  </r>
  <r>
    <x v="20"/>
    <s v="maapinedac"/>
    <n v="1"/>
    <n v="0"/>
    <n v="1"/>
    <n v="22"/>
    <n v="24"/>
    <n v="16"/>
    <n v="0.72194400000000003"/>
    <n v="27"/>
    <n v="510"/>
    <n v="446"/>
    <x v="40"/>
    <n v="1.1561110000000001"/>
  </r>
  <r>
    <x v="20"/>
    <s v="mbarrenas"/>
    <n v="2"/>
    <n v="1"/>
    <n v="1"/>
    <n v="117"/>
    <n v="117"/>
    <n v="72"/>
    <n v="4.8949999999999996"/>
    <n v="124"/>
    <n v="5471"/>
    <n v="3901"/>
    <x v="41"/>
    <n v="5.6849999999999996"/>
  </r>
  <r>
    <x v="20"/>
    <s v="mcaneten"/>
    <n v="10"/>
    <n v="1"/>
    <n v="9"/>
    <n v="85"/>
    <n v="95"/>
    <n v="82"/>
    <n v="4.4372210000000001"/>
    <n v="99"/>
    <n v="6386"/>
    <n v="981"/>
    <x v="18"/>
    <n v="5.6861100000000002"/>
  </r>
  <r>
    <x v="20"/>
    <s v="mmorenomu"/>
    <n v="3"/>
    <n v="0"/>
    <n v="3"/>
    <n v="100"/>
    <n v="100"/>
    <n v="99"/>
    <n v="4.1425000000000001"/>
    <n v="103"/>
    <n v="3397"/>
    <n v="1842"/>
    <x v="21"/>
    <n v="4.7316659999999997"/>
  </r>
  <r>
    <x v="20"/>
    <s v="mmunozv"/>
    <n v="7"/>
    <n v="0"/>
    <n v="7"/>
    <n v="167"/>
    <n v="167"/>
    <n v="161"/>
    <n v="5.2369440000000003"/>
    <n v="165"/>
    <n v="5115"/>
    <n v="1717"/>
    <x v="22"/>
    <n v="5.9108330000000002"/>
  </r>
  <r>
    <x v="20"/>
    <s v="rblancoo"/>
    <n v="3"/>
    <n v="0"/>
    <n v="3"/>
    <n v="88"/>
    <n v="93"/>
    <n v="69"/>
    <n v="4.3722209999999997"/>
    <n v="99"/>
    <n v="6304"/>
    <n v="1816"/>
    <x v="23"/>
    <n v="5.8516659999999998"/>
  </r>
  <r>
    <x v="20"/>
    <s v="rmneirae"/>
    <n v="5"/>
    <n v="0"/>
    <n v="5"/>
    <n v="117"/>
    <n v="120"/>
    <n v="63"/>
    <n v="5.1022210000000001"/>
    <n v="139"/>
    <n v="6182"/>
    <n v="4317"/>
    <x v="42"/>
    <n v="5.994999"/>
  </r>
  <r>
    <x v="20"/>
    <s v="rpedregosap"/>
    <n v="5"/>
    <n v="0"/>
    <n v="5"/>
    <n v="77"/>
    <n v="82"/>
    <n v="66"/>
    <n v="3.5202770000000001"/>
    <n v="80"/>
    <n v="3437"/>
    <n v="1075"/>
    <x v="25"/>
    <n v="4.6797219999999999"/>
  </r>
  <r>
    <x v="20"/>
    <s v="sjimenezcr"/>
    <n v="14"/>
    <n v="1"/>
    <n v="13"/>
    <n v="89"/>
    <n v="89"/>
    <n v="66"/>
    <n v="3.6797209999999998"/>
    <n v="96"/>
    <n v="8156"/>
    <n v="1980"/>
    <x v="26"/>
    <n v="5.8697210000000002"/>
  </r>
  <r>
    <x v="20"/>
    <s v="srosalesd"/>
    <n v="1"/>
    <n v="1"/>
    <n v="0"/>
    <n v="165"/>
    <n v="166"/>
    <n v="156"/>
    <n v="5.1713880000000003"/>
    <n v="168"/>
    <n v="5915"/>
    <n v="3134"/>
    <x v="38"/>
    <n v="5.8030549999999996"/>
  </r>
  <r>
    <x v="20"/>
    <s v="ujimenezp"/>
    <n v="2"/>
    <n v="1"/>
    <n v="1"/>
    <n v="159"/>
    <n v="161"/>
    <n v="104"/>
    <n v="4.2749990000000002"/>
    <n v="165"/>
    <n v="6917"/>
    <n v="6225"/>
    <x v="39"/>
    <n v="7.2049980000000007"/>
  </r>
  <r>
    <x v="20"/>
    <s v="ymolinah"/>
    <n v="3"/>
    <n v="0"/>
    <n v="3"/>
    <n v="100"/>
    <n v="102"/>
    <n v="76"/>
    <n v="3.1272220000000002"/>
    <n v="106"/>
    <n v="3482"/>
    <n v="2994"/>
    <x v="27"/>
    <n v="4.0227760000000004"/>
  </r>
  <r>
    <x v="21"/>
    <m/>
    <m/>
    <m/>
    <m/>
    <m/>
    <m/>
    <m/>
    <m/>
    <m/>
    <m/>
    <m/>
    <x v="4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</r>
  <r>
    <x v="1"/>
    <x v="0"/>
    <x v="0"/>
  </r>
  <r>
    <x v="0"/>
    <x v="1"/>
    <x v="0"/>
  </r>
  <r>
    <x v="2"/>
    <x v="2"/>
    <x v="1"/>
  </r>
  <r>
    <x v="3"/>
    <x v="2"/>
    <x v="2"/>
  </r>
  <r>
    <x v="1"/>
    <x v="2"/>
    <x v="1"/>
  </r>
  <r>
    <x v="4"/>
    <x v="3"/>
    <x v="2"/>
  </r>
  <r>
    <x v="1"/>
    <x v="3"/>
    <x v="0"/>
  </r>
  <r>
    <x v="5"/>
    <x v="4"/>
    <x v="3"/>
  </r>
  <r>
    <x v="0"/>
    <x v="4"/>
    <x v="0"/>
  </r>
  <r>
    <x v="1"/>
    <x v="4"/>
    <x v="3"/>
  </r>
  <r>
    <x v="4"/>
    <x v="5"/>
    <x v="4"/>
  </r>
  <r>
    <x v="1"/>
    <x v="5"/>
    <x v="3"/>
  </r>
  <r>
    <x v="2"/>
    <x v="6"/>
    <x v="0"/>
  </r>
  <r>
    <x v="1"/>
    <x v="6"/>
    <x v="3"/>
  </r>
  <r>
    <x v="5"/>
    <x v="7"/>
    <x v="2"/>
  </r>
  <r>
    <x v="4"/>
    <x v="7"/>
    <x v="0"/>
  </r>
  <r>
    <x v="3"/>
    <x v="7"/>
    <x v="0"/>
  </r>
  <r>
    <x v="0"/>
    <x v="7"/>
    <x v="0"/>
  </r>
  <r>
    <x v="2"/>
    <x v="8"/>
    <x v="3"/>
  </r>
  <r>
    <x v="4"/>
    <x v="8"/>
    <x v="3"/>
  </r>
  <r>
    <x v="3"/>
    <x v="8"/>
    <x v="3"/>
  </r>
  <r>
    <x v="1"/>
    <x v="8"/>
    <x v="3"/>
  </r>
  <r>
    <x v="6"/>
    <x v="8"/>
    <x v="3"/>
  </r>
  <r>
    <x v="5"/>
    <x v="9"/>
    <x v="0"/>
  </r>
  <r>
    <x v="4"/>
    <x v="9"/>
    <x v="4"/>
  </r>
  <r>
    <x v="0"/>
    <x v="9"/>
    <x v="5"/>
  </r>
  <r>
    <x v="2"/>
    <x v="10"/>
    <x v="0"/>
  </r>
  <r>
    <x v="4"/>
    <x v="10"/>
    <x v="0"/>
  </r>
  <r>
    <x v="1"/>
    <x v="10"/>
    <x v="4"/>
  </r>
  <r>
    <x v="0"/>
    <x v="11"/>
    <x v="0"/>
  </r>
  <r>
    <x v="0"/>
    <x v="12"/>
    <x v="0"/>
  </r>
  <r>
    <x v="1"/>
    <x v="12"/>
    <x v="4"/>
  </r>
  <r>
    <x v="3"/>
    <x v="13"/>
    <x v="2"/>
  </r>
  <r>
    <x v="1"/>
    <x v="14"/>
    <x v="4"/>
  </r>
  <r>
    <x v="2"/>
    <x v="15"/>
    <x v="0"/>
  </r>
  <r>
    <x v="1"/>
    <x v="15"/>
    <x v="5"/>
  </r>
  <r>
    <x v="3"/>
    <x v="16"/>
    <x v="0"/>
  </r>
  <r>
    <x v="2"/>
    <x v="17"/>
    <x v="3"/>
  </r>
  <r>
    <x v="4"/>
    <x v="17"/>
    <x v="0"/>
  </r>
  <r>
    <x v="1"/>
    <x v="17"/>
    <x v="3"/>
  </r>
  <r>
    <x v="1"/>
    <x v="18"/>
    <x v="2"/>
  </r>
  <r>
    <x v="0"/>
    <x v="19"/>
    <x v="0"/>
  </r>
  <r>
    <x v="1"/>
    <x v="19"/>
    <x v="3"/>
  </r>
  <r>
    <x v="0"/>
    <x v="20"/>
    <x v="0"/>
  </r>
  <r>
    <x v="1"/>
    <x v="21"/>
    <x v="5"/>
  </r>
  <r>
    <x v="1"/>
    <x v="22"/>
    <x v="0"/>
  </r>
  <r>
    <x v="1"/>
    <x v="23"/>
    <x v="2"/>
  </r>
  <r>
    <x v="0"/>
    <x v="24"/>
    <x v="2"/>
  </r>
  <r>
    <x v="3"/>
    <x v="25"/>
    <x v="2"/>
  </r>
  <r>
    <x v="0"/>
    <x v="25"/>
    <x v="0"/>
  </r>
  <r>
    <x v="1"/>
    <x v="25"/>
    <x v="0"/>
  </r>
  <r>
    <x v="3"/>
    <x v="26"/>
    <x v="3"/>
  </r>
  <r>
    <x v="0"/>
    <x v="26"/>
    <x v="2"/>
  </r>
  <r>
    <x v="3"/>
    <x v="27"/>
    <x v="0"/>
  </r>
  <r>
    <x v="5"/>
    <x v="28"/>
    <x v="5"/>
  </r>
  <r>
    <x v="0"/>
    <x v="28"/>
    <x v="3"/>
  </r>
  <r>
    <x v="2"/>
    <x v="29"/>
    <x v="2"/>
  </r>
  <r>
    <x v="3"/>
    <x v="29"/>
    <x v="2"/>
  </r>
  <r>
    <x v="0"/>
    <x v="29"/>
    <x v="0"/>
  </r>
  <r>
    <x v="3"/>
    <x v="30"/>
    <x v="2"/>
  </r>
  <r>
    <x v="0"/>
    <x v="30"/>
    <x v="2"/>
  </r>
  <r>
    <x v="5"/>
    <x v="31"/>
    <x v="4"/>
  </r>
  <r>
    <x v="2"/>
    <x v="31"/>
    <x v="3"/>
  </r>
  <r>
    <x v="4"/>
    <x v="31"/>
    <x v="0"/>
  </r>
  <r>
    <x v="0"/>
    <x v="31"/>
    <x v="0"/>
  </r>
  <r>
    <x v="3"/>
    <x v="32"/>
    <x v="2"/>
  </r>
  <r>
    <x v="3"/>
    <x v="33"/>
    <x v="2"/>
  </r>
  <r>
    <x v="0"/>
    <x v="34"/>
    <x v="0"/>
  </r>
  <r>
    <x v="5"/>
    <x v="35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210">
  <r>
    <n v="176993088"/>
    <x v="0"/>
    <x v="0"/>
    <x v="0"/>
    <x v="0"/>
    <m/>
    <m/>
    <x v="0"/>
    <x v="0"/>
    <x v="0"/>
    <x v="0"/>
    <x v="0"/>
    <x v="0"/>
    <x v="0"/>
    <x v="0"/>
    <x v="0"/>
    <x v="0"/>
    <x v="0"/>
    <x v="0"/>
    <x v="0"/>
  </r>
  <r>
    <n v="176993155"/>
    <x v="0"/>
    <x v="0"/>
    <x v="0"/>
    <x v="0"/>
    <m/>
    <m/>
    <x v="0"/>
    <x v="0"/>
    <x v="0"/>
    <x v="0"/>
    <x v="0"/>
    <x v="0"/>
    <x v="0"/>
    <x v="0"/>
    <x v="0"/>
    <x v="0"/>
    <x v="0"/>
    <x v="0"/>
    <x v="0"/>
  </r>
  <r>
    <n v="176993185"/>
    <x v="0"/>
    <x v="0"/>
    <x v="0"/>
    <x v="0"/>
    <m/>
    <m/>
    <x v="0"/>
    <x v="0"/>
    <x v="0"/>
    <x v="0"/>
    <x v="0"/>
    <x v="0"/>
    <x v="0"/>
    <x v="0"/>
    <x v="0"/>
    <x v="0"/>
    <x v="0"/>
    <x v="0"/>
    <x v="0"/>
  </r>
  <r>
    <n v="176997747"/>
    <x v="1"/>
    <x v="1"/>
    <x v="0"/>
    <x v="1"/>
    <m/>
    <m/>
    <x v="0"/>
    <x v="0"/>
    <x v="0"/>
    <x v="0"/>
    <x v="0"/>
    <x v="0"/>
    <x v="0"/>
    <x v="0"/>
    <x v="0"/>
    <x v="0"/>
    <x v="0"/>
    <x v="0"/>
    <x v="0"/>
  </r>
  <r>
    <n v="176997786"/>
    <x v="1"/>
    <x v="1"/>
    <x v="0"/>
    <x v="1"/>
    <m/>
    <m/>
    <x v="0"/>
    <x v="0"/>
    <x v="0"/>
    <x v="0"/>
    <x v="0"/>
    <x v="0"/>
    <x v="0"/>
    <x v="0"/>
    <x v="0"/>
    <x v="0"/>
    <x v="0"/>
    <x v="0"/>
    <x v="0"/>
  </r>
  <r>
    <n v="176997834"/>
    <x v="1"/>
    <x v="1"/>
    <x v="0"/>
    <x v="1"/>
    <m/>
    <m/>
    <x v="0"/>
    <x v="0"/>
    <x v="0"/>
    <x v="0"/>
    <x v="0"/>
    <x v="0"/>
    <x v="0"/>
    <x v="0"/>
    <x v="0"/>
    <x v="0"/>
    <x v="0"/>
    <x v="0"/>
    <x v="0"/>
  </r>
  <r>
    <n v="176997871"/>
    <x v="1"/>
    <x v="1"/>
    <x v="0"/>
    <x v="1"/>
    <m/>
    <m/>
    <x v="0"/>
    <x v="0"/>
    <x v="0"/>
    <x v="0"/>
    <x v="0"/>
    <x v="0"/>
    <x v="0"/>
    <x v="0"/>
    <x v="0"/>
    <x v="0"/>
    <x v="0"/>
    <x v="0"/>
    <x v="0"/>
  </r>
  <r>
    <n v="177106179"/>
    <x v="2"/>
    <x v="2"/>
    <x v="0"/>
    <x v="0"/>
    <m/>
    <m/>
    <x v="0"/>
    <x v="0"/>
    <x v="0"/>
    <x v="0"/>
    <x v="0"/>
    <x v="0"/>
    <x v="0"/>
    <x v="0"/>
    <x v="0"/>
    <x v="0"/>
    <x v="0"/>
    <x v="0"/>
    <x v="0"/>
  </r>
  <r>
    <n v="177106238"/>
    <x v="2"/>
    <x v="3"/>
    <x v="0"/>
    <x v="0"/>
    <m/>
    <m/>
    <x v="0"/>
    <x v="0"/>
    <x v="0"/>
    <x v="0"/>
    <x v="0"/>
    <x v="0"/>
    <x v="0"/>
    <x v="0"/>
    <x v="0"/>
    <x v="0"/>
    <x v="0"/>
    <x v="0"/>
    <x v="0"/>
  </r>
  <r>
    <n v="177106284"/>
    <x v="2"/>
    <x v="3"/>
    <x v="0"/>
    <x v="0"/>
    <m/>
    <m/>
    <x v="0"/>
    <x v="0"/>
    <x v="0"/>
    <x v="0"/>
    <x v="0"/>
    <x v="0"/>
    <x v="0"/>
    <x v="0"/>
    <x v="0"/>
    <x v="0"/>
    <x v="0"/>
    <x v="0"/>
    <x v="0"/>
  </r>
  <r>
    <n v="177359497"/>
    <x v="3"/>
    <x v="4"/>
    <x v="0"/>
    <x v="2"/>
    <m/>
    <m/>
    <x v="0"/>
    <x v="0"/>
    <x v="0"/>
    <x v="0"/>
    <x v="0"/>
    <x v="0"/>
    <x v="0"/>
    <x v="0"/>
    <x v="0"/>
    <x v="0"/>
    <x v="0"/>
    <x v="0"/>
    <x v="0"/>
  </r>
  <r>
    <n v="177385487"/>
    <x v="4"/>
    <x v="5"/>
    <x v="0"/>
    <x v="3"/>
    <m/>
    <m/>
    <x v="0"/>
    <x v="0"/>
    <x v="0"/>
    <x v="0"/>
    <x v="0"/>
    <x v="0"/>
    <x v="0"/>
    <x v="0"/>
    <x v="0"/>
    <x v="0"/>
    <x v="0"/>
    <x v="0"/>
    <x v="0"/>
  </r>
  <r>
    <n v="177385515"/>
    <x v="4"/>
    <x v="5"/>
    <x v="0"/>
    <x v="3"/>
    <m/>
    <m/>
    <x v="0"/>
    <x v="0"/>
    <x v="0"/>
    <x v="0"/>
    <x v="0"/>
    <x v="0"/>
    <x v="0"/>
    <x v="0"/>
    <x v="0"/>
    <x v="0"/>
    <x v="0"/>
    <x v="0"/>
    <x v="0"/>
  </r>
  <r>
    <n v="177385551"/>
    <x v="5"/>
    <x v="6"/>
    <x v="0"/>
    <x v="4"/>
    <m/>
    <m/>
    <x v="0"/>
    <x v="0"/>
    <x v="0"/>
    <x v="0"/>
    <x v="0"/>
    <x v="0"/>
    <x v="0"/>
    <x v="0"/>
    <x v="0"/>
    <x v="0"/>
    <x v="0"/>
    <x v="0"/>
    <x v="0"/>
  </r>
  <r>
    <n v="177385591"/>
    <x v="5"/>
    <x v="7"/>
    <x v="0"/>
    <x v="4"/>
    <m/>
    <m/>
    <x v="0"/>
    <x v="0"/>
    <x v="0"/>
    <x v="0"/>
    <x v="0"/>
    <x v="0"/>
    <x v="0"/>
    <x v="0"/>
    <x v="0"/>
    <x v="0"/>
    <x v="1"/>
    <x v="0"/>
    <x v="0"/>
  </r>
  <r>
    <n v="177482381"/>
    <x v="6"/>
    <x v="8"/>
    <x v="0"/>
    <x v="5"/>
    <m/>
    <m/>
    <x v="0"/>
    <x v="0"/>
    <x v="0"/>
    <x v="0"/>
    <x v="0"/>
    <x v="0"/>
    <x v="0"/>
    <x v="0"/>
    <x v="0"/>
    <x v="0"/>
    <x v="0"/>
    <x v="0"/>
    <x v="0"/>
  </r>
  <r>
    <n v="177482410"/>
    <x v="6"/>
    <x v="8"/>
    <x v="0"/>
    <x v="5"/>
    <m/>
    <m/>
    <x v="0"/>
    <x v="0"/>
    <x v="0"/>
    <x v="0"/>
    <x v="0"/>
    <x v="0"/>
    <x v="0"/>
    <x v="0"/>
    <x v="0"/>
    <x v="0"/>
    <x v="0"/>
    <x v="0"/>
    <x v="0"/>
  </r>
  <r>
    <n v="177490070"/>
    <x v="3"/>
    <x v="9"/>
    <x v="0"/>
    <x v="6"/>
    <m/>
    <m/>
    <x v="0"/>
    <x v="0"/>
    <x v="0"/>
    <x v="0"/>
    <x v="0"/>
    <x v="0"/>
    <x v="0"/>
    <x v="0"/>
    <x v="0"/>
    <x v="0"/>
    <x v="0"/>
    <x v="0"/>
    <x v="0"/>
  </r>
  <r>
    <n v="177580084"/>
    <x v="1"/>
    <x v="5"/>
    <x v="0"/>
    <x v="7"/>
    <m/>
    <m/>
    <x v="0"/>
    <x v="0"/>
    <x v="0"/>
    <x v="0"/>
    <x v="0"/>
    <x v="0"/>
    <x v="0"/>
    <x v="0"/>
    <x v="0"/>
    <x v="0"/>
    <x v="0"/>
    <x v="0"/>
    <x v="0"/>
  </r>
  <r>
    <n v="177580124"/>
    <x v="1"/>
    <x v="5"/>
    <x v="0"/>
    <x v="7"/>
    <m/>
    <m/>
    <x v="0"/>
    <x v="0"/>
    <x v="0"/>
    <x v="0"/>
    <x v="0"/>
    <x v="0"/>
    <x v="0"/>
    <x v="0"/>
    <x v="0"/>
    <x v="0"/>
    <x v="0"/>
    <x v="0"/>
    <x v="0"/>
  </r>
  <r>
    <n v="177580146"/>
    <x v="1"/>
    <x v="5"/>
    <x v="0"/>
    <x v="7"/>
    <m/>
    <m/>
    <x v="0"/>
    <x v="0"/>
    <x v="0"/>
    <x v="0"/>
    <x v="0"/>
    <x v="0"/>
    <x v="0"/>
    <x v="0"/>
    <x v="0"/>
    <x v="0"/>
    <x v="0"/>
    <x v="0"/>
    <x v="0"/>
  </r>
  <r>
    <n v="177581659"/>
    <x v="4"/>
    <x v="5"/>
    <x v="0"/>
    <x v="8"/>
    <m/>
    <m/>
    <x v="0"/>
    <x v="0"/>
    <x v="0"/>
    <x v="0"/>
    <x v="0"/>
    <x v="0"/>
    <x v="0"/>
    <x v="0"/>
    <x v="0"/>
    <x v="0"/>
    <x v="0"/>
    <x v="0"/>
    <x v="0"/>
  </r>
  <r>
    <n v="177620330"/>
    <x v="7"/>
    <x v="8"/>
    <x v="0"/>
    <x v="9"/>
    <m/>
    <m/>
    <x v="0"/>
    <x v="1"/>
    <x v="0"/>
    <x v="0"/>
    <x v="1"/>
    <x v="0"/>
    <x v="0"/>
    <x v="0"/>
    <x v="1"/>
    <x v="0"/>
    <x v="0"/>
    <x v="0"/>
    <x v="0"/>
  </r>
  <r>
    <n v="177620363"/>
    <x v="7"/>
    <x v="10"/>
    <x v="0"/>
    <x v="9"/>
    <m/>
    <m/>
    <x v="0"/>
    <x v="0"/>
    <x v="0"/>
    <x v="0"/>
    <x v="0"/>
    <x v="0"/>
    <x v="0"/>
    <x v="0"/>
    <x v="0"/>
    <x v="0"/>
    <x v="0"/>
    <x v="0"/>
    <x v="0"/>
  </r>
  <r>
    <n v="177620394"/>
    <x v="7"/>
    <x v="10"/>
    <x v="0"/>
    <x v="9"/>
    <m/>
    <m/>
    <x v="0"/>
    <x v="0"/>
    <x v="0"/>
    <x v="0"/>
    <x v="0"/>
    <x v="0"/>
    <x v="0"/>
    <x v="0"/>
    <x v="0"/>
    <x v="0"/>
    <x v="0"/>
    <x v="0"/>
    <x v="0"/>
  </r>
  <r>
    <n v="177621208"/>
    <x v="7"/>
    <x v="10"/>
    <x v="0"/>
    <x v="10"/>
    <m/>
    <m/>
    <x v="0"/>
    <x v="0"/>
    <x v="0"/>
    <x v="0"/>
    <x v="0"/>
    <x v="0"/>
    <x v="0"/>
    <x v="0"/>
    <x v="0"/>
    <x v="0"/>
    <x v="0"/>
    <x v="0"/>
    <x v="0"/>
  </r>
  <r>
    <n v="177703433"/>
    <x v="8"/>
    <x v="10"/>
    <x v="0"/>
    <x v="11"/>
    <m/>
    <m/>
    <x v="0"/>
    <x v="0"/>
    <x v="0"/>
    <x v="0"/>
    <x v="0"/>
    <x v="0"/>
    <x v="0"/>
    <x v="0"/>
    <x v="0"/>
    <x v="0"/>
    <x v="0"/>
    <x v="0"/>
    <x v="0"/>
  </r>
  <r>
    <n v="177703467"/>
    <x v="8"/>
    <x v="1"/>
    <x v="0"/>
    <x v="11"/>
    <m/>
    <m/>
    <x v="0"/>
    <x v="0"/>
    <x v="0"/>
    <x v="0"/>
    <x v="0"/>
    <x v="0"/>
    <x v="0"/>
    <x v="0"/>
    <x v="0"/>
    <x v="0"/>
    <x v="0"/>
    <x v="0"/>
    <x v="0"/>
  </r>
  <r>
    <n v="177703885"/>
    <x v="9"/>
    <x v="8"/>
    <x v="0"/>
    <x v="1"/>
    <m/>
    <m/>
    <x v="0"/>
    <x v="0"/>
    <x v="0"/>
    <x v="0"/>
    <x v="0"/>
    <x v="0"/>
    <x v="0"/>
    <x v="0"/>
    <x v="0"/>
    <x v="0"/>
    <x v="0"/>
    <x v="0"/>
    <x v="0"/>
  </r>
  <r>
    <n v="177703950"/>
    <x v="9"/>
    <x v="8"/>
    <x v="0"/>
    <x v="1"/>
    <m/>
    <m/>
    <x v="0"/>
    <x v="0"/>
    <x v="0"/>
    <x v="0"/>
    <x v="0"/>
    <x v="0"/>
    <x v="0"/>
    <x v="0"/>
    <x v="0"/>
    <x v="0"/>
    <x v="0"/>
    <x v="0"/>
    <x v="0"/>
  </r>
  <r>
    <n v="177712441"/>
    <x v="9"/>
    <x v="8"/>
    <x v="0"/>
    <x v="12"/>
    <m/>
    <m/>
    <x v="0"/>
    <x v="0"/>
    <x v="0"/>
    <x v="0"/>
    <x v="0"/>
    <x v="0"/>
    <x v="0"/>
    <x v="0"/>
    <x v="0"/>
    <x v="0"/>
    <x v="0"/>
    <x v="0"/>
    <x v="0"/>
  </r>
  <r>
    <n v="177712466"/>
    <x v="9"/>
    <x v="8"/>
    <x v="0"/>
    <x v="12"/>
    <m/>
    <m/>
    <x v="0"/>
    <x v="0"/>
    <x v="0"/>
    <x v="0"/>
    <x v="0"/>
    <x v="0"/>
    <x v="0"/>
    <x v="0"/>
    <x v="0"/>
    <x v="0"/>
    <x v="0"/>
    <x v="0"/>
    <x v="0"/>
  </r>
  <r>
    <n v="177713153"/>
    <x v="9"/>
    <x v="8"/>
    <x v="0"/>
    <x v="12"/>
    <m/>
    <m/>
    <x v="0"/>
    <x v="0"/>
    <x v="0"/>
    <x v="0"/>
    <x v="0"/>
    <x v="0"/>
    <x v="0"/>
    <x v="0"/>
    <x v="0"/>
    <x v="0"/>
    <x v="0"/>
    <x v="0"/>
    <x v="0"/>
  </r>
  <r>
    <n v="177713217"/>
    <x v="9"/>
    <x v="11"/>
    <x v="0"/>
    <x v="12"/>
    <s v="2024-05-06"/>
    <m/>
    <x v="1"/>
    <x v="0"/>
    <x v="0"/>
    <x v="0"/>
    <x v="0"/>
    <x v="0"/>
    <x v="0"/>
    <x v="0"/>
    <x v="0"/>
    <x v="0"/>
    <x v="2"/>
    <x v="0"/>
    <x v="1"/>
  </r>
  <r>
    <n v="177733377"/>
    <x v="7"/>
    <x v="8"/>
    <x v="0"/>
    <x v="13"/>
    <m/>
    <m/>
    <x v="0"/>
    <x v="0"/>
    <x v="0"/>
    <x v="0"/>
    <x v="0"/>
    <x v="0"/>
    <x v="0"/>
    <x v="0"/>
    <x v="0"/>
    <x v="0"/>
    <x v="0"/>
    <x v="0"/>
    <x v="0"/>
  </r>
  <r>
    <n v="177733420"/>
    <x v="7"/>
    <x v="11"/>
    <x v="0"/>
    <x v="13"/>
    <s v="2024-05-09"/>
    <m/>
    <x v="2"/>
    <x v="0"/>
    <x v="0"/>
    <x v="0"/>
    <x v="0"/>
    <x v="0"/>
    <x v="0"/>
    <x v="0"/>
    <x v="0"/>
    <x v="0"/>
    <x v="2"/>
    <x v="0"/>
    <x v="1"/>
  </r>
  <r>
    <n v="177733578"/>
    <x v="7"/>
    <x v="12"/>
    <x v="0"/>
    <x v="11"/>
    <m/>
    <m/>
    <x v="0"/>
    <x v="0"/>
    <x v="0"/>
    <x v="0"/>
    <x v="0"/>
    <x v="0"/>
    <x v="0"/>
    <x v="0"/>
    <x v="0"/>
    <x v="0"/>
    <x v="0"/>
    <x v="0"/>
    <x v="0"/>
  </r>
  <r>
    <n v="177733598"/>
    <x v="7"/>
    <x v="12"/>
    <x v="0"/>
    <x v="11"/>
    <m/>
    <m/>
    <x v="0"/>
    <x v="0"/>
    <x v="0"/>
    <x v="0"/>
    <x v="0"/>
    <x v="0"/>
    <x v="0"/>
    <x v="0"/>
    <x v="0"/>
    <x v="0"/>
    <x v="0"/>
    <x v="0"/>
    <x v="0"/>
  </r>
  <r>
    <n v="177735221"/>
    <x v="9"/>
    <x v="12"/>
    <x v="0"/>
    <x v="14"/>
    <m/>
    <m/>
    <x v="0"/>
    <x v="0"/>
    <x v="0"/>
    <x v="0"/>
    <x v="0"/>
    <x v="0"/>
    <x v="0"/>
    <x v="0"/>
    <x v="0"/>
    <x v="0"/>
    <x v="0"/>
    <x v="0"/>
    <x v="0"/>
  </r>
  <r>
    <n v="177738239"/>
    <x v="7"/>
    <x v="10"/>
    <x v="0"/>
    <x v="15"/>
    <m/>
    <m/>
    <x v="0"/>
    <x v="0"/>
    <x v="0"/>
    <x v="0"/>
    <x v="0"/>
    <x v="0"/>
    <x v="0"/>
    <x v="0"/>
    <x v="0"/>
    <x v="0"/>
    <x v="0"/>
    <x v="0"/>
    <x v="0"/>
  </r>
  <r>
    <n v="177738306"/>
    <x v="7"/>
    <x v="10"/>
    <x v="0"/>
    <x v="15"/>
    <m/>
    <m/>
    <x v="0"/>
    <x v="0"/>
    <x v="0"/>
    <x v="0"/>
    <x v="0"/>
    <x v="0"/>
    <x v="0"/>
    <x v="0"/>
    <x v="0"/>
    <x v="0"/>
    <x v="0"/>
    <x v="0"/>
    <x v="0"/>
  </r>
  <r>
    <n v="177738331"/>
    <x v="7"/>
    <x v="8"/>
    <x v="0"/>
    <x v="14"/>
    <m/>
    <m/>
    <x v="0"/>
    <x v="0"/>
    <x v="0"/>
    <x v="0"/>
    <x v="0"/>
    <x v="0"/>
    <x v="0"/>
    <x v="0"/>
    <x v="0"/>
    <x v="0"/>
    <x v="0"/>
    <x v="0"/>
    <x v="0"/>
  </r>
  <r>
    <n v="177738366"/>
    <x v="7"/>
    <x v="8"/>
    <x v="0"/>
    <x v="14"/>
    <m/>
    <m/>
    <x v="0"/>
    <x v="0"/>
    <x v="0"/>
    <x v="0"/>
    <x v="0"/>
    <x v="0"/>
    <x v="0"/>
    <x v="0"/>
    <x v="0"/>
    <x v="0"/>
    <x v="0"/>
    <x v="0"/>
    <x v="0"/>
  </r>
  <r>
    <n v="177741504"/>
    <x v="7"/>
    <x v="10"/>
    <x v="0"/>
    <x v="16"/>
    <m/>
    <m/>
    <x v="0"/>
    <x v="0"/>
    <x v="0"/>
    <x v="0"/>
    <x v="0"/>
    <x v="0"/>
    <x v="0"/>
    <x v="0"/>
    <x v="0"/>
    <x v="0"/>
    <x v="0"/>
    <x v="0"/>
    <x v="0"/>
  </r>
  <r>
    <n v="177741672"/>
    <x v="8"/>
    <x v="12"/>
    <x v="0"/>
    <x v="17"/>
    <m/>
    <m/>
    <x v="0"/>
    <x v="0"/>
    <x v="0"/>
    <x v="0"/>
    <x v="0"/>
    <x v="0"/>
    <x v="0"/>
    <x v="0"/>
    <x v="0"/>
    <x v="0"/>
    <x v="0"/>
    <x v="0"/>
    <x v="0"/>
  </r>
  <r>
    <n v="177741712"/>
    <x v="8"/>
    <x v="12"/>
    <x v="0"/>
    <x v="17"/>
    <m/>
    <m/>
    <x v="0"/>
    <x v="0"/>
    <x v="0"/>
    <x v="0"/>
    <x v="0"/>
    <x v="0"/>
    <x v="0"/>
    <x v="0"/>
    <x v="0"/>
    <x v="0"/>
    <x v="0"/>
    <x v="0"/>
    <x v="0"/>
  </r>
  <r>
    <n v="177741735"/>
    <x v="8"/>
    <x v="12"/>
    <x v="0"/>
    <x v="17"/>
    <m/>
    <m/>
    <x v="0"/>
    <x v="0"/>
    <x v="0"/>
    <x v="0"/>
    <x v="0"/>
    <x v="0"/>
    <x v="0"/>
    <x v="0"/>
    <x v="0"/>
    <x v="0"/>
    <x v="0"/>
    <x v="0"/>
    <x v="0"/>
  </r>
  <r>
    <n v="177741757"/>
    <x v="8"/>
    <x v="12"/>
    <x v="0"/>
    <x v="17"/>
    <m/>
    <m/>
    <x v="0"/>
    <x v="0"/>
    <x v="0"/>
    <x v="0"/>
    <x v="0"/>
    <x v="0"/>
    <x v="0"/>
    <x v="0"/>
    <x v="0"/>
    <x v="0"/>
    <x v="0"/>
    <x v="0"/>
    <x v="0"/>
  </r>
  <r>
    <n v="177741852"/>
    <x v="10"/>
    <x v="13"/>
    <x v="0"/>
    <x v="6"/>
    <m/>
    <m/>
    <x v="0"/>
    <x v="0"/>
    <x v="0"/>
    <x v="0"/>
    <x v="0"/>
    <x v="0"/>
    <x v="0"/>
    <x v="0"/>
    <x v="0"/>
    <x v="0"/>
    <x v="0"/>
    <x v="0"/>
    <x v="0"/>
  </r>
  <r>
    <n v="177741875"/>
    <x v="10"/>
    <x v="13"/>
    <x v="0"/>
    <x v="6"/>
    <m/>
    <m/>
    <x v="0"/>
    <x v="0"/>
    <x v="0"/>
    <x v="0"/>
    <x v="0"/>
    <x v="0"/>
    <x v="0"/>
    <x v="0"/>
    <x v="0"/>
    <x v="0"/>
    <x v="0"/>
    <x v="0"/>
    <x v="0"/>
  </r>
  <r>
    <n v="177741889"/>
    <x v="10"/>
    <x v="13"/>
    <x v="0"/>
    <x v="6"/>
    <m/>
    <m/>
    <x v="0"/>
    <x v="0"/>
    <x v="0"/>
    <x v="0"/>
    <x v="0"/>
    <x v="0"/>
    <x v="0"/>
    <x v="0"/>
    <x v="0"/>
    <x v="0"/>
    <x v="0"/>
    <x v="0"/>
    <x v="0"/>
  </r>
  <r>
    <n v="177744027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744054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744082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744111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744263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745567"/>
    <x v="7"/>
    <x v="12"/>
    <x v="0"/>
    <x v="18"/>
    <m/>
    <m/>
    <x v="0"/>
    <x v="0"/>
    <x v="0"/>
    <x v="0"/>
    <x v="0"/>
    <x v="0"/>
    <x v="0"/>
    <x v="0"/>
    <x v="0"/>
    <x v="0"/>
    <x v="0"/>
    <x v="0"/>
    <x v="0"/>
  </r>
  <r>
    <n v="177745610"/>
    <x v="7"/>
    <x v="14"/>
    <x v="0"/>
    <x v="18"/>
    <m/>
    <m/>
    <x v="0"/>
    <x v="0"/>
    <x v="0"/>
    <x v="0"/>
    <x v="0"/>
    <x v="0"/>
    <x v="0"/>
    <x v="0"/>
    <x v="0"/>
    <x v="0"/>
    <x v="0"/>
    <x v="0"/>
    <x v="0"/>
  </r>
  <r>
    <n v="177792218"/>
    <x v="9"/>
    <x v="12"/>
    <x v="0"/>
    <x v="19"/>
    <m/>
    <m/>
    <x v="0"/>
    <x v="2"/>
    <x v="0"/>
    <x v="0"/>
    <x v="1"/>
    <x v="0"/>
    <x v="0"/>
    <x v="0"/>
    <x v="1"/>
    <x v="0"/>
    <x v="0"/>
    <x v="0"/>
    <x v="0"/>
  </r>
  <r>
    <n v="177793281"/>
    <x v="9"/>
    <x v="15"/>
    <x v="1"/>
    <x v="20"/>
    <m/>
    <m/>
    <x v="0"/>
    <x v="0"/>
    <x v="0"/>
    <x v="0"/>
    <x v="2"/>
    <x v="1"/>
    <x v="1"/>
    <x v="1"/>
    <x v="0"/>
    <x v="0"/>
    <x v="0"/>
    <x v="0"/>
    <x v="0"/>
  </r>
  <r>
    <n v="177793390"/>
    <x v="4"/>
    <x v="5"/>
    <x v="0"/>
    <x v="20"/>
    <m/>
    <m/>
    <x v="0"/>
    <x v="0"/>
    <x v="0"/>
    <x v="0"/>
    <x v="0"/>
    <x v="0"/>
    <x v="0"/>
    <x v="0"/>
    <x v="0"/>
    <x v="0"/>
    <x v="0"/>
    <x v="0"/>
    <x v="0"/>
  </r>
  <r>
    <n v="177795186"/>
    <x v="9"/>
    <x v="16"/>
    <x v="1"/>
    <x v="4"/>
    <m/>
    <m/>
    <x v="0"/>
    <x v="0"/>
    <x v="0"/>
    <x v="0"/>
    <x v="2"/>
    <x v="1"/>
    <x v="1"/>
    <x v="1"/>
    <x v="0"/>
    <x v="0"/>
    <x v="0"/>
    <x v="0"/>
    <x v="0"/>
  </r>
  <r>
    <n v="177795203"/>
    <x v="7"/>
    <x v="12"/>
    <x v="0"/>
    <x v="4"/>
    <m/>
    <m/>
    <x v="0"/>
    <x v="0"/>
    <x v="0"/>
    <x v="0"/>
    <x v="0"/>
    <x v="0"/>
    <x v="0"/>
    <x v="0"/>
    <x v="0"/>
    <x v="0"/>
    <x v="0"/>
    <x v="0"/>
    <x v="0"/>
  </r>
  <r>
    <n v="177795239"/>
    <x v="7"/>
    <x v="12"/>
    <x v="0"/>
    <x v="4"/>
    <m/>
    <m/>
    <x v="0"/>
    <x v="0"/>
    <x v="0"/>
    <x v="0"/>
    <x v="0"/>
    <x v="0"/>
    <x v="0"/>
    <x v="0"/>
    <x v="0"/>
    <x v="0"/>
    <x v="0"/>
    <x v="0"/>
    <x v="0"/>
  </r>
  <r>
    <n v="177795268"/>
    <x v="7"/>
    <x v="12"/>
    <x v="0"/>
    <x v="4"/>
    <m/>
    <m/>
    <x v="0"/>
    <x v="0"/>
    <x v="0"/>
    <x v="0"/>
    <x v="0"/>
    <x v="0"/>
    <x v="0"/>
    <x v="0"/>
    <x v="0"/>
    <x v="0"/>
    <x v="0"/>
    <x v="0"/>
    <x v="0"/>
  </r>
  <r>
    <n v="177795276"/>
    <x v="9"/>
    <x v="11"/>
    <x v="2"/>
    <x v="21"/>
    <s v="2024-05-13"/>
    <m/>
    <x v="2"/>
    <x v="0"/>
    <x v="0"/>
    <x v="0"/>
    <x v="2"/>
    <x v="1"/>
    <x v="0"/>
    <x v="0"/>
    <x v="0"/>
    <x v="0"/>
    <x v="2"/>
    <x v="0"/>
    <x v="1"/>
  </r>
  <r>
    <n v="177795296"/>
    <x v="7"/>
    <x v="12"/>
    <x v="0"/>
    <x v="4"/>
    <m/>
    <m/>
    <x v="0"/>
    <x v="0"/>
    <x v="0"/>
    <x v="0"/>
    <x v="0"/>
    <x v="0"/>
    <x v="0"/>
    <x v="0"/>
    <x v="0"/>
    <x v="0"/>
    <x v="0"/>
    <x v="0"/>
    <x v="0"/>
  </r>
  <r>
    <n v="177795323"/>
    <x v="7"/>
    <x v="12"/>
    <x v="0"/>
    <x v="4"/>
    <m/>
    <m/>
    <x v="0"/>
    <x v="0"/>
    <x v="0"/>
    <x v="0"/>
    <x v="0"/>
    <x v="0"/>
    <x v="0"/>
    <x v="0"/>
    <x v="0"/>
    <x v="0"/>
    <x v="0"/>
    <x v="0"/>
    <x v="0"/>
  </r>
  <r>
    <n v="177796218"/>
    <x v="9"/>
    <x v="17"/>
    <x v="3"/>
    <x v="22"/>
    <m/>
    <s v="2024-06-28"/>
    <x v="0"/>
    <x v="0"/>
    <x v="0"/>
    <x v="0"/>
    <x v="2"/>
    <x v="1"/>
    <x v="0"/>
    <x v="0"/>
    <x v="0"/>
    <x v="0"/>
    <x v="0"/>
    <x v="0"/>
    <x v="0"/>
  </r>
  <r>
    <n v="177798480"/>
    <x v="9"/>
    <x v="15"/>
    <x v="4"/>
    <x v="4"/>
    <m/>
    <m/>
    <x v="0"/>
    <x v="0"/>
    <x v="0"/>
    <x v="0"/>
    <x v="2"/>
    <x v="1"/>
    <x v="1"/>
    <x v="1"/>
    <x v="0"/>
    <x v="0"/>
    <x v="0"/>
    <x v="0"/>
    <x v="0"/>
  </r>
  <r>
    <n v="177798513"/>
    <x v="8"/>
    <x v="12"/>
    <x v="0"/>
    <x v="4"/>
    <m/>
    <m/>
    <x v="0"/>
    <x v="2"/>
    <x v="0"/>
    <x v="0"/>
    <x v="1"/>
    <x v="0"/>
    <x v="0"/>
    <x v="0"/>
    <x v="1"/>
    <x v="0"/>
    <x v="0"/>
    <x v="0"/>
    <x v="0"/>
  </r>
  <r>
    <n v="177798541"/>
    <x v="8"/>
    <x v="5"/>
    <x v="0"/>
    <x v="4"/>
    <m/>
    <m/>
    <x v="0"/>
    <x v="0"/>
    <x v="0"/>
    <x v="0"/>
    <x v="0"/>
    <x v="0"/>
    <x v="0"/>
    <x v="0"/>
    <x v="0"/>
    <x v="0"/>
    <x v="0"/>
    <x v="0"/>
    <x v="0"/>
  </r>
  <r>
    <n v="177813331"/>
    <x v="9"/>
    <x v="11"/>
    <x v="5"/>
    <x v="23"/>
    <s v="2024-05-22"/>
    <m/>
    <x v="3"/>
    <x v="0"/>
    <x v="0"/>
    <x v="0"/>
    <x v="2"/>
    <x v="1"/>
    <x v="1"/>
    <x v="0"/>
    <x v="0"/>
    <x v="0"/>
    <x v="2"/>
    <x v="0"/>
    <x v="1"/>
  </r>
  <r>
    <n v="177816475"/>
    <x v="7"/>
    <x v="12"/>
    <x v="6"/>
    <x v="0"/>
    <m/>
    <m/>
    <x v="0"/>
    <x v="0"/>
    <x v="0"/>
    <x v="0"/>
    <x v="2"/>
    <x v="1"/>
    <x v="1"/>
    <x v="1"/>
    <x v="0"/>
    <x v="0"/>
    <x v="0"/>
    <x v="0"/>
    <x v="0"/>
  </r>
  <r>
    <n v="177816506"/>
    <x v="1"/>
    <x v="13"/>
    <x v="0"/>
    <x v="0"/>
    <m/>
    <m/>
    <x v="0"/>
    <x v="0"/>
    <x v="0"/>
    <x v="0"/>
    <x v="0"/>
    <x v="0"/>
    <x v="0"/>
    <x v="0"/>
    <x v="0"/>
    <x v="0"/>
    <x v="0"/>
    <x v="0"/>
    <x v="0"/>
  </r>
  <r>
    <n v="177816534"/>
    <x v="1"/>
    <x v="13"/>
    <x v="0"/>
    <x v="0"/>
    <m/>
    <m/>
    <x v="0"/>
    <x v="0"/>
    <x v="0"/>
    <x v="0"/>
    <x v="0"/>
    <x v="0"/>
    <x v="0"/>
    <x v="0"/>
    <x v="0"/>
    <x v="0"/>
    <x v="0"/>
    <x v="0"/>
    <x v="0"/>
  </r>
  <r>
    <n v="177817553"/>
    <x v="7"/>
    <x v="13"/>
    <x v="6"/>
    <x v="24"/>
    <m/>
    <m/>
    <x v="0"/>
    <x v="0"/>
    <x v="0"/>
    <x v="0"/>
    <x v="2"/>
    <x v="1"/>
    <x v="1"/>
    <x v="1"/>
    <x v="0"/>
    <x v="0"/>
    <x v="0"/>
    <x v="0"/>
    <x v="0"/>
  </r>
  <r>
    <n v="177817602"/>
    <x v="3"/>
    <x v="9"/>
    <x v="0"/>
    <x v="24"/>
    <m/>
    <m/>
    <x v="0"/>
    <x v="0"/>
    <x v="0"/>
    <x v="0"/>
    <x v="0"/>
    <x v="0"/>
    <x v="0"/>
    <x v="0"/>
    <x v="0"/>
    <x v="0"/>
    <x v="0"/>
    <x v="0"/>
    <x v="0"/>
  </r>
  <r>
    <n v="177817709"/>
    <x v="3"/>
    <x v="14"/>
    <x v="0"/>
    <x v="24"/>
    <m/>
    <m/>
    <x v="0"/>
    <x v="2"/>
    <x v="0"/>
    <x v="0"/>
    <x v="1"/>
    <x v="0"/>
    <x v="0"/>
    <x v="0"/>
    <x v="1"/>
    <x v="0"/>
    <x v="0"/>
    <x v="0"/>
    <x v="0"/>
  </r>
  <r>
    <n v="177817779"/>
    <x v="3"/>
    <x v="9"/>
    <x v="0"/>
    <x v="24"/>
    <m/>
    <m/>
    <x v="0"/>
    <x v="0"/>
    <x v="0"/>
    <x v="0"/>
    <x v="0"/>
    <x v="0"/>
    <x v="0"/>
    <x v="0"/>
    <x v="0"/>
    <x v="0"/>
    <x v="0"/>
    <x v="0"/>
    <x v="0"/>
  </r>
  <r>
    <n v="177817826"/>
    <x v="3"/>
    <x v="9"/>
    <x v="0"/>
    <x v="24"/>
    <m/>
    <m/>
    <x v="0"/>
    <x v="0"/>
    <x v="0"/>
    <x v="0"/>
    <x v="0"/>
    <x v="0"/>
    <x v="0"/>
    <x v="0"/>
    <x v="0"/>
    <x v="0"/>
    <x v="0"/>
    <x v="0"/>
    <x v="0"/>
  </r>
  <r>
    <n v="177818567"/>
    <x v="7"/>
    <x v="10"/>
    <x v="6"/>
    <x v="3"/>
    <m/>
    <m/>
    <x v="0"/>
    <x v="0"/>
    <x v="0"/>
    <x v="0"/>
    <x v="2"/>
    <x v="1"/>
    <x v="1"/>
    <x v="1"/>
    <x v="0"/>
    <x v="0"/>
    <x v="0"/>
    <x v="0"/>
    <x v="0"/>
  </r>
  <r>
    <n v="177818661"/>
    <x v="10"/>
    <x v="14"/>
    <x v="0"/>
    <x v="3"/>
    <m/>
    <m/>
    <x v="0"/>
    <x v="0"/>
    <x v="0"/>
    <x v="0"/>
    <x v="0"/>
    <x v="0"/>
    <x v="0"/>
    <x v="0"/>
    <x v="0"/>
    <x v="0"/>
    <x v="0"/>
    <x v="0"/>
    <x v="0"/>
  </r>
  <r>
    <n v="177818686"/>
    <x v="10"/>
    <x v="14"/>
    <x v="0"/>
    <x v="3"/>
    <m/>
    <m/>
    <x v="0"/>
    <x v="0"/>
    <x v="0"/>
    <x v="0"/>
    <x v="0"/>
    <x v="0"/>
    <x v="0"/>
    <x v="0"/>
    <x v="0"/>
    <x v="0"/>
    <x v="0"/>
    <x v="0"/>
    <x v="0"/>
  </r>
  <r>
    <n v="177819287"/>
    <x v="7"/>
    <x v="18"/>
    <x v="1"/>
    <x v="5"/>
    <m/>
    <m/>
    <x v="0"/>
    <x v="0"/>
    <x v="0"/>
    <x v="0"/>
    <x v="2"/>
    <x v="1"/>
    <x v="1"/>
    <x v="1"/>
    <x v="0"/>
    <x v="0"/>
    <x v="0"/>
    <x v="0"/>
    <x v="0"/>
  </r>
  <r>
    <n v="177819330"/>
    <x v="11"/>
    <x v="12"/>
    <x v="0"/>
    <x v="5"/>
    <m/>
    <m/>
    <x v="0"/>
    <x v="0"/>
    <x v="0"/>
    <x v="0"/>
    <x v="0"/>
    <x v="0"/>
    <x v="0"/>
    <x v="0"/>
    <x v="0"/>
    <x v="0"/>
    <x v="0"/>
    <x v="0"/>
    <x v="0"/>
  </r>
  <r>
    <n v="177821177"/>
    <x v="7"/>
    <x v="15"/>
    <x v="7"/>
    <x v="20"/>
    <m/>
    <m/>
    <x v="0"/>
    <x v="0"/>
    <x v="0"/>
    <x v="0"/>
    <x v="2"/>
    <x v="1"/>
    <x v="0"/>
    <x v="1"/>
    <x v="0"/>
    <x v="0"/>
    <x v="0"/>
    <x v="0"/>
    <x v="0"/>
  </r>
  <r>
    <n v="177821190"/>
    <x v="4"/>
    <x v="10"/>
    <x v="0"/>
    <x v="20"/>
    <m/>
    <m/>
    <x v="0"/>
    <x v="0"/>
    <x v="0"/>
    <x v="0"/>
    <x v="0"/>
    <x v="0"/>
    <x v="0"/>
    <x v="0"/>
    <x v="0"/>
    <x v="0"/>
    <x v="0"/>
    <x v="0"/>
    <x v="0"/>
  </r>
  <r>
    <n v="177821211"/>
    <x v="4"/>
    <x v="10"/>
    <x v="0"/>
    <x v="20"/>
    <m/>
    <m/>
    <x v="0"/>
    <x v="0"/>
    <x v="0"/>
    <x v="0"/>
    <x v="0"/>
    <x v="0"/>
    <x v="0"/>
    <x v="0"/>
    <x v="0"/>
    <x v="0"/>
    <x v="0"/>
    <x v="0"/>
    <x v="0"/>
  </r>
  <r>
    <n v="177821236"/>
    <x v="4"/>
    <x v="10"/>
    <x v="0"/>
    <x v="20"/>
    <m/>
    <m/>
    <x v="0"/>
    <x v="0"/>
    <x v="0"/>
    <x v="0"/>
    <x v="0"/>
    <x v="0"/>
    <x v="0"/>
    <x v="0"/>
    <x v="0"/>
    <x v="0"/>
    <x v="0"/>
    <x v="0"/>
    <x v="0"/>
  </r>
  <r>
    <n v="177821572"/>
    <x v="7"/>
    <x v="19"/>
    <x v="8"/>
    <x v="25"/>
    <m/>
    <m/>
    <x v="0"/>
    <x v="0"/>
    <x v="0"/>
    <x v="0"/>
    <x v="2"/>
    <x v="1"/>
    <x v="1"/>
    <x v="1"/>
    <x v="0"/>
    <x v="0"/>
    <x v="0"/>
    <x v="0"/>
    <x v="0"/>
  </r>
  <r>
    <n v="177821659"/>
    <x v="4"/>
    <x v="10"/>
    <x v="0"/>
    <x v="25"/>
    <m/>
    <m/>
    <x v="0"/>
    <x v="2"/>
    <x v="0"/>
    <x v="0"/>
    <x v="1"/>
    <x v="0"/>
    <x v="0"/>
    <x v="0"/>
    <x v="1"/>
    <x v="0"/>
    <x v="0"/>
    <x v="0"/>
    <x v="0"/>
  </r>
  <r>
    <n v="177821670"/>
    <x v="4"/>
    <x v="13"/>
    <x v="0"/>
    <x v="25"/>
    <m/>
    <m/>
    <x v="0"/>
    <x v="0"/>
    <x v="0"/>
    <x v="0"/>
    <x v="0"/>
    <x v="0"/>
    <x v="0"/>
    <x v="0"/>
    <x v="0"/>
    <x v="0"/>
    <x v="0"/>
    <x v="0"/>
    <x v="0"/>
  </r>
  <r>
    <n v="177821690"/>
    <x v="4"/>
    <x v="13"/>
    <x v="0"/>
    <x v="25"/>
    <m/>
    <m/>
    <x v="0"/>
    <x v="0"/>
    <x v="0"/>
    <x v="0"/>
    <x v="0"/>
    <x v="0"/>
    <x v="0"/>
    <x v="0"/>
    <x v="0"/>
    <x v="0"/>
    <x v="0"/>
    <x v="0"/>
    <x v="0"/>
  </r>
  <r>
    <n v="177821719"/>
    <x v="4"/>
    <x v="5"/>
    <x v="0"/>
    <x v="25"/>
    <m/>
    <m/>
    <x v="0"/>
    <x v="0"/>
    <x v="0"/>
    <x v="0"/>
    <x v="0"/>
    <x v="0"/>
    <x v="0"/>
    <x v="0"/>
    <x v="0"/>
    <x v="0"/>
    <x v="0"/>
    <x v="0"/>
    <x v="0"/>
  </r>
  <r>
    <n v="177821938"/>
    <x v="7"/>
    <x v="11"/>
    <x v="6"/>
    <x v="24"/>
    <s v="2024-05-14"/>
    <m/>
    <x v="2"/>
    <x v="0"/>
    <x v="0"/>
    <x v="0"/>
    <x v="2"/>
    <x v="1"/>
    <x v="1"/>
    <x v="1"/>
    <x v="0"/>
    <x v="0"/>
    <x v="2"/>
    <x v="0"/>
    <x v="1"/>
  </r>
  <r>
    <n v="177832949"/>
    <x v="7"/>
    <x v="19"/>
    <x v="1"/>
    <x v="14"/>
    <m/>
    <m/>
    <x v="0"/>
    <x v="0"/>
    <x v="0"/>
    <x v="0"/>
    <x v="2"/>
    <x v="1"/>
    <x v="1"/>
    <x v="1"/>
    <x v="0"/>
    <x v="0"/>
    <x v="0"/>
    <x v="0"/>
    <x v="0"/>
  </r>
  <r>
    <n v="177832975"/>
    <x v="4"/>
    <x v="10"/>
    <x v="0"/>
    <x v="14"/>
    <m/>
    <m/>
    <x v="0"/>
    <x v="0"/>
    <x v="0"/>
    <x v="0"/>
    <x v="0"/>
    <x v="0"/>
    <x v="0"/>
    <x v="0"/>
    <x v="0"/>
    <x v="0"/>
    <x v="0"/>
    <x v="0"/>
    <x v="0"/>
  </r>
  <r>
    <n v="177832999"/>
    <x v="4"/>
    <x v="20"/>
    <x v="0"/>
    <x v="14"/>
    <m/>
    <m/>
    <x v="0"/>
    <x v="0"/>
    <x v="0"/>
    <x v="0"/>
    <x v="0"/>
    <x v="0"/>
    <x v="0"/>
    <x v="0"/>
    <x v="0"/>
    <x v="0"/>
    <x v="0"/>
    <x v="0"/>
    <x v="0"/>
  </r>
  <r>
    <n v="177833001"/>
    <x v="7"/>
    <x v="19"/>
    <x v="1"/>
    <x v="22"/>
    <m/>
    <m/>
    <x v="0"/>
    <x v="0"/>
    <x v="0"/>
    <x v="0"/>
    <x v="2"/>
    <x v="1"/>
    <x v="1"/>
    <x v="1"/>
    <x v="0"/>
    <x v="0"/>
    <x v="0"/>
    <x v="0"/>
    <x v="0"/>
  </r>
  <r>
    <n v="177833024"/>
    <x v="4"/>
    <x v="8"/>
    <x v="9"/>
    <x v="14"/>
    <m/>
    <m/>
    <x v="0"/>
    <x v="0"/>
    <x v="0"/>
    <x v="0"/>
    <x v="0"/>
    <x v="0"/>
    <x v="0"/>
    <x v="0"/>
    <x v="0"/>
    <x v="0"/>
    <x v="0"/>
    <x v="0"/>
    <x v="0"/>
  </r>
  <r>
    <n v="177833037"/>
    <x v="8"/>
    <x v="12"/>
    <x v="0"/>
    <x v="22"/>
    <m/>
    <m/>
    <x v="0"/>
    <x v="0"/>
    <x v="0"/>
    <x v="0"/>
    <x v="0"/>
    <x v="0"/>
    <x v="0"/>
    <x v="0"/>
    <x v="0"/>
    <x v="0"/>
    <x v="0"/>
    <x v="0"/>
    <x v="0"/>
  </r>
  <r>
    <n v="177833072"/>
    <x v="8"/>
    <x v="12"/>
    <x v="0"/>
    <x v="22"/>
    <m/>
    <m/>
    <x v="0"/>
    <x v="0"/>
    <x v="0"/>
    <x v="0"/>
    <x v="0"/>
    <x v="0"/>
    <x v="0"/>
    <x v="0"/>
    <x v="0"/>
    <x v="0"/>
    <x v="0"/>
    <x v="0"/>
    <x v="0"/>
  </r>
  <r>
    <n v="177833090"/>
    <x v="8"/>
    <x v="12"/>
    <x v="0"/>
    <x v="22"/>
    <m/>
    <m/>
    <x v="0"/>
    <x v="0"/>
    <x v="0"/>
    <x v="0"/>
    <x v="0"/>
    <x v="0"/>
    <x v="0"/>
    <x v="0"/>
    <x v="0"/>
    <x v="0"/>
    <x v="0"/>
    <x v="0"/>
    <x v="0"/>
  </r>
  <r>
    <n v="177835558"/>
    <x v="7"/>
    <x v="11"/>
    <x v="4"/>
    <x v="26"/>
    <s v="2024-05-06"/>
    <m/>
    <x v="1"/>
    <x v="0"/>
    <x v="0"/>
    <x v="0"/>
    <x v="2"/>
    <x v="1"/>
    <x v="1"/>
    <x v="1"/>
    <x v="0"/>
    <x v="0"/>
    <x v="2"/>
    <x v="0"/>
    <x v="1"/>
  </r>
  <r>
    <n v="177836518"/>
    <x v="7"/>
    <x v="11"/>
    <x v="1"/>
    <x v="27"/>
    <s v="2024-05-15"/>
    <m/>
    <x v="2"/>
    <x v="0"/>
    <x v="0"/>
    <x v="0"/>
    <x v="2"/>
    <x v="1"/>
    <x v="1"/>
    <x v="1"/>
    <x v="0"/>
    <x v="0"/>
    <x v="2"/>
    <x v="0"/>
    <x v="1"/>
  </r>
  <r>
    <n v="177837754"/>
    <x v="7"/>
    <x v="15"/>
    <x v="6"/>
    <x v="23"/>
    <m/>
    <m/>
    <x v="0"/>
    <x v="0"/>
    <x v="0"/>
    <x v="0"/>
    <x v="2"/>
    <x v="1"/>
    <x v="1"/>
    <x v="1"/>
    <x v="0"/>
    <x v="0"/>
    <x v="0"/>
    <x v="0"/>
    <x v="0"/>
  </r>
  <r>
    <n v="177837776"/>
    <x v="1"/>
    <x v="5"/>
    <x v="0"/>
    <x v="23"/>
    <m/>
    <m/>
    <x v="0"/>
    <x v="0"/>
    <x v="0"/>
    <x v="0"/>
    <x v="0"/>
    <x v="0"/>
    <x v="0"/>
    <x v="0"/>
    <x v="0"/>
    <x v="0"/>
    <x v="0"/>
    <x v="0"/>
    <x v="0"/>
  </r>
  <r>
    <n v="177837803"/>
    <x v="1"/>
    <x v="5"/>
    <x v="0"/>
    <x v="23"/>
    <m/>
    <m/>
    <x v="0"/>
    <x v="0"/>
    <x v="0"/>
    <x v="0"/>
    <x v="0"/>
    <x v="0"/>
    <x v="0"/>
    <x v="0"/>
    <x v="0"/>
    <x v="0"/>
    <x v="0"/>
    <x v="0"/>
    <x v="0"/>
  </r>
  <r>
    <n v="177868245"/>
    <x v="10"/>
    <x v="11"/>
    <x v="7"/>
    <x v="13"/>
    <s v="2024-05-15"/>
    <m/>
    <x v="2"/>
    <x v="0"/>
    <x v="0"/>
    <x v="0"/>
    <x v="2"/>
    <x v="1"/>
    <x v="0"/>
    <x v="1"/>
    <x v="0"/>
    <x v="0"/>
    <x v="2"/>
    <x v="0"/>
    <x v="1"/>
  </r>
  <r>
    <n v="177868790"/>
    <x v="8"/>
    <x v="15"/>
    <x v="6"/>
    <x v="28"/>
    <m/>
    <m/>
    <x v="0"/>
    <x v="0"/>
    <x v="0"/>
    <x v="0"/>
    <x v="2"/>
    <x v="1"/>
    <x v="1"/>
    <x v="1"/>
    <x v="0"/>
    <x v="0"/>
    <x v="0"/>
    <x v="0"/>
    <x v="0"/>
  </r>
  <r>
    <n v="177868824"/>
    <x v="4"/>
    <x v="10"/>
    <x v="0"/>
    <x v="28"/>
    <m/>
    <m/>
    <x v="0"/>
    <x v="0"/>
    <x v="0"/>
    <x v="0"/>
    <x v="0"/>
    <x v="0"/>
    <x v="0"/>
    <x v="0"/>
    <x v="0"/>
    <x v="0"/>
    <x v="0"/>
    <x v="0"/>
    <x v="0"/>
  </r>
  <r>
    <n v="177868845"/>
    <x v="4"/>
    <x v="10"/>
    <x v="0"/>
    <x v="28"/>
    <m/>
    <m/>
    <x v="0"/>
    <x v="0"/>
    <x v="0"/>
    <x v="0"/>
    <x v="0"/>
    <x v="0"/>
    <x v="0"/>
    <x v="0"/>
    <x v="0"/>
    <x v="0"/>
    <x v="0"/>
    <x v="0"/>
    <x v="0"/>
  </r>
  <r>
    <n v="177868875"/>
    <x v="4"/>
    <x v="10"/>
    <x v="0"/>
    <x v="28"/>
    <m/>
    <m/>
    <x v="0"/>
    <x v="0"/>
    <x v="0"/>
    <x v="0"/>
    <x v="0"/>
    <x v="0"/>
    <x v="0"/>
    <x v="0"/>
    <x v="0"/>
    <x v="0"/>
    <x v="0"/>
    <x v="0"/>
    <x v="0"/>
  </r>
  <r>
    <n v="177869106"/>
    <x v="8"/>
    <x v="11"/>
    <x v="1"/>
    <x v="24"/>
    <s v="2024-05-06"/>
    <m/>
    <x v="4"/>
    <x v="0"/>
    <x v="0"/>
    <x v="0"/>
    <x v="2"/>
    <x v="1"/>
    <x v="1"/>
    <x v="1"/>
    <x v="0"/>
    <x v="0"/>
    <x v="2"/>
    <x v="0"/>
    <x v="1"/>
  </r>
  <r>
    <n v="177869613"/>
    <x v="8"/>
    <x v="8"/>
    <x v="4"/>
    <x v="6"/>
    <m/>
    <m/>
    <x v="0"/>
    <x v="0"/>
    <x v="0"/>
    <x v="0"/>
    <x v="2"/>
    <x v="1"/>
    <x v="1"/>
    <x v="1"/>
    <x v="0"/>
    <x v="0"/>
    <x v="0"/>
    <x v="0"/>
    <x v="0"/>
  </r>
  <r>
    <n v="177869700"/>
    <x v="4"/>
    <x v="5"/>
    <x v="0"/>
    <x v="6"/>
    <m/>
    <m/>
    <x v="0"/>
    <x v="0"/>
    <x v="0"/>
    <x v="0"/>
    <x v="0"/>
    <x v="0"/>
    <x v="0"/>
    <x v="0"/>
    <x v="0"/>
    <x v="0"/>
    <x v="0"/>
    <x v="0"/>
    <x v="0"/>
  </r>
  <r>
    <n v="177869750"/>
    <x v="4"/>
    <x v="5"/>
    <x v="0"/>
    <x v="6"/>
    <m/>
    <m/>
    <x v="0"/>
    <x v="0"/>
    <x v="0"/>
    <x v="0"/>
    <x v="0"/>
    <x v="0"/>
    <x v="0"/>
    <x v="0"/>
    <x v="0"/>
    <x v="0"/>
    <x v="0"/>
    <x v="0"/>
    <x v="0"/>
  </r>
  <r>
    <n v="177869927"/>
    <x v="8"/>
    <x v="5"/>
    <x v="10"/>
    <x v="13"/>
    <m/>
    <m/>
    <x v="0"/>
    <x v="0"/>
    <x v="0"/>
    <x v="0"/>
    <x v="2"/>
    <x v="1"/>
    <x v="0"/>
    <x v="1"/>
    <x v="0"/>
    <x v="0"/>
    <x v="0"/>
    <x v="0"/>
    <x v="0"/>
  </r>
  <r>
    <n v="177869970"/>
    <x v="3"/>
    <x v="2"/>
    <x v="0"/>
    <x v="13"/>
    <m/>
    <m/>
    <x v="0"/>
    <x v="0"/>
    <x v="0"/>
    <x v="0"/>
    <x v="0"/>
    <x v="0"/>
    <x v="0"/>
    <x v="0"/>
    <x v="0"/>
    <x v="0"/>
    <x v="0"/>
    <x v="0"/>
    <x v="0"/>
  </r>
  <r>
    <n v="177870019"/>
    <x v="3"/>
    <x v="2"/>
    <x v="0"/>
    <x v="13"/>
    <m/>
    <m/>
    <x v="0"/>
    <x v="0"/>
    <x v="0"/>
    <x v="0"/>
    <x v="0"/>
    <x v="0"/>
    <x v="0"/>
    <x v="0"/>
    <x v="0"/>
    <x v="0"/>
    <x v="0"/>
    <x v="0"/>
    <x v="0"/>
  </r>
  <r>
    <n v="177870053"/>
    <x v="3"/>
    <x v="2"/>
    <x v="0"/>
    <x v="13"/>
    <m/>
    <m/>
    <x v="0"/>
    <x v="0"/>
    <x v="0"/>
    <x v="0"/>
    <x v="0"/>
    <x v="0"/>
    <x v="0"/>
    <x v="0"/>
    <x v="0"/>
    <x v="0"/>
    <x v="0"/>
    <x v="0"/>
    <x v="0"/>
  </r>
  <r>
    <n v="177870078"/>
    <x v="3"/>
    <x v="4"/>
    <x v="0"/>
    <x v="13"/>
    <m/>
    <m/>
    <x v="0"/>
    <x v="0"/>
    <x v="0"/>
    <x v="0"/>
    <x v="0"/>
    <x v="0"/>
    <x v="0"/>
    <x v="0"/>
    <x v="0"/>
    <x v="0"/>
    <x v="0"/>
    <x v="0"/>
    <x v="0"/>
  </r>
  <r>
    <n v="177870845"/>
    <x v="8"/>
    <x v="8"/>
    <x v="11"/>
    <x v="6"/>
    <m/>
    <s v="2024-06-08"/>
    <x v="0"/>
    <x v="0"/>
    <x v="0"/>
    <x v="0"/>
    <x v="2"/>
    <x v="1"/>
    <x v="0"/>
    <x v="1"/>
    <x v="0"/>
    <x v="0"/>
    <x v="0"/>
    <x v="0"/>
    <x v="0"/>
  </r>
  <r>
    <n v="177870876"/>
    <x v="1"/>
    <x v="1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70902"/>
    <x v="1"/>
    <x v="1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70942"/>
    <x v="8"/>
    <x v="12"/>
    <x v="0"/>
    <x v="7"/>
    <m/>
    <m/>
    <x v="0"/>
    <x v="0"/>
    <x v="0"/>
    <x v="0"/>
    <x v="0"/>
    <x v="0"/>
    <x v="0"/>
    <x v="0"/>
    <x v="0"/>
    <x v="0"/>
    <x v="0"/>
    <x v="0"/>
    <x v="0"/>
  </r>
  <r>
    <n v="177871040"/>
    <x v="1"/>
    <x v="11"/>
    <x v="0"/>
    <x v="6"/>
    <s v="2024-05-14"/>
    <m/>
    <x v="1"/>
    <x v="0"/>
    <x v="0"/>
    <x v="0"/>
    <x v="0"/>
    <x v="0"/>
    <x v="0"/>
    <x v="0"/>
    <x v="0"/>
    <x v="0"/>
    <x v="2"/>
    <x v="0"/>
    <x v="1"/>
  </r>
  <r>
    <n v="177871086"/>
    <x v="1"/>
    <x v="1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71137"/>
    <x v="1"/>
    <x v="1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71179"/>
    <x v="1"/>
    <x v="1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71222"/>
    <x v="1"/>
    <x v="4"/>
    <x v="0"/>
    <x v="6"/>
    <m/>
    <s v="2024-06-03"/>
    <x v="0"/>
    <x v="0"/>
    <x v="0"/>
    <x v="0"/>
    <x v="0"/>
    <x v="0"/>
    <x v="0"/>
    <x v="0"/>
    <x v="0"/>
    <x v="0"/>
    <x v="0"/>
    <x v="0"/>
    <x v="0"/>
  </r>
  <r>
    <n v="177894193"/>
    <x v="8"/>
    <x v="11"/>
    <x v="12"/>
    <x v="29"/>
    <s v="2024-05-13"/>
    <m/>
    <x v="5"/>
    <x v="0"/>
    <x v="0"/>
    <x v="0"/>
    <x v="2"/>
    <x v="1"/>
    <x v="0"/>
    <x v="1"/>
    <x v="0"/>
    <x v="0"/>
    <x v="2"/>
    <x v="0"/>
    <x v="1"/>
  </r>
  <r>
    <n v="177896070"/>
    <x v="8"/>
    <x v="15"/>
    <x v="13"/>
    <x v="2"/>
    <m/>
    <m/>
    <x v="0"/>
    <x v="0"/>
    <x v="0"/>
    <x v="0"/>
    <x v="2"/>
    <x v="1"/>
    <x v="1"/>
    <x v="0"/>
    <x v="0"/>
    <x v="0"/>
    <x v="0"/>
    <x v="0"/>
    <x v="0"/>
  </r>
  <r>
    <n v="177897361"/>
    <x v="8"/>
    <x v="11"/>
    <x v="4"/>
    <x v="24"/>
    <s v="2024-05-30"/>
    <m/>
    <x v="5"/>
    <x v="0"/>
    <x v="0"/>
    <x v="0"/>
    <x v="2"/>
    <x v="1"/>
    <x v="1"/>
    <x v="1"/>
    <x v="0"/>
    <x v="0"/>
    <x v="2"/>
    <x v="0"/>
    <x v="1"/>
  </r>
  <r>
    <n v="177897924"/>
    <x v="8"/>
    <x v="12"/>
    <x v="8"/>
    <x v="4"/>
    <m/>
    <m/>
    <x v="0"/>
    <x v="0"/>
    <x v="0"/>
    <x v="0"/>
    <x v="2"/>
    <x v="1"/>
    <x v="1"/>
    <x v="1"/>
    <x v="0"/>
    <x v="0"/>
    <x v="0"/>
    <x v="0"/>
    <x v="0"/>
  </r>
  <r>
    <n v="177897961"/>
    <x v="10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899597"/>
    <x v="8"/>
    <x v="11"/>
    <x v="10"/>
    <x v="1"/>
    <s v="2024-05-13"/>
    <m/>
    <x v="6"/>
    <x v="0"/>
    <x v="0"/>
    <x v="0"/>
    <x v="2"/>
    <x v="1"/>
    <x v="0"/>
    <x v="1"/>
    <x v="0"/>
    <x v="0"/>
    <x v="2"/>
    <x v="0"/>
    <x v="1"/>
  </r>
  <r>
    <n v="177900837"/>
    <x v="8"/>
    <x v="15"/>
    <x v="1"/>
    <x v="4"/>
    <m/>
    <m/>
    <x v="0"/>
    <x v="0"/>
    <x v="0"/>
    <x v="0"/>
    <x v="2"/>
    <x v="1"/>
    <x v="1"/>
    <x v="1"/>
    <x v="0"/>
    <x v="0"/>
    <x v="0"/>
    <x v="0"/>
    <x v="0"/>
  </r>
  <r>
    <n v="177900865"/>
    <x v="1"/>
    <x v="5"/>
    <x v="0"/>
    <x v="4"/>
    <m/>
    <m/>
    <x v="0"/>
    <x v="0"/>
    <x v="0"/>
    <x v="0"/>
    <x v="0"/>
    <x v="0"/>
    <x v="0"/>
    <x v="0"/>
    <x v="0"/>
    <x v="0"/>
    <x v="0"/>
    <x v="0"/>
    <x v="0"/>
  </r>
  <r>
    <n v="177900916"/>
    <x v="1"/>
    <x v="13"/>
    <x v="0"/>
    <x v="4"/>
    <m/>
    <m/>
    <x v="0"/>
    <x v="0"/>
    <x v="0"/>
    <x v="0"/>
    <x v="0"/>
    <x v="0"/>
    <x v="0"/>
    <x v="0"/>
    <x v="0"/>
    <x v="0"/>
    <x v="0"/>
    <x v="0"/>
    <x v="0"/>
  </r>
  <r>
    <n v="177900952"/>
    <x v="1"/>
    <x v="5"/>
    <x v="0"/>
    <x v="4"/>
    <m/>
    <m/>
    <x v="0"/>
    <x v="0"/>
    <x v="0"/>
    <x v="0"/>
    <x v="0"/>
    <x v="0"/>
    <x v="0"/>
    <x v="0"/>
    <x v="0"/>
    <x v="0"/>
    <x v="0"/>
    <x v="0"/>
    <x v="0"/>
  </r>
  <r>
    <n v="177900993"/>
    <x v="1"/>
    <x v="5"/>
    <x v="0"/>
    <x v="4"/>
    <m/>
    <m/>
    <x v="0"/>
    <x v="0"/>
    <x v="0"/>
    <x v="0"/>
    <x v="0"/>
    <x v="0"/>
    <x v="0"/>
    <x v="0"/>
    <x v="0"/>
    <x v="0"/>
    <x v="0"/>
    <x v="0"/>
    <x v="0"/>
  </r>
  <r>
    <n v="177901530"/>
    <x v="8"/>
    <x v="11"/>
    <x v="13"/>
    <x v="26"/>
    <s v="2024-05-09"/>
    <m/>
    <x v="1"/>
    <x v="0"/>
    <x v="0"/>
    <x v="0"/>
    <x v="2"/>
    <x v="1"/>
    <x v="1"/>
    <x v="0"/>
    <x v="0"/>
    <x v="0"/>
    <x v="2"/>
    <x v="0"/>
    <x v="1"/>
  </r>
  <r>
    <n v="177902620"/>
    <x v="8"/>
    <x v="12"/>
    <x v="4"/>
    <x v="27"/>
    <m/>
    <m/>
    <x v="0"/>
    <x v="0"/>
    <x v="0"/>
    <x v="0"/>
    <x v="2"/>
    <x v="1"/>
    <x v="1"/>
    <x v="1"/>
    <x v="0"/>
    <x v="0"/>
    <x v="0"/>
    <x v="0"/>
    <x v="0"/>
  </r>
  <r>
    <n v="177902644"/>
    <x v="1"/>
    <x v="1"/>
    <x v="0"/>
    <x v="27"/>
    <m/>
    <m/>
    <x v="0"/>
    <x v="0"/>
    <x v="0"/>
    <x v="0"/>
    <x v="0"/>
    <x v="0"/>
    <x v="0"/>
    <x v="0"/>
    <x v="0"/>
    <x v="0"/>
    <x v="0"/>
    <x v="0"/>
    <x v="0"/>
  </r>
  <r>
    <n v="177902662"/>
    <x v="1"/>
    <x v="1"/>
    <x v="0"/>
    <x v="27"/>
    <m/>
    <m/>
    <x v="0"/>
    <x v="0"/>
    <x v="0"/>
    <x v="0"/>
    <x v="0"/>
    <x v="0"/>
    <x v="0"/>
    <x v="0"/>
    <x v="0"/>
    <x v="0"/>
    <x v="0"/>
    <x v="0"/>
    <x v="0"/>
  </r>
  <r>
    <n v="177902681"/>
    <x v="1"/>
    <x v="1"/>
    <x v="0"/>
    <x v="27"/>
    <m/>
    <m/>
    <x v="0"/>
    <x v="0"/>
    <x v="0"/>
    <x v="0"/>
    <x v="0"/>
    <x v="0"/>
    <x v="0"/>
    <x v="0"/>
    <x v="0"/>
    <x v="0"/>
    <x v="0"/>
    <x v="0"/>
    <x v="0"/>
  </r>
  <r>
    <n v="177906407"/>
    <x v="4"/>
    <x v="11"/>
    <x v="4"/>
    <x v="2"/>
    <s v="2024-05-13"/>
    <m/>
    <x v="5"/>
    <x v="0"/>
    <x v="0"/>
    <x v="0"/>
    <x v="2"/>
    <x v="1"/>
    <x v="1"/>
    <x v="1"/>
    <x v="0"/>
    <x v="0"/>
    <x v="2"/>
    <x v="0"/>
    <x v="1"/>
  </r>
  <r>
    <n v="177907658"/>
    <x v="4"/>
    <x v="10"/>
    <x v="11"/>
    <x v="30"/>
    <m/>
    <s v="2024-06-28"/>
    <x v="0"/>
    <x v="0"/>
    <x v="0"/>
    <x v="0"/>
    <x v="2"/>
    <x v="1"/>
    <x v="0"/>
    <x v="1"/>
    <x v="0"/>
    <x v="0"/>
    <x v="0"/>
    <x v="0"/>
    <x v="0"/>
  </r>
  <r>
    <n v="177907704"/>
    <x v="12"/>
    <x v="11"/>
    <x v="0"/>
    <x v="30"/>
    <s v="2024-05-13"/>
    <m/>
    <x v="5"/>
    <x v="0"/>
    <x v="0"/>
    <x v="0"/>
    <x v="0"/>
    <x v="0"/>
    <x v="0"/>
    <x v="0"/>
    <x v="0"/>
    <x v="0"/>
    <x v="2"/>
    <x v="0"/>
    <x v="1"/>
  </r>
  <r>
    <n v="177907748"/>
    <x v="12"/>
    <x v="11"/>
    <x v="0"/>
    <x v="30"/>
    <s v="2024-05-13"/>
    <m/>
    <x v="5"/>
    <x v="0"/>
    <x v="0"/>
    <x v="0"/>
    <x v="0"/>
    <x v="0"/>
    <x v="0"/>
    <x v="0"/>
    <x v="0"/>
    <x v="0"/>
    <x v="2"/>
    <x v="0"/>
    <x v="1"/>
  </r>
  <r>
    <n v="177908337"/>
    <x v="4"/>
    <x v="10"/>
    <x v="0"/>
    <x v="22"/>
    <m/>
    <m/>
    <x v="0"/>
    <x v="0"/>
    <x v="0"/>
    <x v="0"/>
    <x v="0"/>
    <x v="0"/>
    <x v="0"/>
    <x v="0"/>
    <x v="0"/>
    <x v="0"/>
    <x v="0"/>
    <x v="0"/>
    <x v="0"/>
  </r>
  <r>
    <n v="177908986"/>
    <x v="4"/>
    <x v="8"/>
    <x v="1"/>
    <x v="28"/>
    <m/>
    <m/>
    <x v="0"/>
    <x v="0"/>
    <x v="0"/>
    <x v="0"/>
    <x v="2"/>
    <x v="1"/>
    <x v="1"/>
    <x v="1"/>
    <x v="0"/>
    <x v="0"/>
    <x v="0"/>
    <x v="0"/>
    <x v="0"/>
  </r>
  <r>
    <n v="177909026"/>
    <x v="10"/>
    <x v="1"/>
    <x v="0"/>
    <x v="28"/>
    <m/>
    <m/>
    <x v="0"/>
    <x v="0"/>
    <x v="0"/>
    <x v="0"/>
    <x v="0"/>
    <x v="0"/>
    <x v="0"/>
    <x v="0"/>
    <x v="0"/>
    <x v="0"/>
    <x v="0"/>
    <x v="0"/>
    <x v="0"/>
  </r>
  <r>
    <n v="177909066"/>
    <x v="10"/>
    <x v="1"/>
    <x v="0"/>
    <x v="28"/>
    <m/>
    <m/>
    <x v="0"/>
    <x v="0"/>
    <x v="0"/>
    <x v="0"/>
    <x v="0"/>
    <x v="0"/>
    <x v="0"/>
    <x v="0"/>
    <x v="0"/>
    <x v="0"/>
    <x v="0"/>
    <x v="0"/>
    <x v="0"/>
  </r>
  <r>
    <n v="177909111"/>
    <x v="10"/>
    <x v="1"/>
    <x v="0"/>
    <x v="28"/>
    <m/>
    <m/>
    <x v="0"/>
    <x v="0"/>
    <x v="0"/>
    <x v="0"/>
    <x v="0"/>
    <x v="0"/>
    <x v="0"/>
    <x v="0"/>
    <x v="0"/>
    <x v="0"/>
    <x v="0"/>
    <x v="0"/>
    <x v="0"/>
  </r>
  <r>
    <n v="177909251"/>
    <x v="4"/>
    <x v="13"/>
    <x v="8"/>
    <x v="7"/>
    <m/>
    <m/>
    <x v="0"/>
    <x v="0"/>
    <x v="0"/>
    <x v="0"/>
    <x v="2"/>
    <x v="1"/>
    <x v="1"/>
    <x v="1"/>
    <x v="0"/>
    <x v="0"/>
    <x v="0"/>
    <x v="0"/>
    <x v="0"/>
  </r>
  <r>
    <n v="177909325"/>
    <x v="13"/>
    <x v="4"/>
    <x v="0"/>
    <x v="7"/>
    <m/>
    <m/>
    <x v="0"/>
    <x v="0"/>
    <x v="0"/>
    <x v="0"/>
    <x v="0"/>
    <x v="0"/>
    <x v="0"/>
    <x v="0"/>
    <x v="0"/>
    <x v="0"/>
    <x v="0"/>
    <x v="0"/>
    <x v="0"/>
  </r>
  <r>
    <n v="177909375"/>
    <x v="13"/>
    <x v="4"/>
    <x v="0"/>
    <x v="7"/>
    <m/>
    <m/>
    <x v="0"/>
    <x v="0"/>
    <x v="0"/>
    <x v="0"/>
    <x v="0"/>
    <x v="0"/>
    <x v="0"/>
    <x v="0"/>
    <x v="0"/>
    <x v="0"/>
    <x v="0"/>
    <x v="0"/>
    <x v="0"/>
  </r>
  <r>
    <n v="177909409"/>
    <x v="13"/>
    <x v="4"/>
    <x v="0"/>
    <x v="7"/>
    <m/>
    <m/>
    <x v="0"/>
    <x v="0"/>
    <x v="0"/>
    <x v="0"/>
    <x v="0"/>
    <x v="0"/>
    <x v="0"/>
    <x v="0"/>
    <x v="0"/>
    <x v="0"/>
    <x v="0"/>
    <x v="0"/>
    <x v="0"/>
  </r>
  <r>
    <n v="177909483"/>
    <x v="4"/>
    <x v="11"/>
    <x v="6"/>
    <x v="6"/>
    <s v="2024-05-22"/>
    <m/>
    <x v="2"/>
    <x v="0"/>
    <x v="0"/>
    <x v="0"/>
    <x v="2"/>
    <x v="1"/>
    <x v="1"/>
    <x v="1"/>
    <x v="0"/>
    <x v="0"/>
    <x v="2"/>
    <x v="0"/>
    <x v="1"/>
  </r>
  <r>
    <n v="177909964"/>
    <x v="4"/>
    <x v="5"/>
    <x v="4"/>
    <x v="13"/>
    <m/>
    <m/>
    <x v="0"/>
    <x v="0"/>
    <x v="0"/>
    <x v="0"/>
    <x v="2"/>
    <x v="1"/>
    <x v="1"/>
    <x v="1"/>
    <x v="0"/>
    <x v="0"/>
    <x v="0"/>
    <x v="0"/>
    <x v="0"/>
  </r>
  <r>
    <n v="177910101"/>
    <x v="12"/>
    <x v="13"/>
    <x v="0"/>
    <x v="13"/>
    <m/>
    <m/>
    <x v="0"/>
    <x v="2"/>
    <x v="0"/>
    <x v="0"/>
    <x v="1"/>
    <x v="0"/>
    <x v="0"/>
    <x v="0"/>
    <x v="1"/>
    <x v="0"/>
    <x v="0"/>
    <x v="0"/>
    <x v="0"/>
  </r>
  <r>
    <n v="177910153"/>
    <x v="12"/>
    <x v="14"/>
    <x v="0"/>
    <x v="13"/>
    <m/>
    <m/>
    <x v="0"/>
    <x v="0"/>
    <x v="0"/>
    <x v="0"/>
    <x v="0"/>
    <x v="0"/>
    <x v="0"/>
    <x v="0"/>
    <x v="0"/>
    <x v="0"/>
    <x v="0"/>
    <x v="0"/>
    <x v="0"/>
  </r>
  <r>
    <n v="177910433"/>
    <x v="4"/>
    <x v="21"/>
    <x v="1"/>
    <x v="2"/>
    <m/>
    <m/>
    <x v="0"/>
    <x v="0"/>
    <x v="0"/>
    <x v="0"/>
    <x v="2"/>
    <x v="1"/>
    <x v="1"/>
    <x v="1"/>
    <x v="0"/>
    <x v="0"/>
    <x v="0"/>
    <x v="0"/>
    <x v="0"/>
  </r>
  <r>
    <n v="177910517"/>
    <x v="14"/>
    <x v="20"/>
    <x v="0"/>
    <x v="2"/>
    <m/>
    <m/>
    <x v="0"/>
    <x v="0"/>
    <x v="0"/>
    <x v="0"/>
    <x v="0"/>
    <x v="0"/>
    <x v="0"/>
    <x v="0"/>
    <x v="0"/>
    <x v="0"/>
    <x v="0"/>
    <x v="0"/>
    <x v="0"/>
  </r>
  <r>
    <n v="177910561"/>
    <x v="14"/>
    <x v="20"/>
    <x v="0"/>
    <x v="2"/>
    <m/>
    <m/>
    <x v="0"/>
    <x v="0"/>
    <x v="0"/>
    <x v="0"/>
    <x v="0"/>
    <x v="0"/>
    <x v="0"/>
    <x v="0"/>
    <x v="0"/>
    <x v="0"/>
    <x v="0"/>
    <x v="0"/>
    <x v="0"/>
  </r>
  <r>
    <n v="177910596"/>
    <x v="14"/>
    <x v="20"/>
    <x v="0"/>
    <x v="2"/>
    <m/>
    <m/>
    <x v="0"/>
    <x v="0"/>
    <x v="0"/>
    <x v="0"/>
    <x v="0"/>
    <x v="0"/>
    <x v="0"/>
    <x v="0"/>
    <x v="0"/>
    <x v="0"/>
    <x v="0"/>
    <x v="0"/>
    <x v="0"/>
  </r>
  <r>
    <n v="177910627"/>
    <x v="14"/>
    <x v="20"/>
    <x v="0"/>
    <x v="2"/>
    <m/>
    <m/>
    <x v="0"/>
    <x v="0"/>
    <x v="0"/>
    <x v="0"/>
    <x v="0"/>
    <x v="0"/>
    <x v="0"/>
    <x v="0"/>
    <x v="0"/>
    <x v="0"/>
    <x v="0"/>
    <x v="0"/>
    <x v="0"/>
  </r>
  <r>
    <n v="177910688"/>
    <x v="14"/>
    <x v="20"/>
    <x v="0"/>
    <x v="2"/>
    <m/>
    <m/>
    <x v="0"/>
    <x v="0"/>
    <x v="0"/>
    <x v="0"/>
    <x v="0"/>
    <x v="0"/>
    <x v="0"/>
    <x v="0"/>
    <x v="0"/>
    <x v="0"/>
    <x v="0"/>
    <x v="0"/>
    <x v="0"/>
  </r>
  <r>
    <n v="177934832"/>
    <x v="4"/>
    <x v="11"/>
    <x v="5"/>
    <x v="22"/>
    <s v="2024-05-13"/>
    <m/>
    <x v="7"/>
    <x v="0"/>
    <x v="0"/>
    <x v="0"/>
    <x v="2"/>
    <x v="1"/>
    <x v="1"/>
    <x v="0"/>
    <x v="0"/>
    <x v="0"/>
    <x v="2"/>
    <x v="0"/>
    <x v="1"/>
  </r>
  <r>
    <n v="177937309"/>
    <x v="4"/>
    <x v="11"/>
    <x v="8"/>
    <x v="31"/>
    <s v="2024-05-08"/>
    <m/>
    <x v="1"/>
    <x v="0"/>
    <x v="0"/>
    <x v="0"/>
    <x v="2"/>
    <x v="1"/>
    <x v="1"/>
    <x v="1"/>
    <x v="0"/>
    <x v="0"/>
    <x v="2"/>
    <x v="0"/>
    <x v="1"/>
  </r>
  <r>
    <n v="177938119"/>
    <x v="4"/>
    <x v="11"/>
    <x v="1"/>
    <x v="32"/>
    <s v="2024-05-08"/>
    <m/>
    <x v="1"/>
    <x v="0"/>
    <x v="0"/>
    <x v="0"/>
    <x v="2"/>
    <x v="1"/>
    <x v="1"/>
    <x v="1"/>
    <x v="0"/>
    <x v="0"/>
    <x v="2"/>
    <x v="0"/>
    <x v="1"/>
  </r>
  <r>
    <n v="177939380"/>
    <x v="4"/>
    <x v="11"/>
    <x v="6"/>
    <x v="31"/>
    <s v="2024-05-22"/>
    <m/>
    <x v="7"/>
    <x v="0"/>
    <x v="0"/>
    <x v="0"/>
    <x v="2"/>
    <x v="1"/>
    <x v="1"/>
    <x v="1"/>
    <x v="0"/>
    <x v="0"/>
    <x v="2"/>
    <x v="0"/>
    <x v="1"/>
  </r>
  <r>
    <n v="177973069"/>
    <x v="12"/>
    <x v="14"/>
    <x v="0"/>
    <x v="13"/>
    <m/>
    <m/>
    <x v="0"/>
    <x v="0"/>
    <x v="0"/>
    <x v="0"/>
    <x v="0"/>
    <x v="0"/>
    <x v="0"/>
    <x v="0"/>
    <x v="0"/>
    <x v="0"/>
    <x v="0"/>
    <x v="0"/>
    <x v="0"/>
  </r>
  <r>
    <n v="177973320"/>
    <x v="1"/>
    <x v="12"/>
    <x v="1"/>
    <x v="22"/>
    <m/>
    <m/>
    <x v="0"/>
    <x v="0"/>
    <x v="0"/>
    <x v="0"/>
    <x v="2"/>
    <x v="1"/>
    <x v="1"/>
    <x v="1"/>
    <x v="0"/>
    <x v="0"/>
    <x v="0"/>
    <x v="0"/>
    <x v="0"/>
  </r>
  <r>
    <n v="177973372"/>
    <x v="12"/>
    <x v="13"/>
    <x v="0"/>
    <x v="22"/>
    <m/>
    <m/>
    <x v="0"/>
    <x v="0"/>
    <x v="0"/>
    <x v="0"/>
    <x v="0"/>
    <x v="0"/>
    <x v="0"/>
    <x v="0"/>
    <x v="0"/>
    <x v="0"/>
    <x v="0"/>
    <x v="0"/>
    <x v="0"/>
  </r>
  <r>
    <n v="177973409"/>
    <x v="12"/>
    <x v="13"/>
    <x v="0"/>
    <x v="22"/>
    <m/>
    <m/>
    <x v="0"/>
    <x v="0"/>
    <x v="0"/>
    <x v="0"/>
    <x v="0"/>
    <x v="0"/>
    <x v="0"/>
    <x v="0"/>
    <x v="0"/>
    <x v="0"/>
    <x v="0"/>
    <x v="0"/>
    <x v="0"/>
  </r>
  <r>
    <n v="177977750"/>
    <x v="1"/>
    <x v="13"/>
    <x v="6"/>
    <x v="24"/>
    <m/>
    <s v="2024-05-24"/>
    <x v="0"/>
    <x v="0"/>
    <x v="0"/>
    <x v="0"/>
    <x v="2"/>
    <x v="1"/>
    <x v="1"/>
    <x v="1"/>
    <x v="0"/>
    <x v="0"/>
    <x v="0"/>
    <x v="0"/>
    <x v="0"/>
  </r>
  <r>
    <n v="177977794"/>
    <x v="1"/>
    <x v="1"/>
    <x v="7"/>
    <x v="3"/>
    <m/>
    <m/>
    <x v="0"/>
    <x v="0"/>
    <x v="0"/>
    <x v="0"/>
    <x v="2"/>
    <x v="1"/>
    <x v="0"/>
    <x v="1"/>
    <x v="0"/>
    <x v="0"/>
    <x v="0"/>
    <x v="0"/>
    <x v="0"/>
  </r>
  <r>
    <n v="177977818"/>
    <x v="3"/>
    <x v="11"/>
    <x v="0"/>
    <x v="24"/>
    <s v="2024-05-17"/>
    <m/>
    <x v="5"/>
    <x v="0"/>
    <x v="0"/>
    <x v="0"/>
    <x v="0"/>
    <x v="0"/>
    <x v="0"/>
    <x v="0"/>
    <x v="0"/>
    <x v="0"/>
    <x v="2"/>
    <x v="0"/>
    <x v="1"/>
  </r>
  <r>
    <n v="177977842"/>
    <x v="15"/>
    <x v="4"/>
    <x v="0"/>
    <x v="3"/>
    <m/>
    <m/>
    <x v="0"/>
    <x v="0"/>
    <x v="0"/>
    <x v="0"/>
    <x v="0"/>
    <x v="0"/>
    <x v="0"/>
    <x v="0"/>
    <x v="0"/>
    <x v="0"/>
    <x v="0"/>
    <x v="0"/>
    <x v="0"/>
  </r>
  <r>
    <n v="177977875"/>
    <x v="3"/>
    <x v="11"/>
    <x v="0"/>
    <x v="24"/>
    <s v="2024-05-17"/>
    <m/>
    <x v="5"/>
    <x v="0"/>
    <x v="0"/>
    <x v="0"/>
    <x v="0"/>
    <x v="0"/>
    <x v="0"/>
    <x v="0"/>
    <x v="0"/>
    <x v="0"/>
    <x v="2"/>
    <x v="0"/>
    <x v="1"/>
  </r>
  <r>
    <n v="177977876"/>
    <x v="15"/>
    <x v="4"/>
    <x v="0"/>
    <x v="3"/>
    <m/>
    <m/>
    <x v="0"/>
    <x v="0"/>
    <x v="0"/>
    <x v="0"/>
    <x v="0"/>
    <x v="0"/>
    <x v="0"/>
    <x v="0"/>
    <x v="0"/>
    <x v="0"/>
    <x v="0"/>
    <x v="0"/>
    <x v="0"/>
  </r>
  <r>
    <n v="177977919"/>
    <x v="15"/>
    <x v="4"/>
    <x v="0"/>
    <x v="3"/>
    <m/>
    <m/>
    <x v="0"/>
    <x v="0"/>
    <x v="0"/>
    <x v="0"/>
    <x v="0"/>
    <x v="0"/>
    <x v="0"/>
    <x v="0"/>
    <x v="0"/>
    <x v="0"/>
    <x v="0"/>
    <x v="0"/>
    <x v="0"/>
  </r>
  <r>
    <n v="177977965"/>
    <x v="15"/>
    <x v="4"/>
    <x v="0"/>
    <x v="3"/>
    <m/>
    <m/>
    <x v="0"/>
    <x v="0"/>
    <x v="0"/>
    <x v="0"/>
    <x v="0"/>
    <x v="0"/>
    <x v="0"/>
    <x v="0"/>
    <x v="0"/>
    <x v="0"/>
    <x v="0"/>
    <x v="0"/>
    <x v="0"/>
  </r>
  <r>
    <n v="177979318"/>
    <x v="1"/>
    <x v="13"/>
    <x v="6"/>
    <x v="28"/>
    <m/>
    <m/>
    <x v="0"/>
    <x v="0"/>
    <x v="0"/>
    <x v="0"/>
    <x v="2"/>
    <x v="1"/>
    <x v="1"/>
    <x v="1"/>
    <x v="0"/>
    <x v="0"/>
    <x v="0"/>
    <x v="0"/>
    <x v="0"/>
  </r>
  <r>
    <n v="177979347"/>
    <x v="3"/>
    <x v="4"/>
    <x v="0"/>
    <x v="28"/>
    <m/>
    <m/>
    <x v="0"/>
    <x v="0"/>
    <x v="0"/>
    <x v="0"/>
    <x v="0"/>
    <x v="0"/>
    <x v="0"/>
    <x v="0"/>
    <x v="0"/>
    <x v="0"/>
    <x v="0"/>
    <x v="0"/>
    <x v="0"/>
  </r>
  <r>
    <n v="177979382"/>
    <x v="3"/>
    <x v="4"/>
    <x v="0"/>
    <x v="28"/>
    <m/>
    <m/>
    <x v="0"/>
    <x v="0"/>
    <x v="0"/>
    <x v="0"/>
    <x v="0"/>
    <x v="0"/>
    <x v="0"/>
    <x v="0"/>
    <x v="0"/>
    <x v="0"/>
    <x v="0"/>
    <x v="0"/>
    <x v="0"/>
  </r>
  <r>
    <n v="177979407"/>
    <x v="1"/>
    <x v="5"/>
    <x v="13"/>
    <x v="0"/>
    <m/>
    <m/>
    <x v="0"/>
    <x v="0"/>
    <x v="0"/>
    <x v="0"/>
    <x v="2"/>
    <x v="1"/>
    <x v="1"/>
    <x v="0"/>
    <x v="0"/>
    <x v="0"/>
    <x v="0"/>
    <x v="0"/>
    <x v="0"/>
  </r>
  <r>
    <n v="177980263"/>
    <x v="1"/>
    <x v="9"/>
    <x v="6"/>
    <x v="7"/>
    <m/>
    <m/>
    <x v="0"/>
    <x v="0"/>
    <x v="0"/>
    <x v="0"/>
    <x v="2"/>
    <x v="1"/>
    <x v="1"/>
    <x v="1"/>
    <x v="0"/>
    <x v="0"/>
    <x v="0"/>
    <x v="0"/>
    <x v="0"/>
  </r>
  <r>
    <n v="177980281"/>
    <x v="16"/>
    <x v="3"/>
    <x v="0"/>
    <x v="7"/>
    <m/>
    <m/>
    <x v="0"/>
    <x v="0"/>
    <x v="0"/>
    <x v="0"/>
    <x v="0"/>
    <x v="0"/>
    <x v="0"/>
    <x v="0"/>
    <x v="0"/>
    <x v="0"/>
    <x v="0"/>
    <x v="0"/>
    <x v="0"/>
  </r>
  <r>
    <n v="177980564"/>
    <x v="1"/>
    <x v="12"/>
    <x v="1"/>
    <x v="5"/>
    <m/>
    <m/>
    <x v="0"/>
    <x v="0"/>
    <x v="0"/>
    <x v="0"/>
    <x v="2"/>
    <x v="1"/>
    <x v="1"/>
    <x v="1"/>
    <x v="0"/>
    <x v="0"/>
    <x v="0"/>
    <x v="0"/>
    <x v="0"/>
  </r>
  <r>
    <n v="177980601"/>
    <x v="12"/>
    <x v="13"/>
    <x v="0"/>
    <x v="5"/>
    <m/>
    <m/>
    <x v="0"/>
    <x v="0"/>
    <x v="0"/>
    <x v="0"/>
    <x v="0"/>
    <x v="0"/>
    <x v="0"/>
    <x v="0"/>
    <x v="0"/>
    <x v="0"/>
    <x v="0"/>
    <x v="0"/>
    <x v="0"/>
  </r>
  <r>
    <n v="177980817"/>
    <x v="1"/>
    <x v="5"/>
    <x v="12"/>
    <x v="2"/>
    <m/>
    <m/>
    <x v="0"/>
    <x v="0"/>
    <x v="0"/>
    <x v="0"/>
    <x v="2"/>
    <x v="1"/>
    <x v="0"/>
    <x v="1"/>
    <x v="0"/>
    <x v="0"/>
    <x v="0"/>
    <x v="0"/>
    <x v="0"/>
  </r>
  <r>
    <n v="177980853"/>
    <x v="12"/>
    <x v="2"/>
    <x v="0"/>
    <x v="2"/>
    <m/>
    <m/>
    <x v="0"/>
    <x v="0"/>
    <x v="0"/>
    <x v="0"/>
    <x v="0"/>
    <x v="0"/>
    <x v="0"/>
    <x v="0"/>
    <x v="0"/>
    <x v="0"/>
    <x v="0"/>
    <x v="0"/>
    <x v="0"/>
  </r>
  <r>
    <n v="177980891"/>
    <x v="12"/>
    <x v="2"/>
    <x v="0"/>
    <x v="2"/>
    <m/>
    <m/>
    <x v="0"/>
    <x v="0"/>
    <x v="0"/>
    <x v="0"/>
    <x v="0"/>
    <x v="0"/>
    <x v="0"/>
    <x v="0"/>
    <x v="0"/>
    <x v="0"/>
    <x v="0"/>
    <x v="0"/>
    <x v="0"/>
  </r>
  <r>
    <n v="177993375"/>
    <x v="1"/>
    <x v="12"/>
    <x v="1"/>
    <x v="12"/>
    <m/>
    <m/>
    <x v="0"/>
    <x v="0"/>
    <x v="0"/>
    <x v="0"/>
    <x v="2"/>
    <x v="1"/>
    <x v="1"/>
    <x v="1"/>
    <x v="0"/>
    <x v="0"/>
    <x v="0"/>
    <x v="0"/>
    <x v="0"/>
  </r>
  <r>
    <n v="177993400"/>
    <x v="10"/>
    <x v="13"/>
    <x v="0"/>
    <x v="12"/>
    <m/>
    <m/>
    <x v="0"/>
    <x v="0"/>
    <x v="0"/>
    <x v="0"/>
    <x v="0"/>
    <x v="0"/>
    <x v="0"/>
    <x v="0"/>
    <x v="0"/>
    <x v="0"/>
    <x v="0"/>
    <x v="0"/>
    <x v="0"/>
  </r>
  <r>
    <n v="177993495"/>
    <x v="10"/>
    <x v="13"/>
    <x v="0"/>
    <x v="12"/>
    <m/>
    <m/>
    <x v="0"/>
    <x v="2"/>
    <x v="0"/>
    <x v="0"/>
    <x v="1"/>
    <x v="0"/>
    <x v="0"/>
    <x v="0"/>
    <x v="1"/>
    <x v="0"/>
    <x v="0"/>
    <x v="0"/>
    <x v="0"/>
  </r>
  <r>
    <n v="177996614"/>
    <x v="1"/>
    <x v="11"/>
    <x v="12"/>
    <x v="33"/>
    <s v="2024-05-13"/>
    <m/>
    <x v="5"/>
    <x v="0"/>
    <x v="0"/>
    <x v="0"/>
    <x v="2"/>
    <x v="1"/>
    <x v="0"/>
    <x v="1"/>
    <x v="0"/>
    <x v="0"/>
    <x v="2"/>
    <x v="0"/>
    <x v="1"/>
  </r>
  <r>
    <n v="178013335"/>
    <x v="10"/>
    <x v="3"/>
    <x v="4"/>
    <x v="6"/>
    <m/>
    <m/>
    <x v="0"/>
    <x v="0"/>
    <x v="0"/>
    <x v="0"/>
    <x v="2"/>
    <x v="1"/>
    <x v="1"/>
    <x v="1"/>
    <x v="0"/>
    <x v="0"/>
    <x v="0"/>
    <x v="0"/>
    <x v="0"/>
  </r>
  <r>
    <n v="178013374"/>
    <x v="17"/>
    <x v="22"/>
    <x v="0"/>
    <x v="6"/>
    <m/>
    <m/>
    <x v="0"/>
    <x v="0"/>
    <x v="0"/>
    <x v="0"/>
    <x v="0"/>
    <x v="0"/>
    <x v="0"/>
    <x v="0"/>
    <x v="0"/>
    <x v="0"/>
    <x v="0"/>
    <x v="0"/>
    <x v="0"/>
  </r>
  <r>
    <n v="178013392"/>
    <x v="17"/>
    <x v="22"/>
    <x v="0"/>
    <x v="6"/>
    <m/>
    <m/>
    <x v="0"/>
    <x v="0"/>
    <x v="0"/>
    <x v="0"/>
    <x v="0"/>
    <x v="0"/>
    <x v="0"/>
    <x v="0"/>
    <x v="0"/>
    <x v="0"/>
    <x v="0"/>
    <x v="0"/>
    <x v="0"/>
  </r>
  <r>
    <n v="178016450"/>
    <x v="10"/>
    <x v="1"/>
    <x v="6"/>
    <x v="34"/>
    <m/>
    <m/>
    <x v="0"/>
    <x v="0"/>
    <x v="0"/>
    <x v="0"/>
    <x v="2"/>
    <x v="1"/>
    <x v="1"/>
    <x v="1"/>
    <x v="0"/>
    <x v="0"/>
    <x v="0"/>
    <x v="0"/>
    <x v="0"/>
  </r>
  <r>
    <n v="178016512"/>
    <x v="13"/>
    <x v="4"/>
    <x v="0"/>
    <x v="34"/>
    <m/>
    <m/>
    <x v="0"/>
    <x v="0"/>
    <x v="0"/>
    <x v="0"/>
    <x v="0"/>
    <x v="0"/>
    <x v="0"/>
    <x v="0"/>
    <x v="0"/>
    <x v="0"/>
    <x v="0"/>
    <x v="0"/>
    <x v="0"/>
  </r>
  <r>
    <n v="178016563"/>
    <x v="13"/>
    <x v="0"/>
    <x v="0"/>
    <x v="34"/>
    <m/>
    <m/>
    <x v="0"/>
    <x v="0"/>
    <x v="0"/>
    <x v="0"/>
    <x v="0"/>
    <x v="0"/>
    <x v="0"/>
    <x v="0"/>
    <x v="0"/>
    <x v="0"/>
    <x v="0"/>
    <x v="0"/>
    <x v="0"/>
  </r>
  <r>
    <n v="178016885"/>
    <x v="10"/>
    <x v="10"/>
    <x v="6"/>
    <x v="24"/>
    <m/>
    <m/>
    <x v="0"/>
    <x v="0"/>
    <x v="0"/>
    <x v="0"/>
    <x v="2"/>
    <x v="1"/>
    <x v="1"/>
    <x v="1"/>
    <x v="0"/>
    <x v="0"/>
    <x v="0"/>
    <x v="0"/>
    <x v="0"/>
  </r>
  <r>
    <n v="178016935"/>
    <x v="14"/>
    <x v="20"/>
    <x v="0"/>
    <x v="24"/>
    <m/>
    <m/>
    <x v="0"/>
    <x v="0"/>
    <x v="0"/>
    <x v="0"/>
    <x v="0"/>
    <x v="0"/>
    <x v="0"/>
    <x v="0"/>
    <x v="0"/>
    <x v="0"/>
    <x v="0"/>
    <x v="0"/>
    <x v="0"/>
  </r>
  <r>
    <n v="178016963"/>
    <x v="14"/>
    <x v="20"/>
    <x v="0"/>
    <x v="24"/>
    <m/>
    <m/>
    <x v="0"/>
    <x v="0"/>
    <x v="0"/>
    <x v="0"/>
    <x v="0"/>
    <x v="0"/>
    <x v="0"/>
    <x v="0"/>
    <x v="0"/>
    <x v="0"/>
    <x v="0"/>
    <x v="0"/>
    <x v="0"/>
  </r>
  <r>
    <n v="178016994"/>
    <x v="14"/>
    <x v="20"/>
    <x v="0"/>
    <x v="24"/>
    <m/>
    <m/>
    <x v="0"/>
    <x v="0"/>
    <x v="0"/>
    <x v="0"/>
    <x v="0"/>
    <x v="0"/>
    <x v="0"/>
    <x v="0"/>
    <x v="0"/>
    <x v="0"/>
    <x v="0"/>
    <x v="0"/>
    <x v="0"/>
  </r>
  <r>
    <n v="178017025"/>
    <x v="14"/>
    <x v="20"/>
    <x v="0"/>
    <x v="24"/>
    <m/>
    <m/>
    <x v="0"/>
    <x v="0"/>
    <x v="0"/>
    <x v="0"/>
    <x v="0"/>
    <x v="0"/>
    <x v="0"/>
    <x v="0"/>
    <x v="0"/>
    <x v="0"/>
    <x v="0"/>
    <x v="0"/>
    <x v="0"/>
  </r>
  <r>
    <n v="178021047"/>
    <x v="10"/>
    <x v="10"/>
    <x v="14"/>
    <x v="35"/>
    <m/>
    <m/>
    <x v="0"/>
    <x v="0"/>
    <x v="0"/>
    <x v="0"/>
    <x v="2"/>
    <x v="1"/>
    <x v="0"/>
    <x v="1"/>
    <x v="0"/>
    <x v="0"/>
    <x v="0"/>
    <x v="0"/>
    <x v="0"/>
  </r>
  <r>
    <n v="178021066"/>
    <x v="12"/>
    <x v="13"/>
    <x v="0"/>
    <x v="35"/>
    <m/>
    <s v="2024-06-18"/>
    <x v="0"/>
    <x v="0"/>
    <x v="0"/>
    <x v="0"/>
    <x v="0"/>
    <x v="0"/>
    <x v="0"/>
    <x v="0"/>
    <x v="0"/>
    <x v="0"/>
    <x v="0"/>
    <x v="0"/>
    <x v="0"/>
  </r>
  <r>
    <n v="178021770"/>
    <x v="10"/>
    <x v="20"/>
    <x v="6"/>
    <x v="32"/>
    <m/>
    <m/>
    <x v="0"/>
    <x v="0"/>
    <x v="0"/>
    <x v="0"/>
    <x v="2"/>
    <x v="1"/>
    <x v="1"/>
    <x v="1"/>
    <x v="0"/>
    <x v="0"/>
    <x v="0"/>
    <x v="0"/>
    <x v="0"/>
  </r>
  <r>
    <n v="178021789"/>
    <x v="13"/>
    <x v="23"/>
    <x v="0"/>
    <x v="32"/>
    <m/>
    <m/>
    <x v="0"/>
    <x v="0"/>
    <x v="0"/>
    <x v="0"/>
    <x v="0"/>
    <x v="0"/>
    <x v="0"/>
    <x v="0"/>
    <x v="0"/>
    <x v="0"/>
    <x v="0"/>
    <x v="0"/>
    <x v="0"/>
  </r>
  <r>
    <n v="178035307"/>
    <x v="10"/>
    <x v="13"/>
    <x v="0"/>
    <x v="36"/>
    <m/>
    <m/>
    <x v="0"/>
    <x v="0"/>
    <x v="0"/>
    <x v="0"/>
    <x v="0"/>
    <x v="0"/>
    <x v="0"/>
    <x v="0"/>
    <x v="0"/>
    <x v="0"/>
    <x v="0"/>
    <x v="0"/>
    <x v="0"/>
  </r>
  <r>
    <n v="178039450"/>
    <x v="12"/>
    <x v="13"/>
    <x v="13"/>
    <x v="7"/>
    <m/>
    <m/>
    <x v="0"/>
    <x v="0"/>
    <x v="0"/>
    <x v="0"/>
    <x v="2"/>
    <x v="1"/>
    <x v="1"/>
    <x v="0"/>
    <x v="0"/>
    <x v="0"/>
    <x v="0"/>
    <x v="0"/>
    <x v="0"/>
  </r>
  <r>
    <n v="178040959"/>
    <x v="12"/>
    <x v="13"/>
    <x v="1"/>
    <x v="21"/>
    <m/>
    <m/>
    <x v="0"/>
    <x v="0"/>
    <x v="0"/>
    <x v="0"/>
    <x v="2"/>
    <x v="1"/>
    <x v="1"/>
    <x v="1"/>
    <x v="0"/>
    <x v="0"/>
    <x v="0"/>
    <x v="0"/>
    <x v="0"/>
  </r>
  <r>
    <n v="178041054"/>
    <x v="0"/>
    <x v="3"/>
    <x v="0"/>
    <x v="21"/>
    <m/>
    <m/>
    <x v="0"/>
    <x v="0"/>
    <x v="0"/>
    <x v="0"/>
    <x v="0"/>
    <x v="0"/>
    <x v="0"/>
    <x v="0"/>
    <x v="0"/>
    <x v="0"/>
    <x v="0"/>
    <x v="0"/>
    <x v="0"/>
  </r>
  <r>
    <n v="178041153"/>
    <x v="0"/>
    <x v="3"/>
    <x v="0"/>
    <x v="21"/>
    <m/>
    <m/>
    <x v="0"/>
    <x v="0"/>
    <x v="0"/>
    <x v="0"/>
    <x v="0"/>
    <x v="0"/>
    <x v="0"/>
    <x v="0"/>
    <x v="0"/>
    <x v="0"/>
    <x v="0"/>
    <x v="0"/>
    <x v="0"/>
  </r>
  <r>
    <n v="178053582"/>
    <x v="12"/>
    <x v="21"/>
    <x v="1"/>
    <x v="24"/>
    <m/>
    <m/>
    <x v="0"/>
    <x v="0"/>
    <x v="0"/>
    <x v="0"/>
    <x v="2"/>
    <x v="1"/>
    <x v="1"/>
    <x v="1"/>
    <x v="0"/>
    <x v="0"/>
    <x v="0"/>
    <x v="0"/>
    <x v="0"/>
  </r>
  <r>
    <n v="178053617"/>
    <x v="14"/>
    <x v="20"/>
    <x v="0"/>
    <x v="24"/>
    <m/>
    <m/>
    <x v="0"/>
    <x v="0"/>
    <x v="0"/>
    <x v="0"/>
    <x v="0"/>
    <x v="0"/>
    <x v="0"/>
    <x v="0"/>
    <x v="0"/>
    <x v="0"/>
    <x v="0"/>
    <x v="0"/>
    <x v="0"/>
  </r>
  <r>
    <n v="178054102"/>
    <x v="12"/>
    <x v="13"/>
    <x v="12"/>
    <x v="22"/>
    <m/>
    <m/>
    <x v="0"/>
    <x v="0"/>
    <x v="0"/>
    <x v="0"/>
    <x v="2"/>
    <x v="1"/>
    <x v="0"/>
    <x v="1"/>
    <x v="0"/>
    <x v="0"/>
    <x v="0"/>
    <x v="0"/>
    <x v="0"/>
  </r>
  <r>
    <n v="178054112"/>
    <x v="3"/>
    <x v="4"/>
    <x v="0"/>
    <x v="22"/>
    <m/>
    <m/>
    <x v="0"/>
    <x v="0"/>
    <x v="0"/>
    <x v="0"/>
    <x v="0"/>
    <x v="0"/>
    <x v="0"/>
    <x v="0"/>
    <x v="0"/>
    <x v="0"/>
    <x v="0"/>
    <x v="0"/>
    <x v="0"/>
  </r>
  <r>
    <n v="178054157"/>
    <x v="3"/>
    <x v="4"/>
    <x v="0"/>
    <x v="22"/>
    <m/>
    <m/>
    <x v="0"/>
    <x v="0"/>
    <x v="0"/>
    <x v="0"/>
    <x v="0"/>
    <x v="0"/>
    <x v="0"/>
    <x v="0"/>
    <x v="0"/>
    <x v="0"/>
    <x v="0"/>
    <x v="0"/>
    <x v="0"/>
  </r>
  <r>
    <n v="178054182"/>
    <x v="3"/>
    <x v="4"/>
    <x v="0"/>
    <x v="22"/>
    <m/>
    <m/>
    <x v="0"/>
    <x v="0"/>
    <x v="0"/>
    <x v="0"/>
    <x v="0"/>
    <x v="0"/>
    <x v="0"/>
    <x v="0"/>
    <x v="0"/>
    <x v="0"/>
    <x v="0"/>
    <x v="0"/>
    <x v="0"/>
  </r>
  <r>
    <n v="178054259"/>
    <x v="12"/>
    <x v="13"/>
    <x v="12"/>
    <x v="3"/>
    <m/>
    <s v="2024-05-22"/>
    <x v="0"/>
    <x v="0"/>
    <x v="0"/>
    <x v="0"/>
    <x v="2"/>
    <x v="1"/>
    <x v="0"/>
    <x v="1"/>
    <x v="0"/>
    <x v="0"/>
    <x v="0"/>
    <x v="0"/>
    <x v="0"/>
  </r>
  <r>
    <n v="178054288"/>
    <x v="3"/>
    <x v="11"/>
    <x v="0"/>
    <x v="3"/>
    <s v="2024-05-17"/>
    <m/>
    <x v="5"/>
    <x v="0"/>
    <x v="0"/>
    <x v="0"/>
    <x v="0"/>
    <x v="0"/>
    <x v="0"/>
    <x v="0"/>
    <x v="0"/>
    <x v="0"/>
    <x v="2"/>
    <x v="0"/>
    <x v="1"/>
  </r>
  <r>
    <n v="178054317"/>
    <x v="3"/>
    <x v="11"/>
    <x v="0"/>
    <x v="3"/>
    <s v="2024-05-17"/>
    <m/>
    <x v="5"/>
    <x v="0"/>
    <x v="0"/>
    <x v="0"/>
    <x v="0"/>
    <x v="0"/>
    <x v="0"/>
    <x v="0"/>
    <x v="0"/>
    <x v="0"/>
    <x v="2"/>
    <x v="0"/>
    <x v="1"/>
  </r>
  <r>
    <n v="178054599"/>
    <x v="12"/>
    <x v="5"/>
    <x v="6"/>
    <x v="6"/>
    <m/>
    <m/>
    <x v="0"/>
    <x v="0"/>
    <x v="0"/>
    <x v="0"/>
    <x v="2"/>
    <x v="1"/>
    <x v="1"/>
    <x v="1"/>
    <x v="0"/>
    <x v="0"/>
    <x v="0"/>
    <x v="0"/>
    <x v="0"/>
  </r>
  <r>
    <n v="178054616"/>
    <x v="15"/>
    <x v="2"/>
    <x v="0"/>
    <x v="6"/>
    <m/>
    <m/>
    <x v="0"/>
    <x v="0"/>
    <x v="0"/>
    <x v="0"/>
    <x v="0"/>
    <x v="0"/>
    <x v="0"/>
    <x v="0"/>
    <x v="0"/>
    <x v="0"/>
    <x v="0"/>
    <x v="0"/>
    <x v="0"/>
  </r>
  <r>
    <n v="178054632"/>
    <x v="15"/>
    <x v="20"/>
    <x v="0"/>
    <x v="6"/>
    <m/>
    <m/>
    <x v="0"/>
    <x v="0"/>
    <x v="0"/>
    <x v="0"/>
    <x v="0"/>
    <x v="0"/>
    <x v="0"/>
    <x v="0"/>
    <x v="0"/>
    <x v="0"/>
    <x v="0"/>
    <x v="0"/>
    <x v="0"/>
  </r>
  <r>
    <n v="178054784"/>
    <x v="15"/>
    <x v="20"/>
    <x v="2"/>
    <x v="13"/>
    <m/>
    <m/>
    <x v="0"/>
    <x v="0"/>
    <x v="0"/>
    <x v="0"/>
    <x v="2"/>
    <x v="1"/>
    <x v="0"/>
    <x v="0"/>
    <x v="0"/>
    <x v="0"/>
    <x v="0"/>
    <x v="0"/>
    <x v="0"/>
  </r>
  <r>
    <n v="178055666"/>
    <x v="12"/>
    <x v="13"/>
    <x v="4"/>
    <x v="37"/>
    <m/>
    <m/>
    <x v="0"/>
    <x v="0"/>
    <x v="0"/>
    <x v="0"/>
    <x v="2"/>
    <x v="1"/>
    <x v="1"/>
    <x v="1"/>
    <x v="0"/>
    <x v="0"/>
    <x v="0"/>
    <x v="0"/>
    <x v="0"/>
  </r>
  <r>
    <n v="178055705"/>
    <x v="3"/>
    <x v="9"/>
    <x v="0"/>
    <x v="37"/>
    <m/>
    <m/>
    <x v="0"/>
    <x v="0"/>
    <x v="0"/>
    <x v="0"/>
    <x v="0"/>
    <x v="0"/>
    <x v="0"/>
    <x v="0"/>
    <x v="0"/>
    <x v="0"/>
    <x v="0"/>
    <x v="0"/>
    <x v="0"/>
  </r>
  <r>
    <n v="178055748"/>
    <x v="3"/>
    <x v="9"/>
    <x v="0"/>
    <x v="37"/>
    <m/>
    <m/>
    <x v="0"/>
    <x v="0"/>
    <x v="0"/>
    <x v="0"/>
    <x v="0"/>
    <x v="0"/>
    <x v="0"/>
    <x v="0"/>
    <x v="0"/>
    <x v="0"/>
    <x v="0"/>
    <x v="0"/>
    <x v="0"/>
  </r>
  <r>
    <n v="178058190"/>
    <x v="12"/>
    <x v="4"/>
    <x v="12"/>
    <x v="24"/>
    <m/>
    <m/>
    <x v="0"/>
    <x v="0"/>
    <x v="0"/>
    <x v="0"/>
    <x v="2"/>
    <x v="1"/>
    <x v="0"/>
    <x v="1"/>
    <x v="0"/>
    <x v="0"/>
    <x v="0"/>
    <x v="0"/>
    <x v="0"/>
  </r>
  <r>
    <n v="178058220"/>
    <x v="2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058254"/>
    <x v="2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058277"/>
    <x v="2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058349"/>
    <x v="12"/>
    <x v="1"/>
    <x v="11"/>
    <x v="12"/>
    <m/>
    <s v="2024-06-22"/>
    <x v="0"/>
    <x v="0"/>
    <x v="0"/>
    <x v="0"/>
    <x v="2"/>
    <x v="1"/>
    <x v="0"/>
    <x v="1"/>
    <x v="0"/>
    <x v="0"/>
    <x v="0"/>
    <x v="0"/>
    <x v="0"/>
  </r>
  <r>
    <n v="178058362"/>
    <x v="3"/>
    <x v="11"/>
    <x v="0"/>
    <x v="12"/>
    <s v="2024-05-27"/>
    <m/>
    <x v="2"/>
    <x v="0"/>
    <x v="0"/>
    <x v="0"/>
    <x v="0"/>
    <x v="0"/>
    <x v="0"/>
    <x v="0"/>
    <x v="0"/>
    <x v="0"/>
    <x v="2"/>
    <x v="0"/>
    <x v="1"/>
  </r>
  <r>
    <n v="178058386"/>
    <x v="3"/>
    <x v="11"/>
    <x v="0"/>
    <x v="12"/>
    <s v="2024-05-27"/>
    <m/>
    <x v="2"/>
    <x v="0"/>
    <x v="0"/>
    <x v="0"/>
    <x v="0"/>
    <x v="0"/>
    <x v="0"/>
    <x v="0"/>
    <x v="0"/>
    <x v="0"/>
    <x v="2"/>
    <x v="0"/>
    <x v="1"/>
  </r>
  <r>
    <n v="178058417"/>
    <x v="3"/>
    <x v="11"/>
    <x v="0"/>
    <x v="12"/>
    <s v="2024-05-27"/>
    <m/>
    <x v="2"/>
    <x v="0"/>
    <x v="0"/>
    <x v="0"/>
    <x v="0"/>
    <x v="0"/>
    <x v="0"/>
    <x v="0"/>
    <x v="0"/>
    <x v="0"/>
    <x v="2"/>
    <x v="0"/>
    <x v="1"/>
  </r>
  <r>
    <n v="178058439"/>
    <x v="3"/>
    <x v="11"/>
    <x v="0"/>
    <x v="12"/>
    <s v="2024-05-27"/>
    <m/>
    <x v="2"/>
    <x v="0"/>
    <x v="0"/>
    <x v="0"/>
    <x v="0"/>
    <x v="0"/>
    <x v="0"/>
    <x v="0"/>
    <x v="0"/>
    <x v="0"/>
    <x v="2"/>
    <x v="0"/>
    <x v="1"/>
  </r>
  <r>
    <n v="178058459"/>
    <x v="3"/>
    <x v="11"/>
    <x v="0"/>
    <x v="12"/>
    <s v="2024-05-27"/>
    <m/>
    <x v="2"/>
    <x v="0"/>
    <x v="0"/>
    <x v="0"/>
    <x v="0"/>
    <x v="0"/>
    <x v="0"/>
    <x v="0"/>
    <x v="0"/>
    <x v="0"/>
    <x v="2"/>
    <x v="0"/>
    <x v="1"/>
  </r>
  <r>
    <n v="178107365"/>
    <x v="15"/>
    <x v="20"/>
    <x v="4"/>
    <x v="25"/>
    <m/>
    <m/>
    <x v="0"/>
    <x v="0"/>
    <x v="0"/>
    <x v="0"/>
    <x v="2"/>
    <x v="1"/>
    <x v="1"/>
    <x v="1"/>
    <x v="0"/>
    <x v="0"/>
    <x v="0"/>
    <x v="0"/>
    <x v="0"/>
  </r>
  <r>
    <n v="178107429"/>
    <x v="13"/>
    <x v="0"/>
    <x v="0"/>
    <x v="25"/>
    <m/>
    <m/>
    <x v="0"/>
    <x v="0"/>
    <x v="0"/>
    <x v="0"/>
    <x v="0"/>
    <x v="0"/>
    <x v="0"/>
    <x v="0"/>
    <x v="0"/>
    <x v="0"/>
    <x v="0"/>
    <x v="0"/>
    <x v="0"/>
  </r>
  <r>
    <n v="178107475"/>
    <x v="13"/>
    <x v="0"/>
    <x v="0"/>
    <x v="25"/>
    <m/>
    <m/>
    <x v="0"/>
    <x v="0"/>
    <x v="0"/>
    <x v="0"/>
    <x v="0"/>
    <x v="0"/>
    <x v="0"/>
    <x v="0"/>
    <x v="0"/>
    <x v="0"/>
    <x v="0"/>
    <x v="0"/>
    <x v="0"/>
  </r>
  <r>
    <n v="178108288"/>
    <x v="15"/>
    <x v="14"/>
    <x v="11"/>
    <x v="24"/>
    <m/>
    <m/>
    <x v="0"/>
    <x v="0"/>
    <x v="0"/>
    <x v="0"/>
    <x v="2"/>
    <x v="1"/>
    <x v="0"/>
    <x v="1"/>
    <x v="0"/>
    <x v="0"/>
    <x v="0"/>
    <x v="0"/>
    <x v="0"/>
  </r>
  <r>
    <n v="178108311"/>
    <x v="2"/>
    <x v="0"/>
    <x v="0"/>
    <x v="24"/>
    <m/>
    <m/>
    <x v="0"/>
    <x v="0"/>
    <x v="0"/>
    <x v="0"/>
    <x v="0"/>
    <x v="0"/>
    <x v="0"/>
    <x v="0"/>
    <x v="0"/>
    <x v="0"/>
    <x v="0"/>
    <x v="0"/>
    <x v="0"/>
  </r>
  <r>
    <n v="178108336"/>
    <x v="2"/>
    <x v="0"/>
    <x v="0"/>
    <x v="24"/>
    <m/>
    <m/>
    <x v="0"/>
    <x v="0"/>
    <x v="0"/>
    <x v="0"/>
    <x v="0"/>
    <x v="0"/>
    <x v="0"/>
    <x v="0"/>
    <x v="0"/>
    <x v="0"/>
    <x v="0"/>
    <x v="0"/>
    <x v="0"/>
  </r>
  <r>
    <n v="178108394"/>
    <x v="2"/>
    <x v="0"/>
    <x v="0"/>
    <x v="24"/>
    <m/>
    <m/>
    <x v="0"/>
    <x v="0"/>
    <x v="0"/>
    <x v="0"/>
    <x v="0"/>
    <x v="0"/>
    <x v="0"/>
    <x v="0"/>
    <x v="0"/>
    <x v="0"/>
    <x v="0"/>
    <x v="0"/>
    <x v="0"/>
  </r>
  <r>
    <n v="178108450"/>
    <x v="15"/>
    <x v="11"/>
    <x v="12"/>
    <x v="7"/>
    <s v="2024-05-28"/>
    <m/>
    <x v="5"/>
    <x v="0"/>
    <x v="0"/>
    <x v="0"/>
    <x v="2"/>
    <x v="1"/>
    <x v="0"/>
    <x v="1"/>
    <x v="0"/>
    <x v="0"/>
    <x v="2"/>
    <x v="0"/>
    <x v="1"/>
  </r>
  <r>
    <n v="178110475"/>
    <x v="15"/>
    <x v="4"/>
    <x v="4"/>
    <x v="13"/>
    <m/>
    <m/>
    <x v="0"/>
    <x v="0"/>
    <x v="0"/>
    <x v="0"/>
    <x v="2"/>
    <x v="1"/>
    <x v="1"/>
    <x v="1"/>
    <x v="0"/>
    <x v="0"/>
    <x v="0"/>
    <x v="0"/>
    <x v="0"/>
  </r>
  <r>
    <n v="178110517"/>
    <x v="2"/>
    <x v="6"/>
    <x v="0"/>
    <x v="13"/>
    <m/>
    <m/>
    <x v="0"/>
    <x v="0"/>
    <x v="0"/>
    <x v="0"/>
    <x v="0"/>
    <x v="0"/>
    <x v="0"/>
    <x v="0"/>
    <x v="0"/>
    <x v="0"/>
    <x v="0"/>
    <x v="0"/>
    <x v="0"/>
  </r>
  <r>
    <n v="178110536"/>
    <x v="2"/>
    <x v="6"/>
    <x v="0"/>
    <x v="13"/>
    <m/>
    <m/>
    <x v="0"/>
    <x v="0"/>
    <x v="0"/>
    <x v="0"/>
    <x v="0"/>
    <x v="0"/>
    <x v="0"/>
    <x v="0"/>
    <x v="0"/>
    <x v="0"/>
    <x v="0"/>
    <x v="0"/>
    <x v="0"/>
  </r>
  <r>
    <n v="178110562"/>
    <x v="2"/>
    <x v="6"/>
    <x v="0"/>
    <x v="13"/>
    <m/>
    <m/>
    <x v="0"/>
    <x v="0"/>
    <x v="0"/>
    <x v="0"/>
    <x v="0"/>
    <x v="0"/>
    <x v="0"/>
    <x v="0"/>
    <x v="0"/>
    <x v="0"/>
    <x v="0"/>
    <x v="0"/>
    <x v="0"/>
  </r>
  <r>
    <n v="178133062"/>
    <x v="15"/>
    <x v="1"/>
    <x v="1"/>
    <x v="5"/>
    <m/>
    <m/>
    <x v="0"/>
    <x v="0"/>
    <x v="0"/>
    <x v="0"/>
    <x v="2"/>
    <x v="1"/>
    <x v="1"/>
    <x v="1"/>
    <x v="0"/>
    <x v="0"/>
    <x v="0"/>
    <x v="0"/>
    <x v="0"/>
  </r>
  <r>
    <n v="178133119"/>
    <x v="3"/>
    <x v="4"/>
    <x v="0"/>
    <x v="5"/>
    <m/>
    <m/>
    <x v="0"/>
    <x v="0"/>
    <x v="0"/>
    <x v="0"/>
    <x v="0"/>
    <x v="0"/>
    <x v="0"/>
    <x v="0"/>
    <x v="0"/>
    <x v="0"/>
    <x v="0"/>
    <x v="0"/>
    <x v="0"/>
  </r>
  <r>
    <n v="178138454"/>
    <x v="15"/>
    <x v="13"/>
    <x v="10"/>
    <x v="12"/>
    <m/>
    <m/>
    <x v="0"/>
    <x v="0"/>
    <x v="0"/>
    <x v="0"/>
    <x v="2"/>
    <x v="1"/>
    <x v="0"/>
    <x v="1"/>
    <x v="0"/>
    <x v="0"/>
    <x v="0"/>
    <x v="0"/>
    <x v="0"/>
  </r>
  <r>
    <n v="178138463"/>
    <x v="0"/>
    <x v="2"/>
    <x v="0"/>
    <x v="12"/>
    <m/>
    <m/>
    <x v="0"/>
    <x v="0"/>
    <x v="0"/>
    <x v="0"/>
    <x v="0"/>
    <x v="0"/>
    <x v="0"/>
    <x v="0"/>
    <x v="0"/>
    <x v="0"/>
    <x v="0"/>
    <x v="0"/>
    <x v="0"/>
  </r>
  <r>
    <n v="178164081"/>
    <x v="3"/>
    <x v="14"/>
    <x v="4"/>
    <x v="5"/>
    <m/>
    <m/>
    <x v="0"/>
    <x v="0"/>
    <x v="0"/>
    <x v="0"/>
    <x v="2"/>
    <x v="1"/>
    <x v="1"/>
    <x v="1"/>
    <x v="0"/>
    <x v="0"/>
    <x v="0"/>
    <x v="0"/>
    <x v="0"/>
  </r>
  <r>
    <n v="178164346"/>
    <x v="0"/>
    <x v="9"/>
    <x v="0"/>
    <x v="5"/>
    <m/>
    <m/>
    <x v="0"/>
    <x v="2"/>
    <x v="0"/>
    <x v="0"/>
    <x v="1"/>
    <x v="0"/>
    <x v="0"/>
    <x v="0"/>
    <x v="1"/>
    <x v="0"/>
    <x v="0"/>
    <x v="0"/>
    <x v="0"/>
  </r>
  <r>
    <n v="178164400"/>
    <x v="0"/>
    <x v="2"/>
    <x v="0"/>
    <x v="5"/>
    <m/>
    <m/>
    <x v="0"/>
    <x v="0"/>
    <x v="0"/>
    <x v="0"/>
    <x v="0"/>
    <x v="0"/>
    <x v="0"/>
    <x v="0"/>
    <x v="0"/>
    <x v="0"/>
    <x v="0"/>
    <x v="0"/>
    <x v="0"/>
  </r>
  <r>
    <n v="178164455"/>
    <x v="0"/>
    <x v="2"/>
    <x v="0"/>
    <x v="5"/>
    <m/>
    <m/>
    <x v="0"/>
    <x v="0"/>
    <x v="0"/>
    <x v="0"/>
    <x v="0"/>
    <x v="0"/>
    <x v="0"/>
    <x v="0"/>
    <x v="0"/>
    <x v="0"/>
    <x v="0"/>
    <x v="0"/>
    <x v="0"/>
  </r>
  <r>
    <n v="178164508"/>
    <x v="0"/>
    <x v="3"/>
    <x v="0"/>
    <x v="5"/>
    <m/>
    <m/>
    <x v="0"/>
    <x v="0"/>
    <x v="0"/>
    <x v="0"/>
    <x v="0"/>
    <x v="0"/>
    <x v="0"/>
    <x v="0"/>
    <x v="0"/>
    <x v="0"/>
    <x v="0"/>
    <x v="0"/>
    <x v="0"/>
  </r>
  <r>
    <n v="178164787"/>
    <x v="3"/>
    <x v="3"/>
    <x v="7"/>
    <x v="8"/>
    <m/>
    <m/>
    <x v="0"/>
    <x v="0"/>
    <x v="0"/>
    <x v="0"/>
    <x v="2"/>
    <x v="1"/>
    <x v="0"/>
    <x v="1"/>
    <x v="0"/>
    <x v="0"/>
    <x v="0"/>
    <x v="0"/>
    <x v="0"/>
  </r>
  <r>
    <n v="178164836"/>
    <x v="5"/>
    <x v="22"/>
    <x v="0"/>
    <x v="8"/>
    <m/>
    <m/>
    <x v="0"/>
    <x v="1"/>
    <x v="0"/>
    <x v="0"/>
    <x v="1"/>
    <x v="0"/>
    <x v="0"/>
    <x v="0"/>
    <x v="1"/>
    <x v="0"/>
    <x v="0"/>
    <x v="0"/>
    <x v="0"/>
  </r>
  <r>
    <n v="178164872"/>
    <x v="5"/>
    <x v="6"/>
    <x v="0"/>
    <x v="8"/>
    <m/>
    <m/>
    <x v="0"/>
    <x v="0"/>
    <x v="0"/>
    <x v="0"/>
    <x v="0"/>
    <x v="0"/>
    <x v="0"/>
    <x v="0"/>
    <x v="0"/>
    <x v="0"/>
    <x v="0"/>
    <x v="0"/>
    <x v="0"/>
  </r>
  <r>
    <n v="178164909"/>
    <x v="5"/>
    <x v="6"/>
    <x v="0"/>
    <x v="8"/>
    <m/>
    <m/>
    <x v="0"/>
    <x v="0"/>
    <x v="0"/>
    <x v="0"/>
    <x v="0"/>
    <x v="0"/>
    <x v="0"/>
    <x v="0"/>
    <x v="0"/>
    <x v="0"/>
    <x v="0"/>
    <x v="0"/>
    <x v="0"/>
  </r>
  <r>
    <n v="178166193"/>
    <x v="3"/>
    <x v="23"/>
    <x v="6"/>
    <x v="6"/>
    <m/>
    <m/>
    <x v="0"/>
    <x v="0"/>
    <x v="0"/>
    <x v="0"/>
    <x v="2"/>
    <x v="1"/>
    <x v="1"/>
    <x v="1"/>
    <x v="0"/>
    <x v="0"/>
    <x v="0"/>
    <x v="0"/>
    <x v="0"/>
  </r>
  <r>
    <n v="178166221"/>
    <x v="5"/>
    <x v="6"/>
    <x v="0"/>
    <x v="6"/>
    <m/>
    <m/>
    <x v="0"/>
    <x v="0"/>
    <x v="0"/>
    <x v="0"/>
    <x v="0"/>
    <x v="0"/>
    <x v="0"/>
    <x v="0"/>
    <x v="0"/>
    <x v="0"/>
    <x v="0"/>
    <x v="0"/>
    <x v="0"/>
  </r>
  <r>
    <n v="178166254"/>
    <x v="5"/>
    <x v="6"/>
    <x v="0"/>
    <x v="6"/>
    <m/>
    <m/>
    <x v="0"/>
    <x v="0"/>
    <x v="0"/>
    <x v="0"/>
    <x v="0"/>
    <x v="0"/>
    <x v="0"/>
    <x v="0"/>
    <x v="0"/>
    <x v="0"/>
    <x v="0"/>
    <x v="0"/>
    <x v="0"/>
  </r>
  <r>
    <n v="178167924"/>
    <x v="3"/>
    <x v="11"/>
    <x v="6"/>
    <x v="37"/>
    <s v="2024-05-24"/>
    <m/>
    <x v="7"/>
    <x v="0"/>
    <x v="0"/>
    <x v="0"/>
    <x v="2"/>
    <x v="1"/>
    <x v="1"/>
    <x v="1"/>
    <x v="0"/>
    <x v="0"/>
    <x v="2"/>
    <x v="0"/>
    <x v="1"/>
  </r>
  <r>
    <n v="178168829"/>
    <x v="3"/>
    <x v="11"/>
    <x v="4"/>
    <x v="28"/>
    <s v="2024-05-16"/>
    <m/>
    <x v="1"/>
    <x v="0"/>
    <x v="0"/>
    <x v="0"/>
    <x v="2"/>
    <x v="1"/>
    <x v="1"/>
    <x v="1"/>
    <x v="0"/>
    <x v="0"/>
    <x v="2"/>
    <x v="0"/>
    <x v="1"/>
  </r>
  <r>
    <n v="178170050"/>
    <x v="3"/>
    <x v="9"/>
    <x v="13"/>
    <x v="37"/>
    <m/>
    <m/>
    <x v="0"/>
    <x v="0"/>
    <x v="0"/>
    <x v="0"/>
    <x v="2"/>
    <x v="1"/>
    <x v="1"/>
    <x v="0"/>
    <x v="0"/>
    <x v="0"/>
    <x v="0"/>
    <x v="0"/>
    <x v="0"/>
  </r>
  <r>
    <n v="178170195"/>
    <x v="3"/>
    <x v="1"/>
    <x v="1"/>
    <x v="6"/>
    <m/>
    <m/>
    <x v="0"/>
    <x v="0"/>
    <x v="0"/>
    <x v="0"/>
    <x v="2"/>
    <x v="1"/>
    <x v="1"/>
    <x v="1"/>
    <x v="0"/>
    <x v="0"/>
    <x v="0"/>
    <x v="0"/>
    <x v="0"/>
  </r>
  <r>
    <n v="178170217"/>
    <x v="13"/>
    <x v="4"/>
    <x v="0"/>
    <x v="6"/>
    <m/>
    <m/>
    <x v="0"/>
    <x v="0"/>
    <x v="0"/>
    <x v="0"/>
    <x v="0"/>
    <x v="0"/>
    <x v="0"/>
    <x v="0"/>
    <x v="0"/>
    <x v="0"/>
    <x v="0"/>
    <x v="0"/>
    <x v="0"/>
  </r>
  <r>
    <n v="178170245"/>
    <x v="13"/>
    <x v="4"/>
    <x v="0"/>
    <x v="6"/>
    <m/>
    <m/>
    <x v="0"/>
    <x v="0"/>
    <x v="0"/>
    <x v="0"/>
    <x v="0"/>
    <x v="0"/>
    <x v="0"/>
    <x v="0"/>
    <x v="0"/>
    <x v="0"/>
    <x v="0"/>
    <x v="0"/>
    <x v="0"/>
  </r>
  <r>
    <n v="178170267"/>
    <x v="13"/>
    <x v="4"/>
    <x v="0"/>
    <x v="6"/>
    <m/>
    <m/>
    <x v="0"/>
    <x v="0"/>
    <x v="0"/>
    <x v="0"/>
    <x v="0"/>
    <x v="0"/>
    <x v="0"/>
    <x v="0"/>
    <x v="0"/>
    <x v="0"/>
    <x v="0"/>
    <x v="0"/>
    <x v="0"/>
  </r>
  <r>
    <n v="178170285"/>
    <x v="13"/>
    <x v="4"/>
    <x v="0"/>
    <x v="6"/>
    <m/>
    <m/>
    <x v="0"/>
    <x v="0"/>
    <x v="0"/>
    <x v="0"/>
    <x v="0"/>
    <x v="0"/>
    <x v="0"/>
    <x v="0"/>
    <x v="0"/>
    <x v="0"/>
    <x v="0"/>
    <x v="0"/>
    <x v="0"/>
  </r>
  <r>
    <n v="178171246"/>
    <x v="3"/>
    <x v="13"/>
    <x v="1"/>
    <x v="0"/>
    <m/>
    <m/>
    <x v="0"/>
    <x v="0"/>
    <x v="0"/>
    <x v="0"/>
    <x v="2"/>
    <x v="1"/>
    <x v="1"/>
    <x v="1"/>
    <x v="0"/>
    <x v="0"/>
    <x v="0"/>
    <x v="0"/>
    <x v="0"/>
  </r>
  <r>
    <n v="178171274"/>
    <x v="13"/>
    <x v="4"/>
    <x v="0"/>
    <x v="0"/>
    <m/>
    <m/>
    <x v="0"/>
    <x v="0"/>
    <x v="0"/>
    <x v="0"/>
    <x v="0"/>
    <x v="0"/>
    <x v="0"/>
    <x v="0"/>
    <x v="0"/>
    <x v="0"/>
    <x v="0"/>
    <x v="0"/>
    <x v="0"/>
  </r>
  <r>
    <n v="178171311"/>
    <x v="13"/>
    <x v="4"/>
    <x v="0"/>
    <x v="0"/>
    <m/>
    <m/>
    <x v="0"/>
    <x v="0"/>
    <x v="0"/>
    <x v="0"/>
    <x v="0"/>
    <x v="0"/>
    <x v="0"/>
    <x v="0"/>
    <x v="0"/>
    <x v="0"/>
    <x v="0"/>
    <x v="0"/>
    <x v="0"/>
  </r>
  <r>
    <n v="178172076"/>
    <x v="3"/>
    <x v="13"/>
    <x v="2"/>
    <x v="1"/>
    <m/>
    <m/>
    <x v="0"/>
    <x v="0"/>
    <x v="0"/>
    <x v="0"/>
    <x v="2"/>
    <x v="1"/>
    <x v="0"/>
    <x v="0"/>
    <x v="0"/>
    <x v="0"/>
    <x v="0"/>
    <x v="0"/>
    <x v="0"/>
  </r>
  <r>
    <n v="178173752"/>
    <x v="3"/>
    <x v="2"/>
    <x v="6"/>
    <x v="4"/>
    <m/>
    <m/>
    <x v="0"/>
    <x v="0"/>
    <x v="0"/>
    <x v="0"/>
    <x v="2"/>
    <x v="1"/>
    <x v="1"/>
    <x v="1"/>
    <x v="0"/>
    <x v="0"/>
    <x v="0"/>
    <x v="0"/>
    <x v="0"/>
  </r>
  <r>
    <n v="178173774"/>
    <x v="18"/>
    <x v="24"/>
    <x v="0"/>
    <x v="4"/>
    <m/>
    <m/>
    <x v="0"/>
    <x v="0"/>
    <x v="0"/>
    <x v="0"/>
    <x v="0"/>
    <x v="0"/>
    <x v="0"/>
    <x v="0"/>
    <x v="0"/>
    <x v="0"/>
    <x v="0"/>
    <x v="0"/>
    <x v="0"/>
  </r>
  <r>
    <n v="178193723"/>
    <x v="13"/>
    <x v="20"/>
    <x v="1"/>
    <x v="3"/>
    <m/>
    <m/>
    <x v="0"/>
    <x v="0"/>
    <x v="0"/>
    <x v="0"/>
    <x v="2"/>
    <x v="1"/>
    <x v="1"/>
    <x v="1"/>
    <x v="0"/>
    <x v="0"/>
    <x v="0"/>
    <x v="0"/>
    <x v="0"/>
  </r>
  <r>
    <n v="178193742"/>
    <x v="2"/>
    <x v="0"/>
    <x v="0"/>
    <x v="3"/>
    <m/>
    <m/>
    <x v="0"/>
    <x v="0"/>
    <x v="0"/>
    <x v="0"/>
    <x v="0"/>
    <x v="0"/>
    <x v="0"/>
    <x v="0"/>
    <x v="0"/>
    <x v="0"/>
    <x v="0"/>
    <x v="0"/>
    <x v="0"/>
  </r>
  <r>
    <n v="178193774"/>
    <x v="2"/>
    <x v="0"/>
    <x v="0"/>
    <x v="3"/>
    <m/>
    <m/>
    <x v="0"/>
    <x v="0"/>
    <x v="0"/>
    <x v="0"/>
    <x v="0"/>
    <x v="0"/>
    <x v="0"/>
    <x v="0"/>
    <x v="0"/>
    <x v="0"/>
    <x v="0"/>
    <x v="0"/>
    <x v="0"/>
  </r>
  <r>
    <n v="178197259"/>
    <x v="13"/>
    <x v="9"/>
    <x v="6"/>
    <x v="34"/>
    <m/>
    <m/>
    <x v="0"/>
    <x v="0"/>
    <x v="0"/>
    <x v="0"/>
    <x v="2"/>
    <x v="1"/>
    <x v="1"/>
    <x v="1"/>
    <x v="0"/>
    <x v="0"/>
    <x v="0"/>
    <x v="0"/>
    <x v="0"/>
  </r>
  <r>
    <n v="178197313"/>
    <x v="16"/>
    <x v="23"/>
    <x v="0"/>
    <x v="34"/>
    <m/>
    <m/>
    <x v="0"/>
    <x v="0"/>
    <x v="0"/>
    <x v="0"/>
    <x v="0"/>
    <x v="0"/>
    <x v="0"/>
    <x v="0"/>
    <x v="0"/>
    <x v="0"/>
    <x v="0"/>
    <x v="0"/>
    <x v="0"/>
  </r>
  <r>
    <n v="178197351"/>
    <x v="16"/>
    <x v="23"/>
    <x v="0"/>
    <x v="34"/>
    <m/>
    <m/>
    <x v="0"/>
    <x v="0"/>
    <x v="0"/>
    <x v="0"/>
    <x v="0"/>
    <x v="0"/>
    <x v="0"/>
    <x v="0"/>
    <x v="0"/>
    <x v="0"/>
    <x v="0"/>
    <x v="0"/>
    <x v="0"/>
  </r>
  <r>
    <n v="178197393"/>
    <x v="16"/>
    <x v="23"/>
    <x v="0"/>
    <x v="34"/>
    <m/>
    <m/>
    <x v="0"/>
    <x v="0"/>
    <x v="0"/>
    <x v="0"/>
    <x v="0"/>
    <x v="0"/>
    <x v="0"/>
    <x v="0"/>
    <x v="0"/>
    <x v="0"/>
    <x v="0"/>
    <x v="0"/>
    <x v="0"/>
  </r>
  <r>
    <n v="178200396"/>
    <x v="13"/>
    <x v="14"/>
    <x v="6"/>
    <x v="6"/>
    <m/>
    <m/>
    <x v="0"/>
    <x v="0"/>
    <x v="0"/>
    <x v="0"/>
    <x v="2"/>
    <x v="1"/>
    <x v="1"/>
    <x v="1"/>
    <x v="0"/>
    <x v="0"/>
    <x v="0"/>
    <x v="0"/>
    <x v="0"/>
  </r>
  <r>
    <n v="178200466"/>
    <x v="0"/>
    <x v="0"/>
    <x v="0"/>
    <x v="6"/>
    <m/>
    <m/>
    <x v="0"/>
    <x v="0"/>
    <x v="0"/>
    <x v="0"/>
    <x v="0"/>
    <x v="0"/>
    <x v="0"/>
    <x v="0"/>
    <x v="0"/>
    <x v="0"/>
    <x v="0"/>
    <x v="0"/>
    <x v="0"/>
  </r>
  <r>
    <n v="178200522"/>
    <x v="13"/>
    <x v="11"/>
    <x v="1"/>
    <x v="5"/>
    <s v="2024-05-16"/>
    <m/>
    <x v="2"/>
    <x v="0"/>
    <x v="0"/>
    <x v="0"/>
    <x v="2"/>
    <x v="1"/>
    <x v="1"/>
    <x v="1"/>
    <x v="0"/>
    <x v="0"/>
    <x v="2"/>
    <x v="0"/>
    <x v="1"/>
  </r>
  <r>
    <n v="178201860"/>
    <x v="13"/>
    <x v="11"/>
    <x v="2"/>
    <x v="28"/>
    <s v="2024-05-20"/>
    <m/>
    <x v="6"/>
    <x v="0"/>
    <x v="0"/>
    <x v="0"/>
    <x v="2"/>
    <x v="1"/>
    <x v="0"/>
    <x v="0"/>
    <x v="0"/>
    <x v="0"/>
    <x v="2"/>
    <x v="0"/>
    <x v="1"/>
  </r>
  <r>
    <n v="178212381"/>
    <x v="0"/>
    <x v="0"/>
    <x v="0"/>
    <x v="25"/>
    <m/>
    <m/>
    <x v="0"/>
    <x v="0"/>
    <x v="0"/>
    <x v="0"/>
    <x v="0"/>
    <x v="0"/>
    <x v="0"/>
    <x v="0"/>
    <x v="0"/>
    <x v="0"/>
    <x v="0"/>
    <x v="0"/>
    <x v="0"/>
  </r>
  <r>
    <n v="178212593"/>
    <x v="0"/>
    <x v="0"/>
    <x v="0"/>
    <x v="25"/>
    <m/>
    <m/>
    <x v="0"/>
    <x v="0"/>
    <x v="0"/>
    <x v="0"/>
    <x v="0"/>
    <x v="0"/>
    <x v="0"/>
    <x v="0"/>
    <x v="0"/>
    <x v="0"/>
    <x v="0"/>
    <x v="0"/>
    <x v="0"/>
  </r>
  <r>
    <n v="178213832"/>
    <x v="13"/>
    <x v="11"/>
    <x v="1"/>
    <x v="12"/>
    <s v="2024-05-24"/>
    <m/>
    <x v="1"/>
    <x v="0"/>
    <x v="0"/>
    <x v="0"/>
    <x v="2"/>
    <x v="1"/>
    <x v="1"/>
    <x v="1"/>
    <x v="0"/>
    <x v="0"/>
    <x v="2"/>
    <x v="0"/>
    <x v="1"/>
  </r>
  <r>
    <n v="178218790"/>
    <x v="13"/>
    <x v="11"/>
    <x v="4"/>
    <x v="1"/>
    <s v="2024-05-27"/>
    <m/>
    <x v="1"/>
    <x v="0"/>
    <x v="0"/>
    <x v="0"/>
    <x v="2"/>
    <x v="1"/>
    <x v="1"/>
    <x v="1"/>
    <x v="0"/>
    <x v="0"/>
    <x v="2"/>
    <x v="0"/>
    <x v="1"/>
  </r>
  <r>
    <n v="178223821"/>
    <x v="0"/>
    <x v="4"/>
    <x v="11"/>
    <x v="3"/>
    <m/>
    <m/>
    <x v="0"/>
    <x v="0"/>
    <x v="0"/>
    <x v="0"/>
    <x v="2"/>
    <x v="1"/>
    <x v="0"/>
    <x v="1"/>
    <x v="0"/>
    <x v="0"/>
    <x v="0"/>
    <x v="0"/>
    <x v="0"/>
  </r>
  <r>
    <n v="178223853"/>
    <x v="16"/>
    <x v="2"/>
    <x v="0"/>
    <x v="3"/>
    <m/>
    <s v="2024-07-31"/>
    <x v="0"/>
    <x v="0"/>
    <x v="0"/>
    <x v="0"/>
    <x v="0"/>
    <x v="0"/>
    <x v="0"/>
    <x v="0"/>
    <x v="0"/>
    <x v="0"/>
    <x v="0"/>
    <x v="0"/>
    <x v="0"/>
  </r>
  <r>
    <n v="178223876"/>
    <x v="16"/>
    <x v="2"/>
    <x v="0"/>
    <x v="3"/>
    <m/>
    <s v="2024-07-31"/>
    <x v="0"/>
    <x v="0"/>
    <x v="0"/>
    <x v="0"/>
    <x v="0"/>
    <x v="0"/>
    <x v="0"/>
    <x v="0"/>
    <x v="0"/>
    <x v="0"/>
    <x v="0"/>
    <x v="0"/>
    <x v="0"/>
  </r>
  <r>
    <n v="178223898"/>
    <x v="16"/>
    <x v="2"/>
    <x v="0"/>
    <x v="3"/>
    <m/>
    <s v="2024-07-31"/>
    <x v="0"/>
    <x v="0"/>
    <x v="0"/>
    <x v="0"/>
    <x v="0"/>
    <x v="0"/>
    <x v="0"/>
    <x v="0"/>
    <x v="0"/>
    <x v="0"/>
    <x v="0"/>
    <x v="0"/>
    <x v="0"/>
  </r>
  <r>
    <n v="178223921"/>
    <x v="16"/>
    <x v="2"/>
    <x v="0"/>
    <x v="3"/>
    <m/>
    <s v="2024-07-31"/>
    <x v="0"/>
    <x v="0"/>
    <x v="0"/>
    <x v="0"/>
    <x v="0"/>
    <x v="0"/>
    <x v="0"/>
    <x v="0"/>
    <x v="0"/>
    <x v="0"/>
    <x v="0"/>
    <x v="0"/>
    <x v="0"/>
  </r>
  <r>
    <n v="178224194"/>
    <x v="0"/>
    <x v="4"/>
    <x v="4"/>
    <x v="25"/>
    <m/>
    <m/>
    <x v="0"/>
    <x v="0"/>
    <x v="0"/>
    <x v="0"/>
    <x v="2"/>
    <x v="1"/>
    <x v="1"/>
    <x v="1"/>
    <x v="0"/>
    <x v="0"/>
    <x v="0"/>
    <x v="0"/>
    <x v="0"/>
  </r>
  <r>
    <n v="178224245"/>
    <x v="2"/>
    <x v="0"/>
    <x v="0"/>
    <x v="25"/>
    <m/>
    <m/>
    <x v="0"/>
    <x v="2"/>
    <x v="0"/>
    <x v="0"/>
    <x v="1"/>
    <x v="0"/>
    <x v="0"/>
    <x v="0"/>
    <x v="1"/>
    <x v="0"/>
    <x v="0"/>
    <x v="0"/>
    <x v="0"/>
  </r>
  <r>
    <n v="178224281"/>
    <x v="2"/>
    <x v="3"/>
    <x v="0"/>
    <x v="25"/>
    <m/>
    <m/>
    <x v="0"/>
    <x v="0"/>
    <x v="0"/>
    <x v="0"/>
    <x v="0"/>
    <x v="0"/>
    <x v="0"/>
    <x v="0"/>
    <x v="0"/>
    <x v="0"/>
    <x v="0"/>
    <x v="0"/>
    <x v="0"/>
  </r>
  <r>
    <n v="178224685"/>
    <x v="0"/>
    <x v="20"/>
    <x v="1"/>
    <x v="13"/>
    <m/>
    <m/>
    <x v="0"/>
    <x v="0"/>
    <x v="0"/>
    <x v="0"/>
    <x v="2"/>
    <x v="1"/>
    <x v="1"/>
    <x v="1"/>
    <x v="0"/>
    <x v="0"/>
    <x v="0"/>
    <x v="0"/>
    <x v="0"/>
  </r>
  <r>
    <n v="178224711"/>
    <x v="2"/>
    <x v="0"/>
    <x v="0"/>
    <x v="13"/>
    <m/>
    <m/>
    <x v="0"/>
    <x v="0"/>
    <x v="0"/>
    <x v="0"/>
    <x v="0"/>
    <x v="0"/>
    <x v="0"/>
    <x v="0"/>
    <x v="0"/>
    <x v="0"/>
    <x v="0"/>
    <x v="0"/>
    <x v="0"/>
  </r>
  <r>
    <n v="178225356"/>
    <x v="0"/>
    <x v="20"/>
    <x v="1"/>
    <x v="38"/>
    <m/>
    <m/>
    <x v="0"/>
    <x v="0"/>
    <x v="0"/>
    <x v="0"/>
    <x v="2"/>
    <x v="1"/>
    <x v="1"/>
    <x v="1"/>
    <x v="0"/>
    <x v="0"/>
    <x v="0"/>
    <x v="0"/>
    <x v="0"/>
  </r>
  <r>
    <n v="178225469"/>
    <x v="0"/>
    <x v="0"/>
    <x v="0"/>
    <x v="38"/>
    <m/>
    <m/>
    <x v="0"/>
    <x v="0"/>
    <x v="0"/>
    <x v="0"/>
    <x v="0"/>
    <x v="0"/>
    <x v="0"/>
    <x v="0"/>
    <x v="0"/>
    <x v="0"/>
    <x v="0"/>
    <x v="0"/>
    <x v="0"/>
  </r>
  <r>
    <n v="178225952"/>
    <x v="0"/>
    <x v="14"/>
    <x v="7"/>
    <x v="2"/>
    <m/>
    <m/>
    <x v="0"/>
    <x v="0"/>
    <x v="0"/>
    <x v="0"/>
    <x v="2"/>
    <x v="1"/>
    <x v="0"/>
    <x v="1"/>
    <x v="0"/>
    <x v="0"/>
    <x v="0"/>
    <x v="0"/>
    <x v="0"/>
  </r>
  <r>
    <n v="178225976"/>
    <x v="2"/>
    <x v="3"/>
    <x v="0"/>
    <x v="2"/>
    <m/>
    <m/>
    <x v="0"/>
    <x v="0"/>
    <x v="0"/>
    <x v="0"/>
    <x v="0"/>
    <x v="0"/>
    <x v="0"/>
    <x v="0"/>
    <x v="0"/>
    <x v="0"/>
    <x v="0"/>
    <x v="0"/>
    <x v="0"/>
  </r>
  <r>
    <n v="178226025"/>
    <x v="2"/>
    <x v="3"/>
    <x v="0"/>
    <x v="2"/>
    <m/>
    <m/>
    <x v="0"/>
    <x v="0"/>
    <x v="0"/>
    <x v="0"/>
    <x v="0"/>
    <x v="0"/>
    <x v="0"/>
    <x v="0"/>
    <x v="0"/>
    <x v="0"/>
    <x v="0"/>
    <x v="0"/>
    <x v="0"/>
  </r>
  <r>
    <n v="178228161"/>
    <x v="0"/>
    <x v="25"/>
    <x v="6"/>
    <x v="39"/>
    <m/>
    <m/>
    <x v="0"/>
    <x v="0"/>
    <x v="0"/>
    <x v="0"/>
    <x v="2"/>
    <x v="1"/>
    <x v="1"/>
    <x v="1"/>
    <x v="0"/>
    <x v="0"/>
    <x v="0"/>
    <x v="0"/>
    <x v="0"/>
  </r>
  <r>
    <n v="178228196"/>
    <x v="19"/>
    <x v="3"/>
    <x v="0"/>
    <x v="39"/>
    <m/>
    <m/>
    <x v="0"/>
    <x v="0"/>
    <x v="0"/>
    <x v="0"/>
    <x v="0"/>
    <x v="0"/>
    <x v="0"/>
    <x v="0"/>
    <x v="0"/>
    <x v="0"/>
    <x v="0"/>
    <x v="0"/>
    <x v="0"/>
  </r>
  <r>
    <n v="178230299"/>
    <x v="0"/>
    <x v="11"/>
    <x v="2"/>
    <x v="6"/>
    <s v="2024-05-27"/>
    <m/>
    <x v="5"/>
    <x v="0"/>
    <x v="0"/>
    <x v="0"/>
    <x v="2"/>
    <x v="1"/>
    <x v="0"/>
    <x v="0"/>
    <x v="0"/>
    <x v="0"/>
    <x v="2"/>
    <x v="0"/>
    <x v="1"/>
  </r>
  <r>
    <n v="178230317"/>
    <x v="0"/>
    <x v="11"/>
    <x v="8"/>
    <x v="5"/>
    <s v="2024-06-06"/>
    <m/>
    <x v="1"/>
    <x v="0"/>
    <x v="0"/>
    <x v="0"/>
    <x v="2"/>
    <x v="1"/>
    <x v="1"/>
    <x v="1"/>
    <x v="0"/>
    <x v="0"/>
    <x v="2"/>
    <x v="0"/>
    <x v="1"/>
  </r>
  <r>
    <n v="178230549"/>
    <x v="0"/>
    <x v="14"/>
    <x v="6"/>
    <x v="9"/>
    <m/>
    <m/>
    <x v="0"/>
    <x v="0"/>
    <x v="0"/>
    <x v="0"/>
    <x v="2"/>
    <x v="1"/>
    <x v="1"/>
    <x v="1"/>
    <x v="0"/>
    <x v="0"/>
    <x v="0"/>
    <x v="0"/>
    <x v="0"/>
  </r>
  <r>
    <n v="178230639"/>
    <x v="2"/>
    <x v="0"/>
    <x v="0"/>
    <x v="9"/>
    <m/>
    <m/>
    <x v="0"/>
    <x v="1"/>
    <x v="0"/>
    <x v="0"/>
    <x v="1"/>
    <x v="0"/>
    <x v="0"/>
    <x v="0"/>
    <x v="1"/>
    <x v="0"/>
    <x v="0"/>
    <x v="0"/>
    <x v="0"/>
  </r>
  <r>
    <n v="178230683"/>
    <x v="2"/>
    <x v="2"/>
    <x v="0"/>
    <x v="9"/>
    <m/>
    <m/>
    <x v="0"/>
    <x v="0"/>
    <x v="0"/>
    <x v="0"/>
    <x v="0"/>
    <x v="0"/>
    <x v="0"/>
    <x v="0"/>
    <x v="0"/>
    <x v="0"/>
    <x v="0"/>
    <x v="0"/>
    <x v="0"/>
  </r>
  <r>
    <n v="178230706"/>
    <x v="2"/>
    <x v="2"/>
    <x v="0"/>
    <x v="9"/>
    <m/>
    <m/>
    <x v="0"/>
    <x v="0"/>
    <x v="0"/>
    <x v="0"/>
    <x v="0"/>
    <x v="0"/>
    <x v="0"/>
    <x v="0"/>
    <x v="0"/>
    <x v="0"/>
    <x v="0"/>
    <x v="0"/>
    <x v="0"/>
  </r>
  <r>
    <n v="178231516"/>
    <x v="0"/>
    <x v="11"/>
    <x v="1"/>
    <x v="6"/>
    <s v="2024-05-21"/>
    <m/>
    <x v="1"/>
    <x v="0"/>
    <x v="0"/>
    <x v="0"/>
    <x v="2"/>
    <x v="1"/>
    <x v="1"/>
    <x v="1"/>
    <x v="0"/>
    <x v="0"/>
    <x v="2"/>
    <x v="0"/>
    <x v="1"/>
  </r>
  <r>
    <n v="178242305"/>
    <x v="0"/>
    <x v="2"/>
    <x v="6"/>
    <x v="23"/>
    <m/>
    <m/>
    <x v="0"/>
    <x v="0"/>
    <x v="0"/>
    <x v="0"/>
    <x v="2"/>
    <x v="1"/>
    <x v="1"/>
    <x v="1"/>
    <x v="0"/>
    <x v="0"/>
    <x v="0"/>
    <x v="0"/>
    <x v="0"/>
  </r>
  <r>
    <n v="178242333"/>
    <x v="18"/>
    <x v="24"/>
    <x v="0"/>
    <x v="23"/>
    <m/>
    <m/>
    <x v="0"/>
    <x v="0"/>
    <x v="0"/>
    <x v="0"/>
    <x v="0"/>
    <x v="0"/>
    <x v="0"/>
    <x v="0"/>
    <x v="0"/>
    <x v="0"/>
    <x v="0"/>
    <x v="0"/>
    <x v="0"/>
  </r>
  <r>
    <n v="178242350"/>
    <x v="18"/>
    <x v="24"/>
    <x v="0"/>
    <x v="23"/>
    <m/>
    <m/>
    <x v="0"/>
    <x v="0"/>
    <x v="0"/>
    <x v="0"/>
    <x v="0"/>
    <x v="0"/>
    <x v="0"/>
    <x v="0"/>
    <x v="0"/>
    <x v="0"/>
    <x v="0"/>
    <x v="0"/>
    <x v="0"/>
  </r>
  <r>
    <n v="178242766"/>
    <x v="0"/>
    <x v="22"/>
    <x v="8"/>
    <x v="13"/>
    <m/>
    <m/>
    <x v="0"/>
    <x v="0"/>
    <x v="0"/>
    <x v="0"/>
    <x v="2"/>
    <x v="1"/>
    <x v="1"/>
    <x v="1"/>
    <x v="0"/>
    <x v="0"/>
    <x v="0"/>
    <x v="0"/>
    <x v="0"/>
  </r>
  <r>
    <n v="178242836"/>
    <x v="20"/>
    <x v="7"/>
    <x v="0"/>
    <x v="13"/>
    <m/>
    <m/>
    <x v="0"/>
    <x v="0"/>
    <x v="0"/>
    <x v="0"/>
    <x v="0"/>
    <x v="0"/>
    <x v="0"/>
    <x v="0"/>
    <x v="0"/>
    <x v="0"/>
    <x v="1"/>
    <x v="0"/>
    <x v="0"/>
  </r>
  <r>
    <n v="178242865"/>
    <x v="20"/>
    <x v="7"/>
    <x v="0"/>
    <x v="13"/>
    <m/>
    <m/>
    <x v="0"/>
    <x v="0"/>
    <x v="0"/>
    <x v="0"/>
    <x v="0"/>
    <x v="0"/>
    <x v="0"/>
    <x v="0"/>
    <x v="0"/>
    <x v="0"/>
    <x v="1"/>
    <x v="0"/>
    <x v="0"/>
  </r>
  <r>
    <n v="178242896"/>
    <x v="20"/>
    <x v="7"/>
    <x v="0"/>
    <x v="13"/>
    <m/>
    <m/>
    <x v="0"/>
    <x v="0"/>
    <x v="0"/>
    <x v="0"/>
    <x v="0"/>
    <x v="0"/>
    <x v="0"/>
    <x v="0"/>
    <x v="0"/>
    <x v="0"/>
    <x v="1"/>
    <x v="0"/>
    <x v="0"/>
  </r>
  <r>
    <n v="178243021"/>
    <x v="0"/>
    <x v="9"/>
    <x v="4"/>
    <x v="38"/>
    <m/>
    <m/>
    <x v="0"/>
    <x v="0"/>
    <x v="0"/>
    <x v="0"/>
    <x v="2"/>
    <x v="1"/>
    <x v="1"/>
    <x v="1"/>
    <x v="0"/>
    <x v="0"/>
    <x v="0"/>
    <x v="0"/>
    <x v="0"/>
  </r>
  <r>
    <n v="178243062"/>
    <x v="16"/>
    <x v="3"/>
    <x v="0"/>
    <x v="38"/>
    <m/>
    <m/>
    <x v="0"/>
    <x v="0"/>
    <x v="0"/>
    <x v="0"/>
    <x v="0"/>
    <x v="0"/>
    <x v="0"/>
    <x v="0"/>
    <x v="0"/>
    <x v="0"/>
    <x v="0"/>
    <x v="0"/>
    <x v="0"/>
  </r>
  <r>
    <n v="178243090"/>
    <x v="0"/>
    <x v="11"/>
    <x v="6"/>
    <x v="15"/>
    <s v="2024-05-16"/>
    <m/>
    <x v="6"/>
    <x v="0"/>
    <x v="0"/>
    <x v="0"/>
    <x v="2"/>
    <x v="1"/>
    <x v="1"/>
    <x v="1"/>
    <x v="0"/>
    <x v="0"/>
    <x v="2"/>
    <x v="0"/>
    <x v="1"/>
  </r>
  <r>
    <n v="178243298"/>
    <x v="0"/>
    <x v="3"/>
    <x v="6"/>
    <x v="28"/>
    <m/>
    <m/>
    <x v="0"/>
    <x v="0"/>
    <x v="0"/>
    <x v="0"/>
    <x v="2"/>
    <x v="1"/>
    <x v="1"/>
    <x v="1"/>
    <x v="0"/>
    <x v="0"/>
    <x v="0"/>
    <x v="0"/>
    <x v="0"/>
  </r>
  <r>
    <n v="178243341"/>
    <x v="17"/>
    <x v="22"/>
    <x v="0"/>
    <x v="28"/>
    <m/>
    <m/>
    <x v="0"/>
    <x v="0"/>
    <x v="0"/>
    <x v="0"/>
    <x v="0"/>
    <x v="0"/>
    <x v="0"/>
    <x v="0"/>
    <x v="0"/>
    <x v="0"/>
    <x v="0"/>
    <x v="0"/>
    <x v="0"/>
  </r>
  <r>
    <n v="178243380"/>
    <x v="17"/>
    <x v="22"/>
    <x v="0"/>
    <x v="28"/>
    <m/>
    <m/>
    <x v="0"/>
    <x v="0"/>
    <x v="0"/>
    <x v="0"/>
    <x v="0"/>
    <x v="0"/>
    <x v="0"/>
    <x v="0"/>
    <x v="0"/>
    <x v="0"/>
    <x v="0"/>
    <x v="0"/>
    <x v="0"/>
  </r>
  <r>
    <n v="178243401"/>
    <x v="17"/>
    <x v="23"/>
    <x v="9"/>
    <x v="28"/>
    <m/>
    <m/>
    <x v="0"/>
    <x v="0"/>
    <x v="0"/>
    <x v="0"/>
    <x v="0"/>
    <x v="0"/>
    <x v="0"/>
    <x v="0"/>
    <x v="0"/>
    <x v="0"/>
    <x v="0"/>
    <x v="0"/>
    <x v="0"/>
  </r>
  <r>
    <n v="178244287"/>
    <x v="0"/>
    <x v="4"/>
    <x v="1"/>
    <x v="24"/>
    <m/>
    <m/>
    <x v="0"/>
    <x v="0"/>
    <x v="0"/>
    <x v="0"/>
    <x v="2"/>
    <x v="1"/>
    <x v="1"/>
    <x v="1"/>
    <x v="0"/>
    <x v="0"/>
    <x v="0"/>
    <x v="0"/>
    <x v="0"/>
  </r>
  <r>
    <n v="178244324"/>
    <x v="16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244386"/>
    <x v="16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244414"/>
    <x v="16"/>
    <x v="2"/>
    <x v="0"/>
    <x v="24"/>
    <m/>
    <m/>
    <x v="0"/>
    <x v="0"/>
    <x v="0"/>
    <x v="0"/>
    <x v="0"/>
    <x v="0"/>
    <x v="0"/>
    <x v="0"/>
    <x v="0"/>
    <x v="0"/>
    <x v="0"/>
    <x v="0"/>
    <x v="0"/>
  </r>
  <r>
    <n v="178245783"/>
    <x v="0"/>
    <x v="0"/>
    <x v="6"/>
    <x v="24"/>
    <m/>
    <m/>
    <x v="0"/>
    <x v="0"/>
    <x v="0"/>
    <x v="0"/>
    <x v="2"/>
    <x v="1"/>
    <x v="1"/>
    <x v="1"/>
    <x v="0"/>
    <x v="0"/>
    <x v="0"/>
    <x v="0"/>
    <x v="0"/>
  </r>
  <r>
    <n v="178245807"/>
    <x v="17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274409"/>
    <x v="2"/>
    <x v="0"/>
    <x v="11"/>
    <x v="24"/>
    <m/>
    <m/>
    <x v="0"/>
    <x v="0"/>
    <x v="0"/>
    <x v="0"/>
    <x v="2"/>
    <x v="1"/>
    <x v="0"/>
    <x v="1"/>
    <x v="0"/>
    <x v="0"/>
    <x v="0"/>
    <x v="0"/>
    <x v="0"/>
  </r>
  <r>
    <n v="178274448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274482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274537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274621"/>
    <x v="18"/>
    <x v="3"/>
    <x v="9"/>
    <x v="24"/>
    <m/>
    <m/>
    <x v="0"/>
    <x v="0"/>
    <x v="0"/>
    <x v="0"/>
    <x v="0"/>
    <x v="0"/>
    <x v="0"/>
    <x v="0"/>
    <x v="0"/>
    <x v="0"/>
    <x v="0"/>
    <x v="0"/>
    <x v="0"/>
  </r>
  <r>
    <n v="178274648"/>
    <x v="18"/>
    <x v="24"/>
    <x v="9"/>
    <x v="24"/>
    <m/>
    <m/>
    <x v="0"/>
    <x v="0"/>
    <x v="0"/>
    <x v="0"/>
    <x v="0"/>
    <x v="0"/>
    <x v="0"/>
    <x v="0"/>
    <x v="0"/>
    <x v="0"/>
    <x v="0"/>
    <x v="0"/>
    <x v="0"/>
  </r>
  <r>
    <n v="178278745"/>
    <x v="2"/>
    <x v="2"/>
    <x v="4"/>
    <x v="5"/>
    <m/>
    <m/>
    <x v="0"/>
    <x v="0"/>
    <x v="0"/>
    <x v="0"/>
    <x v="2"/>
    <x v="1"/>
    <x v="1"/>
    <x v="1"/>
    <x v="0"/>
    <x v="0"/>
    <x v="0"/>
    <x v="0"/>
    <x v="0"/>
  </r>
  <r>
    <n v="178278781"/>
    <x v="18"/>
    <x v="24"/>
    <x v="0"/>
    <x v="5"/>
    <m/>
    <m/>
    <x v="0"/>
    <x v="0"/>
    <x v="0"/>
    <x v="0"/>
    <x v="0"/>
    <x v="0"/>
    <x v="0"/>
    <x v="0"/>
    <x v="0"/>
    <x v="0"/>
    <x v="0"/>
    <x v="0"/>
    <x v="0"/>
  </r>
  <r>
    <n v="178279463"/>
    <x v="2"/>
    <x v="26"/>
    <x v="10"/>
    <x v="35"/>
    <m/>
    <m/>
    <x v="0"/>
    <x v="0"/>
    <x v="0"/>
    <x v="0"/>
    <x v="2"/>
    <x v="1"/>
    <x v="0"/>
    <x v="1"/>
    <x v="0"/>
    <x v="0"/>
    <x v="0"/>
    <x v="0"/>
    <x v="0"/>
  </r>
  <r>
    <n v="178279498"/>
    <x v="21"/>
    <x v="11"/>
    <x v="0"/>
    <x v="35"/>
    <s v="2024-06-12"/>
    <m/>
    <x v="2"/>
    <x v="0"/>
    <x v="0"/>
    <x v="0"/>
    <x v="0"/>
    <x v="0"/>
    <x v="0"/>
    <x v="0"/>
    <x v="0"/>
    <x v="0"/>
    <x v="2"/>
    <x v="0"/>
    <x v="1"/>
  </r>
  <r>
    <n v="178279542"/>
    <x v="21"/>
    <x v="11"/>
    <x v="0"/>
    <x v="35"/>
    <s v="2024-06-12"/>
    <m/>
    <x v="2"/>
    <x v="0"/>
    <x v="0"/>
    <x v="0"/>
    <x v="0"/>
    <x v="0"/>
    <x v="0"/>
    <x v="0"/>
    <x v="0"/>
    <x v="0"/>
    <x v="2"/>
    <x v="0"/>
    <x v="1"/>
  </r>
  <r>
    <n v="178279567"/>
    <x v="21"/>
    <x v="3"/>
    <x v="0"/>
    <x v="35"/>
    <m/>
    <m/>
    <x v="0"/>
    <x v="0"/>
    <x v="0"/>
    <x v="0"/>
    <x v="0"/>
    <x v="0"/>
    <x v="0"/>
    <x v="0"/>
    <x v="0"/>
    <x v="0"/>
    <x v="0"/>
    <x v="0"/>
    <x v="0"/>
  </r>
  <r>
    <n v="178280957"/>
    <x v="2"/>
    <x v="11"/>
    <x v="10"/>
    <x v="6"/>
    <s v="2024-05-22"/>
    <m/>
    <x v="2"/>
    <x v="0"/>
    <x v="0"/>
    <x v="0"/>
    <x v="2"/>
    <x v="1"/>
    <x v="0"/>
    <x v="1"/>
    <x v="0"/>
    <x v="0"/>
    <x v="2"/>
    <x v="0"/>
    <x v="1"/>
  </r>
  <r>
    <n v="178312155"/>
    <x v="16"/>
    <x v="11"/>
    <x v="1"/>
    <x v="28"/>
    <s v="2024-05-20"/>
    <m/>
    <x v="6"/>
    <x v="0"/>
    <x v="0"/>
    <x v="0"/>
    <x v="2"/>
    <x v="1"/>
    <x v="1"/>
    <x v="1"/>
    <x v="0"/>
    <x v="0"/>
    <x v="2"/>
    <x v="0"/>
    <x v="1"/>
  </r>
  <r>
    <n v="178314147"/>
    <x v="16"/>
    <x v="2"/>
    <x v="10"/>
    <x v="2"/>
    <m/>
    <m/>
    <x v="0"/>
    <x v="0"/>
    <x v="0"/>
    <x v="0"/>
    <x v="2"/>
    <x v="1"/>
    <x v="0"/>
    <x v="1"/>
    <x v="0"/>
    <x v="0"/>
    <x v="0"/>
    <x v="0"/>
    <x v="0"/>
  </r>
  <r>
    <n v="178314192"/>
    <x v="17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14238"/>
    <x v="17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14314"/>
    <x v="17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14348"/>
    <x v="17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14400"/>
    <x v="17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35912"/>
    <x v="16"/>
    <x v="3"/>
    <x v="8"/>
    <x v="31"/>
    <m/>
    <m/>
    <x v="0"/>
    <x v="0"/>
    <x v="0"/>
    <x v="0"/>
    <x v="2"/>
    <x v="1"/>
    <x v="1"/>
    <x v="1"/>
    <x v="0"/>
    <x v="0"/>
    <x v="0"/>
    <x v="0"/>
    <x v="0"/>
  </r>
  <r>
    <n v="178335955"/>
    <x v="17"/>
    <x v="22"/>
    <x v="0"/>
    <x v="31"/>
    <m/>
    <m/>
    <x v="0"/>
    <x v="0"/>
    <x v="0"/>
    <x v="0"/>
    <x v="0"/>
    <x v="0"/>
    <x v="0"/>
    <x v="0"/>
    <x v="0"/>
    <x v="0"/>
    <x v="0"/>
    <x v="0"/>
    <x v="0"/>
  </r>
  <r>
    <n v="178335979"/>
    <x v="17"/>
    <x v="22"/>
    <x v="0"/>
    <x v="31"/>
    <m/>
    <m/>
    <x v="0"/>
    <x v="0"/>
    <x v="0"/>
    <x v="0"/>
    <x v="0"/>
    <x v="0"/>
    <x v="0"/>
    <x v="0"/>
    <x v="0"/>
    <x v="0"/>
    <x v="0"/>
    <x v="0"/>
    <x v="0"/>
  </r>
  <r>
    <n v="178336000"/>
    <x v="17"/>
    <x v="22"/>
    <x v="0"/>
    <x v="31"/>
    <m/>
    <m/>
    <x v="0"/>
    <x v="0"/>
    <x v="0"/>
    <x v="0"/>
    <x v="0"/>
    <x v="0"/>
    <x v="0"/>
    <x v="0"/>
    <x v="0"/>
    <x v="0"/>
    <x v="0"/>
    <x v="0"/>
    <x v="0"/>
  </r>
  <r>
    <n v="178337173"/>
    <x v="16"/>
    <x v="27"/>
    <x v="1"/>
    <x v="20"/>
    <m/>
    <m/>
    <x v="0"/>
    <x v="0"/>
    <x v="0"/>
    <x v="0"/>
    <x v="2"/>
    <x v="1"/>
    <x v="1"/>
    <x v="1"/>
    <x v="0"/>
    <x v="0"/>
    <x v="0"/>
    <x v="0"/>
    <x v="0"/>
  </r>
  <r>
    <n v="178337206"/>
    <x v="22"/>
    <x v="6"/>
    <x v="0"/>
    <x v="20"/>
    <m/>
    <m/>
    <x v="0"/>
    <x v="0"/>
    <x v="0"/>
    <x v="0"/>
    <x v="0"/>
    <x v="0"/>
    <x v="0"/>
    <x v="0"/>
    <x v="0"/>
    <x v="0"/>
    <x v="0"/>
    <x v="0"/>
    <x v="0"/>
  </r>
  <r>
    <n v="178338471"/>
    <x v="16"/>
    <x v="9"/>
    <x v="1"/>
    <x v="2"/>
    <m/>
    <m/>
    <x v="0"/>
    <x v="0"/>
    <x v="0"/>
    <x v="0"/>
    <x v="2"/>
    <x v="1"/>
    <x v="1"/>
    <x v="1"/>
    <x v="0"/>
    <x v="0"/>
    <x v="0"/>
    <x v="0"/>
    <x v="0"/>
  </r>
  <r>
    <n v="178338516"/>
    <x v="23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338557"/>
    <x v="23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339376"/>
    <x v="16"/>
    <x v="9"/>
    <x v="1"/>
    <x v="2"/>
    <m/>
    <m/>
    <x v="0"/>
    <x v="0"/>
    <x v="0"/>
    <x v="0"/>
    <x v="2"/>
    <x v="1"/>
    <x v="1"/>
    <x v="1"/>
    <x v="0"/>
    <x v="0"/>
    <x v="0"/>
    <x v="0"/>
    <x v="0"/>
  </r>
  <r>
    <n v="178339422"/>
    <x v="23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39445"/>
    <x v="23"/>
    <x v="24"/>
    <x v="0"/>
    <x v="2"/>
    <m/>
    <m/>
    <x v="0"/>
    <x v="0"/>
    <x v="0"/>
    <x v="0"/>
    <x v="0"/>
    <x v="0"/>
    <x v="0"/>
    <x v="0"/>
    <x v="0"/>
    <x v="0"/>
    <x v="0"/>
    <x v="0"/>
    <x v="0"/>
  </r>
  <r>
    <n v="178342288"/>
    <x v="16"/>
    <x v="3"/>
    <x v="2"/>
    <x v="4"/>
    <m/>
    <m/>
    <x v="0"/>
    <x v="0"/>
    <x v="0"/>
    <x v="0"/>
    <x v="2"/>
    <x v="1"/>
    <x v="0"/>
    <x v="0"/>
    <x v="0"/>
    <x v="0"/>
    <x v="0"/>
    <x v="0"/>
    <x v="0"/>
  </r>
  <r>
    <n v="178343021"/>
    <x v="16"/>
    <x v="2"/>
    <x v="4"/>
    <x v="24"/>
    <m/>
    <m/>
    <x v="0"/>
    <x v="0"/>
    <x v="0"/>
    <x v="0"/>
    <x v="2"/>
    <x v="1"/>
    <x v="1"/>
    <x v="1"/>
    <x v="0"/>
    <x v="0"/>
    <x v="0"/>
    <x v="0"/>
    <x v="0"/>
  </r>
  <r>
    <n v="178343046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43085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43106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43149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43793"/>
    <x v="16"/>
    <x v="2"/>
    <x v="4"/>
    <x v="24"/>
    <m/>
    <m/>
    <x v="0"/>
    <x v="0"/>
    <x v="0"/>
    <x v="0"/>
    <x v="2"/>
    <x v="1"/>
    <x v="1"/>
    <x v="1"/>
    <x v="0"/>
    <x v="0"/>
    <x v="0"/>
    <x v="0"/>
    <x v="0"/>
  </r>
  <r>
    <n v="178343834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43873"/>
    <x v="18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359737"/>
    <x v="23"/>
    <x v="0"/>
    <x v="1"/>
    <x v="24"/>
    <m/>
    <m/>
    <x v="0"/>
    <x v="0"/>
    <x v="0"/>
    <x v="0"/>
    <x v="2"/>
    <x v="1"/>
    <x v="1"/>
    <x v="1"/>
    <x v="0"/>
    <x v="0"/>
    <x v="0"/>
    <x v="0"/>
    <x v="0"/>
  </r>
  <r>
    <n v="178359847"/>
    <x v="18"/>
    <x v="22"/>
    <x v="0"/>
    <x v="24"/>
    <m/>
    <m/>
    <x v="0"/>
    <x v="0"/>
    <x v="0"/>
    <x v="0"/>
    <x v="0"/>
    <x v="0"/>
    <x v="0"/>
    <x v="0"/>
    <x v="0"/>
    <x v="0"/>
    <x v="0"/>
    <x v="0"/>
    <x v="0"/>
  </r>
  <r>
    <n v="178359879"/>
    <x v="18"/>
    <x v="22"/>
    <x v="0"/>
    <x v="24"/>
    <m/>
    <m/>
    <x v="0"/>
    <x v="0"/>
    <x v="0"/>
    <x v="0"/>
    <x v="0"/>
    <x v="0"/>
    <x v="0"/>
    <x v="0"/>
    <x v="0"/>
    <x v="0"/>
    <x v="0"/>
    <x v="0"/>
    <x v="0"/>
  </r>
  <r>
    <n v="178360002"/>
    <x v="23"/>
    <x v="2"/>
    <x v="4"/>
    <x v="14"/>
    <m/>
    <m/>
    <x v="0"/>
    <x v="0"/>
    <x v="0"/>
    <x v="0"/>
    <x v="2"/>
    <x v="1"/>
    <x v="1"/>
    <x v="1"/>
    <x v="0"/>
    <x v="0"/>
    <x v="0"/>
    <x v="0"/>
    <x v="0"/>
  </r>
  <r>
    <n v="178360040"/>
    <x v="18"/>
    <x v="24"/>
    <x v="0"/>
    <x v="14"/>
    <m/>
    <m/>
    <x v="0"/>
    <x v="0"/>
    <x v="0"/>
    <x v="0"/>
    <x v="0"/>
    <x v="0"/>
    <x v="0"/>
    <x v="0"/>
    <x v="0"/>
    <x v="0"/>
    <x v="0"/>
    <x v="0"/>
    <x v="0"/>
  </r>
  <r>
    <n v="178360064"/>
    <x v="18"/>
    <x v="24"/>
    <x v="0"/>
    <x v="14"/>
    <m/>
    <m/>
    <x v="0"/>
    <x v="0"/>
    <x v="0"/>
    <x v="0"/>
    <x v="0"/>
    <x v="0"/>
    <x v="0"/>
    <x v="0"/>
    <x v="0"/>
    <x v="0"/>
    <x v="0"/>
    <x v="0"/>
    <x v="0"/>
  </r>
  <r>
    <n v="178361366"/>
    <x v="23"/>
    <x v="11"/>
    <x v="10"/>
    <x v="29"/>
    <s v="2024-05-21"/>
    <m/>
    <x v="7"/>
    <x v="0"/>
    <x v="0"/>
    <x v="0"/>
    <x v="2"/>
    <x v="1"/>
    <x v="0"/>
    <x v="1"/>
    <x v="0"/>
    <x v="0"/>
    <x v="2"/>
    <x v="0"/>
    <x v="1"/>
  </r>
  <r>
    <n v="178361990"/>
    <x v="23"/>
    <x v="24"/>
    <x v="6"/>
    <x v="24"/>
    <m/>
    <m/>
    <x v="0"/>
    <x v="0"/>
    <x v="0"/>
    <x v="0"/>
    <x v="2"/>
    <x v="1"/>
    <x v="1"/>
    <x v="1"/>
    <x v="0"/>
    <x v="0"/>
    <x v="0"/>
    <x v="0"/>
    <x v="0"/>
  </r>
  <r>
    <n v="178362062"/>
    <x v="24"/>
    <x v="29"/>
    <x v="0"/>
    <x v="24"/>
    <m/>
    <m/>
    <x v="0"/>
    <x v="0"/>
    <x v="0"/>
    <x v="0"/>
    <x v="0"/>
    <x v="0"/>
    <x v="0"/>
    <x v="0"/>
    <x v="0"/>
    <x v="0"/>
    <x v="0"/>
    <x v="0"/>
    <x v="0"/>
  </r>
  <r>
    <n v="178362090"/>
    <x v="24"/>
    <x v="29"/>
    <x v="0"/>
    <x v="24"/>
    <m/>
    <m/>
    <x v="0"/>
    <x v="0"/>
    <x v="0"/>
    <x v="0"/>
    <x v="0"/>
    <x v="0"/>
    <x v="0"/>
    <x v="0"/>
    <x v="0"/>
    <x v="0"/>
    <x v="0"/>
    <x v="0"/>
    <x v="0"/>
  </r>
  <r>
    <n v="178362162"/>
    <x v="24"/>
    <x v="29"/>
    <x v="0"/>
    <x v="24"/>
    <m/>
    <m/>
    <x v="0"/>
    <x v="0"/>
    <x v="0"/>
    <x v="0"/>
    <x v="0"/>
    <x v="0"/>
    <x v="0"/>
    <x v="0"/>
    <x v="0"/>
    <x v="0"/>
    <x v="0"/>
    <x v="0"/>
    <x v="0"/>
  </r>
  <r>
    <n v="178362377"/>
    <x v="23"/>
    <x v="0"/>
    <x v="1"/>
    <x v="29"/>
    <m/>
    <m/>
    <x v="0"/>
    <x v="0"/>
    <x v="0"/>
    <x v="0"/>
    <x v="2"/>
    <x v="1"/>
    <x v="1"/>
    <x v="1"/>
    <x v="0"/>
    <x v="0"/>
    <x v="0"/>
    <x v="0"/>
    <x v="0"/>
  </r>
  <r>
    <n v="178362418"/>
    <x v="18"/>
    <x v="23"/>
    <x v="0"/>
    <x v="29"/>
    <m/>
    <m/>
    <x v="0"/>
    <x v="0"/>
    <x v="0"/>
    <x v="0"/>
    <x v="0"/>
    <x v="0"/>
    <x v="0"/>
    <x v="0"/>
    <x v="0"/>
    <x v="0"/>
    <x v="0"/>
    <x v="0"/>
    <x v="0"/>
  </r>
  <r>
    <n v="178362457"/>
    <x v="18"/>
    <x v="23"/>
    <x v="0"/>
    <x v="29"/>
    <m/>
    <m/>
    <x v="0"/>
    <x v="0"/>
    <x v="0"/>
    <x v="0"/>
    <x v="0"/>
    <x v="0"/>
    <x v="0"/>
    <x v="0"/>
    <x v="0"/>
    <x v="0"/>
    <x v="0"/>
    <x v="0"/>
    <x v="0"/>
  </r>
  <r>
    <n v="178362616"/>
    <x v="23"/>
    <x v="3"/>
    <x v="4"/>
    <x v="30"/>
    <m/>
    <m/>
    <x v="0"/>
    <x v="0"/>
    <x v="0"/>
    <x v="0"/>
    <x v="2"/>
    <x v="1"/>
    <x v="1"/>
    <x v="1"/>
    <x v="0"/>
    <x v="0"/>
    <x v="0"/>
    <x v="0"/>
    <x v="0"/>
  </r>
  <r>
    <n v="178362644"/>
    <x v="17"/>
    <x v="22"/>
    <x v="0"/>
    <x v="30"/>
    <m/>
    <m/>
    <x v="0"/>
    <x v="0"/>
    <x v="0"/>
    <x v="0"/>
    <x v="0"/>
    <x v="0"/>
    <x v="0"/>
    <x v="0"/>
    <x v="0"/>
    <x v="0"/>
    <x v="0"/>
    <x v="0"/>
    <x v="0"/>
  </r>
  <r>
    <n v="178362692"/>
    <x v="17"/>
    <x v="22"/>
    <x v="0"/>
    <x v="30"/>
    <m/>
    <m/>
    <x v="0"/>
    <x v="0"/>
    <x v="0"/>
    <x v="0"/>
    <x v="0"/>
    <x v="0"/>
    <x v="0"/>
    <x v="0"/>
    <x v="0"/>
    <x v="0"/>
    <x v="0"/>
    <x v="0"/>
    <x v="0"/>
  </r>
  <r>
    <n v="178364537"/>
    <x v="23"/>
    <x v="7"/>
    <x v="10"/>
    <x v="40"/>
    <m/>
    <m/>
    <x v="0"/>
    <x v="0"/>
    <x v="0"/>
    <x v="0"/>
    <x v="2"/>
    <x v="1"/>
    <x v="0"/>
    <x v="1"/>
    <x v="0"/>
    <x v="0"/>
    <x v="1"/>
    <x v="0"/>
    <x v="0"/>
  </r>
  <r>
    <n v="178364567"/>
    <x v="25"/>
    <x v="30"/>
    <x v="0"/>
    <x v="40"/>
    <m/>
    <m/>
    <x v="0"/>
    <x v="0"/>
    <x v="0"/>
    <x v="0"/>
    <x v="0"/>
    <x v="0"/>
    <x v="0"/>
    <x v="0"/>
    <x v="0"/>
    <x v="1"/>
    <x v="1"/>
    <x v="0"/>
    <x v="0"/>
  </r>
  <r>
    <n v="178364605"/>
    <x v="25"/>
    <x v="30"/>
    <x v="0"/>
    <x v="40"/>
    <m/>
    <m/>
    <x v="0"/>
    <x v="0"/>
    <x v="0"/>
    <x v="0"/>
    <x v="0"/>
    <x v="0"/>
    <x v="0"/>
    <x v="0"/>
    <x v="0"/>
    <x v="1"/>
    <x v="1"/>
    <x v="0"/>
    <x v="0"/>
  </r>
  <r>
    <n v="178380543"/>
    <x v="23"/>
    <x v="11"/>
    <x v="7"/>
    <x v="41"/>
    <s v="2024-05-23"/>
    <m/>
    <x v="1"/>
    <x v="0"/>
    <x v="0"/>
    <x v="0"/>
    <x v="2"/>
    <x v="1"/>
    <x v="0"/>
    <x v="1"/>
    <x v="0"/>
    <x v="0"/>
    <x v="2"/>
    <x v="0"/>
    <x v="1"/>
  </r>
  <r>
    <n v="178382273"/>
    <x v="23"/>
    <x v="24"/>
    <x v="8"/>
    <x v="41"/>
    <m/>
    <m/>
    <x v="0"/>
    <x v="0"/>
    <x v="0"/>
    <x v="0"/>
    <x v="2"/>
    <x v="1"/>
    <x v="1"/>
    <x v="1"/>
    <x v="0"/>
    <x v="0"/>
    <x v="0"/>
    <x v="0"/>
    <x v="0"/>
  </r>
  <r>
    <n v="178382319"/>
    <x v="24"/>
    <x v="6"/>
    <x v="0"/>
    <x v="41"/>
    <m/>
    <m/>
    <x v="0"/>
    <x v="3"/>
    <x v="0"/>
    <x v="0"/>
    <x v="1"/>
    <x v="0"/>
    <x v="0"/>
    <x v="0"/>
    <x v="1"/>
    <x v="0"/>
    <x v="0"/>
    <x v="0"/>
    <x v="0"/>
  </r>
  <r>
    <n v="178382344"/>
    <x v="24"/>
    <x v="22"/>
    <x v="9"/>
    <x v="41"/>
    <m/>
    <m/>
    <x v="0"/>
    <x v="0"/>
    <x v="0"/>
    <x v="0"/>
    <x v="0"/>
    <x v="0"/>
    <x v="0"/>
    <x v="0"/>
    <x v="0"/>
    <x v="0"/>
    <x v="0"/>
    <x v="0"/>
    <x v="0"/>
  </r>
  <r>
    <n v="178385250"/>
    <x v="18"/>
    <x v="11"/>
    <x v="7"/>
    <x v="2"/>
    <s v="2024-06-07"/>
    <m/>
    <x v="1"/>
    <x v="0"/>
    <x v="0"/>
    <x v="0"/>
    <x v="2"/>
    <x v="1"/>
    <x v="0"/>
    <x v="1"/>
    <x v="0"/>
    <x v="0"/>
    <x v="2"/>
    <x v="0"/>
    <x v="1"/>
  </r>
  <r>
    <n v="178406087"/>
    <x v="18"/>
    <x v="24"/>
    <x v="4"/>
    <x v="3"/>
    <m/>
    <m/>
    <x v="0"/>
    <x v="0"/>
    <x v="0"/>
    <x v="0"/>
    <x v="2"/>
    <x v="1"/>
    <x v="1"/>
    <x v="1"/>
    <x v="0"/>
    <x v="0"/>
    <x v="0"/>
    <x v="0"/>
    <x v="0"/>
  </r>
  <r>
    <n v="178406133"/>
    <x v="24"/>
    <x v="29"/>
    <x v="0"/>
    <x v="3"/>
    <m/>
    <m/>
    <x v="0"/>
    <x v="0"/>
    <x v="0"/>
    <x v="0"/>
    <x v="0"/>
    <x v="0"/>
    <x v="0"/>
    <x v="0"/>
    <x v="0"/>
    <x v="0"/>
    <x v="0"/>
    <x v="0"/>
    <x v="0"/>
  </r>
  <r>
    <n v="178406186"/>
    <x v="24"/>
    <x v="29"/>
    <x v="0"/>
    <x v="3"/>
    <m/>
    <m/>
    <x v="0"/>
    <x v="0"/>
    <x v="0"/>
    <x v="0"/>
    <x v="0"/>
    <x v="0"/>
    <x v="0"/>
    <x v="0"/>
    <x v="0"/>
    <x v="0"/>
    <x v="0"/>
    <x v="0"/>
    <x v="0"/>
  </r>
  <r>
    <n v="178406202"/>
    <x v="18"/>
    <x v="3"/>
    <x v="6"/>
    <x v="20"/>
    <m/>
    <m/>
    <x v="0"/>
    <x v="0"/>
    <x v="0"/>
    <x v="0"/>
    <x v="2"/>
    <x v="1"/>
    <x v="1"/>
    <x v="1"/>
    <x v="0"/>
    <x v="0"/>
    <x v="0"/>
    <x v="0"/>
    <x v="0"/>
  </r>
  <r>
    <n v="178406242"/>
    <x v="24"/>
    <x v="29"/>
    <x v="0"/>
    <x v="3"/>
    <m/>
    <m/>
    <x v="0"/>
    <x v="0"/>
    <x v="0"/>
    <x v="0"/>
    <x v="0"/>
    <x v="0"/>
    <x v="0"/>
    <x v="0"/>
    <x v="0"/>
    <x v="0"/>
    <x v="0"/>
    <x v="0"/>
    <x v="0"/>
  </r>
  <r>
    <n v="178406252"/>
    <x v="17"/>
    <x v="22"/>
    <x v="0"/>
    <x v="20"/>
    <m/>
    <m/>
    <x v="0"/>
    <x v="0"/>
    <x v="0"/>
    <x v="0"/>
    <x v="0"/>
    <x v="0"/>
    <x v="0"/>
    <x v="0"/>
    <x v="0"/>
    <x v="0"/>
    <x v="0"/>
    <x v="0"/>
    <x v="0"/>
  </r>
  <r>
    <n v="178406267"/>
    <x v="24"/>
    <x v="29"/>
    <x v="0"/>
    <x v="3"/>
    <m/>
    <m/>
    <x v="0"/>
    <x v="0"/>
    <x v="0"/>
    <x v="0"/>
    <x v="0"/>
    <x v="0"/>
    <x v="0"/>
    <x v="0"/>
    <x v="0"/>
    <x v="0"/>
    <x v="0"/>
    <x v="0"/>
    <x v="0"/>
  </r>
  <r>
    <n v="178406353"/>
    <x v="18"/>
    <x v="2"/>
    <x v="1"/>
    <x v="24"/>
    <m/>
    <m/>
    <x v="0"/>
    <x v="0"/>
    <x v="0"/>
    <x v="0"/>
    <x v="2"/>
    <x v="1"/>
    <x v="1"/>
    <x v="1"/>
    <x v="0"/>
    <x v="0"/>
    <x v="0"/>
    <x v="0"/>
    <x v="0"/>
  </r>
  <r>
    <n v="178406396"/>
    <x v="17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406440"/>
    <x v="17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406465"/>
    <x v="17"/>
    <x v="24"/>
    <x v="0"/>
    <x v="24"/>
    <m/>
    <m/>
    <x v="0"/>
    <x v="0"/>
    <x v="0"/>
    <x v="0"/>
    <x v="0"/>
    <x v="0"/>
    <x v="0"/>
    <x v="0"/>
    <x v="0"/>
    <x v="0"/>
    <x v="0"/>
    <x v="0"/>
    <x v="0"/>
  </r>
  <r>
    <n v="178406487"/>
    <x v="18"/>
    <x v="2"/>
    <x v="11"/>
    <x v="11"/>
    <m/>
    <m/>
    <x v="0"/>
    <x v="0"/>
    <x v="0"/>
    <x v="0"/>
    <x v="2"/>
    <x v="1"/>
    <x v="0"/>
    <x v="1"/>
    <x v="0"/>
    <x v="0"/>
    <x v="0"/>
    <x v="0"/>
    <x v="0"/>
  </r>
  <r>
    <n v="178406522"/>
    <x v="17"/>
    <x v="24"/>
    <x v="0"/>
    <x v="11"/>
    <m/>
    <m/>
    <x v="0"/>
    <x v="0"/>
    <x v="0"/>
    <x v="0"/>
    <x v="0"/>
    <x v="0"/>
    <x v="0"/>
    <x v="0"/>
    <x v="0"/>
    <x v="0"/>
    <x v="0"/>
    <x v="0"/>
    <x v="0"/>
  </r>
  <r>
    <n v="178406565"/>
    <x v="17"/>
    <x v="24"/>
    <x v="0"/>
    <x v="11"/>
    <m/>
    <m/>
    <x v="0"/>
    <x v="0"/>
    <x v="0"/>
    <x v="0"/>
    <x v="0"/>
    <x v="0"/>
    <x v="0"/>
    <x v="0"/>
    <x v="0"/>
    <x v="0"/>
    <x v="0"/>
    <x v="0"/>
    <x v="0"/>
  </r>
  <r>
    <n v="178406596"/>
    <x v="17"/>
    <x v="24"/>
    <x v="0"/>
    <x v="11"/>
    <m/>
    <m/>
    <x v="0"/>
    <x v="0"/>
    <x v="0"/>
    <x v="0"/>
    <x v="0"/>
    <x v="0"/>
    <x v="0"/>
    <x v="0"/>
    <x v="0"/>
    <x v="0"/>
    <x v="0"/>
    <x v="0"/>
    <x v="0"/>
  </r>
  <r>
    <n v="178406619"/>
    <x v="17"/>
    <x v="24"/>
    <x v="0"/>
    <x v="11"/>
    <m/>
    <m/>
    <x v="0"/>
    <x v="0"/>
    <x v="0"/>
    <x v="0"/>
    <x v="0"/>
    <x v="0"/>
    <x v="0"/>
    <x v="0"/>
    <x v="0"/>
    <x v="0"/>
    <x v="0"/>
    <x v="0"/>
    <x v="0"/>
  </r>
  <r>
    <n v="178408889"/>
    <x v="18"/>
    <x v="11"/>
    <x v="15"/>
    <x v="39"/>
    <s v="2024-05-24"/>
    <m/>
    <x v="5"/>
    <x v="0"/>
    <x v="0"/>
    <x v="0"/>
    <x v="2"/>
    <x v="1"/>
    <x v="0"/>
    <x v="1"/>
    <x v="0"/>
    <x v="0"/>
    <x v="2"/>
    <x v="0"/>
    <x v="1"/>
  </r>
  <r>
    <n v="178411429"/>
    <x v="18"/>
    <x v="2"/>
    <x v="6"/>
    <x v="11"/>
    <m/>
    <m/>
    <x v="0"/>
    <x v="0"/>
    <x v="0"/>
    <x v="0"/>
    <x v="2"/>
    <x v="1"/>
    <x v="1"/>
    <x v="1"/>
    <x v="0"/>
    <x v="0"/>
    <x v="0"/>
    <x v="0"/>
    <x v="0"/>
  </r>
  <r>
    <n v="178411460"/>
    <x v="5"/>
    <x v="22"/>
    <x v="0"/>
    <x v="11"/>
    <m/>
    <m/>
    <x v="0"/>
    <x v="0"/>
    <x v="0"/>
    <x v="0"/>
    <x v="0"/>
    <x v="0"/>
    <x v="0"/>
    <x v="0"/>
    <x v="0"/>
    <x v="0"/>
    <x v="0"/>
    <x v="0"/>
    <x v="0"/>
  </r>
  <r>
    <n v="178411489"/>
    <x v="5"/>
    <x v="22"/>
    <x v="0"/>
    <x v="11"/>
    <m/>
    <m/>
    <x v="0"/>
    <x v="0"/>
    <x v="0"/>
    <x v="0"/>
    <x v="0"/>
    <x v="0"/>
    <x v="0"/>
    <x v="0"/>
    <x v="0"/>
    <x v="0"/>
    <x v="0"/>
    <x v="0"/>
    <x v="0"/>
  </r>
  <r>
    <n v="178411514"/>
    <x v="5"/>
    <x v="22"/>
    <x v="0"/>
    <x v="11"/>
    <m/>
    <m/>
    <x v="0"/>
    <x v="0"/>
    <x v="0"/>
    <x v="0"/>
    <x v="0"/>
    <x v="0"/>
    <x v="0"/>
    <x v="0"/>
    <x v="0"/>
    <x v="0"/>
    <x v="0"/>
    <x v="0"/>
    <x v="0"/>
  </r>
  <r>
    <n v="178412727"/>
    <x v="18"/>
    <x v="11"/>
    <x v="1"/>
    <x v="24"/>
    <s v="2024-06-11"/>
    <m/>
    <x v="2"/>
    <x v="0"/>
    <x v="0"/>
    <x v="0"/>
    <x v="2"/>
    <x v="1"/>
    <x v="1"/>
    <x v="1"/>
    <x v="0"/>
    <x v="0"/>
    <x v="2"/>
    <x v="0"/>
    <x v="1"/>
  </r>
  <r>
    <n v="178414736"/>
    <x v="18"/>
    <x v="31"/>
    <x v="4"/>
    <x v="42"/>
    <m/>
    <m/>
    <x v="0"/>
    <x v="0"/>
    <x v="0"/>
    <x v="0"/>
    <x v="2"/>
    <x v="1"/>
    <x v="1"/>
    <x v="1"/>
    <x v="0"/>
    <x v="0"/>
    <x v="1"/>
    <x v="0"/>
    <x v="0"/>
  </r>
  <r>
    <n v="178414795"/>
    <x v="25"/>
    <x v="30"/>
    <x v="0"/>
    <x v="42"/>
    <m/>
    <m/>
    <x v="0"/>
    <x v="0"/>
    <x v="0"/>
    <x v="0"/>
    <x v="0"/>
    <x v="0"/>
    <x v="0"/>
    <x v="0"/>
    <x v="0"/>
    <x v="1"/>
    <x v="1"/>
    <x v="0"/>
    <x v="0"/>
  </r>
  <r>
    <n v="178414852"/>
    <x v="25"/>
    <x v="32"/>
    <x v="0"/>
    <x v="42"/>
    <m/>
    <m/>
    <x v="0"/>
    <x v="0"/>
    <x v="0"/>
    <x v="0"/>
    <x v="0"/>
    <x v="0"/>
    <x v="0"/>
    <x v="0"/>
    <x v="0"/>
    <x v="1"/>
    <x v="1"/>
    <x v="0"/>
    <x v="0"/>
  </r>
  <r>
    <n v="178419374"/>
    <x v="18"/>
    <x v="3"/>
    <x v="14"/>
    <x v="41"/>
    <m/>
    <m/>
    <x v="0"/>
    <x v="0"/>
    <x v="0"/>
    <x v="0"/>
    <x v="2"/>
    <x v="1"/>
    <x v="0"/>
    <x v="1"/>
    <x v="0"/>
    <x v="0"/>
    <x v="0"/>
    <x v="0"/>
    <x v="0"/>
  </r>
  <r>
    <n v="178419401"/>
    <x v="5"/>
    <x v="22"/>
    <x v="0"/>
    <x v="41"/>
    <m/>
    <m/>
    <x v="0"/>
    <x v="0"/>
    <x v="0"/>
    <x v="0"/>
    <x v="0"/>
    <x v="0"/>
    <x v="0"/>
    <x v="0"/>
    <x v="0"/>
    <x v="0"/>
    <x v="0"/>
    <x v="0"/>
    <x v="0"/>
  </r>
  <r>
    <n v="178425528"/>
    <x v="17"/>
    <x v="3"/>
    <x v="3"/>
    <x v="3"/>
    <m/>
    <s v="2024-06-28"/>
    <x v="0"/>
    <x v="0"/>
    <x v="0"/>
    <x v="0"/>
    <x v="2"/>
    <x v="1"/>
    <x v="0"/>
    <x v="0"/>
    <x v="0"/>
    <x v="0"/>
    <x v="0"/>
    <x v="0"/>
    <x v="0"/>
  </r>
  <r>
    <n v="178436699"/>
    <x v="17"/>
    <x v="24"/>
    <x v="4"/>
    <x v="39"/>
    <m/>
    <m/>
    <x v="0"/>
    <x v="0"/>
    <x v="0"/>
    <x v="0"/>
    <x v="2"/>
    <x v="1"/>
    <x v="1"/>
    <x v="1"/>
    <x v="0"/>
    <x v="0"/>
    <x v="0"/>
    <x v="0"/>
    <x v="0"/>
  </r>
  <r>
    <n v="178436745"/>
    <x v="24"/>
    <x v="29"/>
    <x v="0"/>
    <x v="39"/>
    <m/>
    <s v="2024-06-06"/>
    <x v="0"/>
    <x v="0"/>
    <x v="0"/>
    <x v="0"/>
    <x v="0"/>
    <x v="0"/>
    <x v="0"/>
    <x v="0"/>
    <x v="0"/>
    <x v="0"/>
    <x v="0"/>
    <x v="0"/>
    <x v="0"/>
  </r>
  <r>
    <n v="178436777"/>
    <x v="24"/>
    <x v="22"/>
    <x v="9"/>
    <x v="39"/>
    <m/>
    <m/>
    <x v="0"/>
    <x v="0"/>
    <x v="0"/>
    <x v="0"/>
    <x v="0"/>
    <x v="0"/>
    <x v="0"/>
    <x v="0"/>
    <x v="0"/>
    <x v="0"/>
    <x v="0"/>
    <x v="0"/>
    <x v="0"/>
  </r>
  <r>
    <n v="178437352"/>
    <x v="17"/>
    <x v="11"/>
    <x v="10"/>
    <x v="37"/>
    <s v="2024-05-28"/>
    <m/>
    <x v="6"/>
    <x v="0"/>
    <x v="0"/>
    <x v="0"/>
    <x v="2"/>
    <x v="1"/>
    <x v="0"/>
    <x v="1"/>
    <x v="0"/>
    <x v="0"/>
    <x v="2"/>
    <x v="0"/>
    <x v="1"/>
  </r>
  <r>
    <n v="178438670"/>
    <x v="17"/>
    <x v="11"/>
    <x v="6"/>
    <x v="4"/>
    <s v="2024-05-24"/>
    <m/>
    <x v="7"/>
    <x v="0"/>
    <x v="0"/>
    <x v="0"/>
    <x v="2"/>
    <x v="1"/>
    <x v="1"/>
    <x v="1"/>
    <x v="0"/>
    <x v="0"/>
    <x v="2"/>
    <x v="0"/>
    <x v="1"/>
  </r>
  <r>
    <n v="178440471"/>
    <x v="25"/>
    <x v="30"/>
    <x v="0"/>
    <x v="43"/>
    <m/>
    <m/>
    <x v="0"/>
    <x v="0"/>
    <x v="0"/>
    <x v="0"/>
    <x v="0"/>
    <x v="0"/>
    <x v="0"/>
    <x v="0"/>
    <x v="0"/>
    <x v="1"/>
    <x v="1"/>
    <x v="0"/>
    <x v="0"/>
  </r>
  <r>
    <n v="178440575"/>
    <x v="17"/>
    <x v="11"/>
    <x v="1"/>
    <x v="31"/>
    <s v="2024-05-28"/>
    <m/>
    <x v="5"/>
    <x v="0"/>
    <x v="0"/>
    <x v="0"/>
    <x v="2"/>
    <x v="1"/>
    <x v="1"/>
    <x v="1"/>
    <x v="0"/>
    <x v="0"/>
    <x v="2"/>
    <x v="0"/>
    <x v="1"/>
  </r>
  <r>
    <n v="178441960"/>
    <x v="17"/>
    <x v="11"/>
    <x v="1"/>
    <x v="28"/>
    <s v="2024-05-24"/>
    <m/>
    <x v="5"/>
    <x v="0"/>
    <x v="0"/>
    <x v="0"/>
    <x v="2"/>
    <x v="1"/>
    <x v="1"/>
    <x v="1"/>
    <x v="0"/>
    <x v="0"/>
    <x v="2"/>
    <x v="0"/>
    <x v="1"/>
  </r>
  <r>
    <n v="178444002"/>
    <x v="17"/>
    <x v="24"/>
    <x v="4"/>
    <x v="35"/>
    <m/>
    <m/>
    <x v="0"/>
    <x v="0"/>
    <x v="0"/>
    <x v="0"/>
    <x v="2"/>
    <x v="1"/>
    <x v="1"/>
    <x v="1"/>
    <x v="0"/>
    <x v="0"/>
    <x v="0"/>
    <x v="0"/>
    <x v="0"/>
  </r>
  <r>
    <n v="178444011"/>
    <x v="24"/>
    <x v="29"/>
    <x v="0"/>
    <x v="35"/>
    <m/>
    <m/>
    <x v="0"/>
    <x v="0"/>
    <x v="0"/>
    <x v="0"/>
    <x v="0"/>
    <x v="0"/>
    <x v="0"/>
    <x v="0"/>
    <x v="0"/>
    <x v="0"/>
    <x v="0"/>
    <x v="0"/>
    <x v="0"/>
  </r>
  <r>
    <n v="178444059"/>
    <x v="24"/>
    <x v="29"/>
    <x v="0"/>
    <x v="35"/>
    <m/>
    <m/>
    <x v="0"/>
    <x v="0"/>
    <x v="0"/>
    <x v="0"/>
    <x v="0"/>
    <x v="0"/>
    <x v="0"/>
    <x v="0"/>
    <x v="0"/>
    <x v="0"/>
    <x v="0"/>
    <x v="0"/>
    <x v="0"/>
  </r>
  <r>
    <n v="178444562"/>
    <x v="17"/>
    <x v="6"/>
    <x v="4"/>
    <x v="32"/>
    <m/>
    <m/>
    <x v="0"/>
    <x v="0"/>
    <x v="0"/>
    <x v="0"/>
    <x v="2"/>
    <x v="1"/>
    <x v="1"/>
    <x v="1"/>
    <x v="0"/>
    <x v="0"/>
    <x v="0"/>
    <x v="0"/>
    <x v="0"/>
  </r>
  <r>
    <n v="178444577"/>
    <x v="26"/>
    <x v="31"/>
    <x v="0"/>
    <x v="32"/>
    <m/>
    <m/>
    <x v="0"/>
    <x v="0"/>
    <x v="0"/>
    <x v="0"/>
    <x v="0"/>
    <x v="0"/>
    <x v="0"/>
    <x v="0"/>
    <x v="0"/>
    <x v="0"/>
    <x v="1"/>
    <x v="0"/>
    <x v="0"/>
  </r>
  <r>
    <n v="178444617"/>
    <x v="26"/>
    <x v="31"/>
    <x v="0"/>
    <x v="32"/>
    <m/>
    <m/>
    <x v="0"/>
    <x v="0"/>
    <x v="0"/>
    <x v="0"/>
    <x v="0"/>
    <x v="0"/>
    <x v="0"/>
    <x v="0"/>
    <x v="0"/>
    <x v="0"/>
    <x v="1"/>
    <x v="0"/>
    <x v="0"/>
  </r>
  <r>
    <n v="178462586"/>
    <x v="5"/>
    <x v="3"/>
    <x v="1"/>
    <x v="44"/>
    <m/>
    <m/>
    <x v="0"/>
    <x v="0"/>
    <x v="0"/>
    <x v="0"/>
    <x v="2"/>
    <x v="1"/>
    <x v="1"/>
    <x v="1"/>
    <x v="0"/>
    <x v="0"/>
    <x v="0"/>
    <x v="0"/>
    <x v="0"/>
  </r>
  <r>
    <n v="178462678"/>
    <x v="22"/>
    <x v="6"/>
    <x v="0"/>
    <x v="44"/>
    <m/>
    <m/>
    <x v="0"/>
    <x v="4"/>
    <x v="0"/>
    <x v="0"/>
    <x v="1"/>
    <x v="0"/>
    <x v="0"/>
    <x v="0"/>
    <x v="1"/>
    <x v="0"/>
    <x v="0"/>
    <x v="0"/>
    <x v="0"/>
  </r>
  <r>
    <n v="178462772"/>
    <x v="22"/>
    <x v="29"/>
    <x v="0"/>
    <x v="44"/>
    <m/>
    <m/>
    <x v="0"/>
    <x v="0"/>
    <x v="0"/>
    <x v="0"/>
    <x v="0"/>
    <x v="0"/>
    <x v="0"/>
    <x v="0"/>
    <x v="0"/>
    <x v="0"/>
    <x v="0"/>
    <x v="0"/>
    <x v="0"/>
  </r>
  <r>
    <n v="178463177"/>
    <x v="5"/>
    <x v="11"/>
    <x v="15"/>
    <x v="8"/>
    <s v="2024-05-24"/>
    <m/>
    <x v="6"/>
    <x v="0"/>
    <x v="0"/>
    <x v="0"/>
    <x v="2"/>
    <x v="1"/>
    <x v="0"/>
    <x v="1"/>
    <x v="0"/>
    <x v="0"/>
    <x v="2"/>
    <x v="0"/>
    <x v="1"/>
  </r>
  <r>
    <n v="178463809"/>
    <x v="5"/>
    <x v="3"/>
    <x v="1"/>
    <x v="9"/>
    <m/>
    <m/>
    <x v="0"/>
    <x v="0"/>
    <x v="0"/>
    <x v="0"/>
    <x v="2"/>
    <x v="1"/>
    <x v="1"/>
    <x v="1"/>
    <x v="0"/>
    <x v="0"/>
    <x v="0"/>
    <x v="0"/>
    <x v="0"/>
  </r>
  <r>
    <n v="178463844"/>
    <x v="22"/>
    <x v="29"/>
    <x v="0"/>
    <x v="9"/>
    <m/>
    <m/>
    <x v="0"/>
    <x v="0"/>
    <x v="0"/>
    <x v="0"/>
    <x v="0"/>
    <x v="0"/>
    <x v="0"/>
    <x v="0"/>
    <x v="0"/>
    <x v="0"/>
    <x v="0"/>
    <x v="0"/>
    <x v="0"/>
  </r>
  <r>
    <n v="178463872"/>
    <x v="5"/>
    <x v="24"/>
    <x v="11"/>
    <x v="40"/>
    <m/>
    <m/>
    <x v="0"/>
    <x v="0"/>
    <x v="0"/>
    <x v="0"/>
    <x v="2"/>
    <x v="1"/>
    <x v="0"/>
    <x v="1"/>
    <x v="0"/>
    <x v="0"/>
    <x v="0"/>
    <x v="0"/>
    <x v="0"/>
  </r>
  <r>
    <n v="178463877"/>
    <x v="5"/>
    <x v="11"/>
    <x v="0"/>
    <x v="26"/>
    <s v="2024-05-27"/>
    <m/>
    <x v="1"/>
    <x v="0"/>
    <x v="0"/>
    <x v="0"/>
    <x v="0"/>
    <x v="0"/>
    <x v="0"/>
    <x v="0"/>
    <x v="0"/>
    <x v="0"/>
    <x v="2"/>
    <x v="0"/>
    <x v="1"/>
  </r>
  <r>
    <n v="178463889"/>
    <x v="22"/>
    <x v="29"/>
    <x v="0"/>
    <x v="9"/>
    <m/>
    <m/>
    <x v="0"/>
    <x v="0"/>
    <x v="0"/>
    <x v="0"/>
    <x v="0"/>
    <x v="0"/>
    <x v="0"/>
    <x v="0"/>
    <x v="0"/>
    <x v="0"/>
    <x v="0"/>
    <x v="0"/>
    <x v="0"/>
  </r>
  <r>
    <n v="178463912"/>
    <x v="5"/>
    <x v="11"/>
    <x v="1"/>
    <x v="24"/>
    <s v="2024-06-03"/>
    <m/>
    <x v="2"/>
    <x v="0"/>
    <x v="0"/>
    <x v="0"/>
    <x v="2"/>
    <x v="1"/>
    <x v="1"/>
    <x v="1"/>
    <x v="0"/>
    <x v="0"/>
    <x v="2"/>
    <x v="0"/>
    <x v="1"/>
  </r>
  <r>
    <n v="178463925"/>
    <x v="22"/>
    <x v="29"/>
    <x v="0"/>
    <x v="9"/>
    <m/>
    <m/>
    <x v="0"/>
    <x v="0"/>
    <x v="0"/>
    <x v="0"/>
    <x v="0"/>
    <x v="0"/>
    <x v="0"/>
    <x v="0"/>
    <x v="0"/>
    <x v="0"/>
    <x v="0"/>
    <x v="0"/>
    <x v="0"/>
  </r>
  <r>
    <n v="178463950"/>
    <x v="20"/>
    <x v="29"/>
    <x v="0"/>
    <x v="40"/>
    <m/>
    <m/>
    <x v="0"/>
    <x v="0"/>
    <x v="0"/>
    <x v="0"/>
    <x v="0"/>
    <x v="0"/>
    <x v="0"/>
    <x v="0"/>
    <x v="0"/>
    <x v="0"/>
    <x v="0"/>
    <x v="0"/>
    <x v="0"/>
  </r>
  <r>
    <n v="178463996"/>
    <x v="20"/>
    <x v="29"/>
    <x v="0"/>
    <x v="40"/>
    <m/>
    <m/>
    <x v="0"/>
    <x v="0"/>
    <x v="0"/>
    <x v="0"/>
    <x v="0"/>
    <x v="0"/>
    <x v="0"/>
    <x v="0"/>
    <x v="0"/>
    <x v="0"/>
    <x v="0"/>
    <x v="0"/>
    <x v="0"/>
  </r>
  <r>
    <n v="178464073"/>
    <x v="20"/>
    <x v="29"/>
    <x v="0"/>
    <x v="40"/>
    <m/>
    <m/>
    <x v="0"/>
    <x v="0"/>
    <x v="0"/>
    <x v="0"/>
    <x v="0"/>
    <x v="0"/>
    <x v="0"/>
    <x v="0"/>
    <x v="0"/>
    <x v="0"/>
    <x v="0"/>
    <x v="0"/>
    <x v="0"/>
  </r>
  <r>
    <n v="178464111"/>
    <x v="20"/>
    <x v="29"/>
    <x v="0"/>
    <x v="40"/>
    <m/>
    <m/>
    <x v="0"/>
    <x v="0"/>
    <x v="0"/>
    <x v="0"/>
    <x v="0"/>
    <x v="0"/>
    <x v="0"/>
    <x v="0"/>
    <x v="0"/>
    <x v="0"/>
    <x v="0"/>
    <x v="0"/>
    <x v="0"/>
  </r>
  <r>
    <n v="178465005"/>
    <x v="5"/>
    <x v="11"/>
    <x v="10"/>
    <x v="22"/>
    <s v="2024-05-24"/>
    <m/>
    <x v="1"/>
    <x v="0"/>
    <x v="0"/>
    <x v="0"/>
    <x v="2"/>
    <x v="1"/>
    <x v="0"/>
    <x v="1"/>
    <x v="0"/>
    <x v="0"/>
    <x v="2"/>
    <x v="0"/>
    <x v="1"/>
  </r>
  <r>
    <n v="178465627"/>
    <x v="5"/>
    <x v="27"/>
    <x v="1"/>
    <x v="9"/>
    <m/>
    <m/>
    <x v="0"/>
    <x v="0"/>
    <x v="0"/>
    <x v="0"/>
    <x v="2"/>
    <x v="1"/>
    <x v="1"/>
    <x v="1"/>
    <x v="0"/>
    <x v="0"/>
    <x v="0"/>
    <x v="0"/>
    <x v="0"/>
  </r>
  <r>
    <n v="178475639"/>
    <x v="22"/>
    <x v="6"/>
    <x v="0"/>
    <x v="9"/>
    <m/>
    <m/>
    <x v="0"/>
    <x v="0"/>
    <x v="0"/>
    <x v="0"/>
    <x v="0"/>
    <x v="0"/>
    <x v="0"/>
    <x v="0"/>
    <x v="0"/>
    <x v="0"/>
    <x v="0"/>
    <x v="0"/>
    <x v="0"/>
  </r>
  <r>
    <n v="178475667"/>
    <x v="22"/>
    <x v="6"/>
    <x v="0"/>
    <x v="9"/>
    <m/>
    <m/>
    <x v="0"/>
    <x v="0"/>
    <x v="0"/>
    <x v="0"/>
    <x v="0"/>
    <x v="0"/>
    <x v="0"/>
    <x v="0"/>
    <x v="0"/>
    <x v="0"/>
    <x v="0"/>
    <x v="0"/>
    <x v="0"/>
  </r>
  <r>
    <n v="178479006"/>
    <x v="5"/>
    <x v="23"/>
    <x v="6"/>
    <x v="31"/>
    <m/>
    <m/>
    <x v="0"/>
    <x v="0"/>
    <x v="0"/>
    <x v="0"/>
    <x v="2"/>
    <x v="1"/>
    <x v="1"/>
    <x v="1"/>
    <x v="0"/>
    <x v="0"/>
    <x v="0"/>
    <x v="0"/>
    <x v="0"/>
  </r>
  <r>
    <n v="178479027"/>
    <x v="24"/>
    <x v="29"/>
    <x v="0"/>
    <x v="31"/>
    <m/>
    <m/>
    <x v="0"/>
    <x v="0"/>
    <x v="0"/>
    <x v="0"/>
    <x v="0"/>
    <x v="0"/>
    <x v="0"/>
    <x v="0"/>
    <x v="0"/>
    <x v="0"/>
    <x v="0"/>
    <x v="0"/>
    <x v="0"/>
  </r>
  <r>
    <n v="178483871"/>
    <x v="5"/>
    <x v="11"/>
    <x v="6"/>
    <x v="39"/>
    <s v="2024-06-11"/>
    <m/>
    <x v="3"/>
    <x v="0"/>
    <x v="0"/>
    <x v="0"/>
    <x v="2"/>
    <x v="1"/>
    <x v="1"/>
    <x v="1"/>
    <x v="0"/>
    <x v="0"/>
    <x v="2"/>
    <x v="0"/>
    <x v="1"/>
  </r>
  <r>
    <n v="178538682"/>
    <x v="24"/>
    <x v="11"/>
    <x v="4"/>
    <x v="7"/>
    <s v="2024-05-28"/>
    <m/>
    <x v="1"/>
    <x v="0"/>
    <x v="0"/>
    <x v="0"/>
    <x v="2"/>
    <x v="1"/>
    <x v="1"/>
    <x v="1"/>
    <x v="0"/>
    <x v="0"/>
    <x v="2"/>
    <x v="0"/>
    <x v="1"/>
  </r>
  <r>
    <n v="178540065"/>
    <x v="24"/>
    <x v="11"/>
    <x v="16"/>
    <x v="25"/>
    <s v="2024-05-30"/>
    <m/>
    <x v="1"/>
    <x v="0"/>
    <x v="0"/>
    <x v="0"/>
    <x v="2"/>
    <x v="1"/>
    <x v="0"/>
    <x v="1"/>
    <x v="0"/>
    <x v="0"/>
    <x v="2"/>
    <x v="0"/>
    <x v="1"/>
  </r>
  <r>
    <n v="178541465"/>
    <x v="24"/>
    <x v="23"/>
    <x v="1"/>
    <x v="14"/>
    <m/>
    <m/>
    <x v="0"/>
    <x v="0"/>
    <x v="0"/>
    <x v="0"/>
    <x v="2"/>
    <x v="1"/>
    <x v="1"/>
    <x v="1"/>
    <x v="0"/>
    <x v="0"/>
    <x v="0"/>
    <x v="0"/>
    <x v="0"/>
  </r>
  <r>
    <n v="178541482"/>
    <x v="20"/>
    <x v="29"/>
    <x v="0"/>
    <x v="14"/>
    <m/>
    <m/>
    <x v="0"/>
    <x v="0"/>
    <x v="0"/>
    <x v="0"/>
    <x v="0"/>
    <x v="0"/>
    <x v="0"/>
    <x v="0"/>
    <x v="0"/>
    <x v="0"/>
    <x v="0"/>
    <x v="0"/>
    <x v="0"/>
  </r>
  <r>
    <n v="178541510"/>
    <x v="20"/>
    <x v="29"/>
    <x v="0"/>
    <x v="14"/>
    <m/>
    <m/>
    <x v="0"/>
    <x v="0"/>
    <x v="0"/>
    <x v="0"/>
    <x v="0"/>
    <x v="0"/>
    <x v="0"/>
    <x v="0"/>
    <x v="0"/>
    <x v="0"/>
    <x v="0"/>
    <x v="0"/>
    <x v="0"/>
  </r>
  <r>
    <n v="178541527"/>
    <x v="20"/>
    <x v="29"/>
    <x v="0"/>
    <x v="14"/>
    <m/>
    <m/>
    <x v="0"/>
    <x v="0"/>
    <x v="0"/>
    <x v="0"/>
    <x v="0"/>
    <x v="0"/>
    <x v="0"/>
    <x v="0"/>
    <x v="0"/>
    <x v="0"/>
    <x v="0"/>
    <x v="0"/>
    <x v="0"/>
  </r>
  <r>
    <n v="178543504"/>
    <x v="24"/>
    <x v="6"/>
    <x v="1"/>
    <x v="22"/>
    <m/>
    <m/>
    <x v="0"/>
    <x v="0"/>
    <x v="0"/>
    <x v="0"/>
    <x v="2"/>
    <x v="1"/>
    <x v="1"/>
    <x v="1"/>
    <x v="0"/>
    <x v="0"/>
    <x v="0"/>
    <x v="0"/>
    <x v="0"/>
  </r>
  <r>
    <n v="178543539"/>
    <x v="27"/>
    <x v="31"/>
    <x v="0"/>
    <x v="22"/>
    <m/>
    <m/>
    <x v="0"/>
    <x v="0"/>
    <x v="0"/>
    <x v="0"/>
    <x v="0"/>
    <x v="0"/>
    <x v="0"/>
    <x v="0"/>
    <x v="0"/>
    <x v="0"/>
    <x v="1"/>
    <x v="0"/>
    <x v="0"/>
  </r>
  <r>
    <n v="178543569"/>
    <x v="27"/>
    <x v="31"/>
    <x v="0"/>
    <x v="22"/>
    <m/>
    <m/>
    <x v="0"/>
    <x v="0"/>
    <x v="0"/>
    <x v="0"/>
    <x v="0"/>
    <x v="0"/>
    <x v="0"/>
    <x v="0"/>
    <x v="0"/>
    <x v="0"/>
    <x v="1"/>
    <x v="0"/>
    <x v="0"/>
  </r>
  <r>
    <n v="178543604"/>
    <x v="27"/>
    <x v="29"/>
    <x v="9"/>
    <x v="22"/>
    <m/>
    <m/>
    <x v="0"/>
    <x v="0"/>
    <x v="0"/>
    <x v="0"/>
    <x v="0"/>
    <x v="0"/>
    <x v="0"/>
    <x v="0"/>
    <x v="0"/>
    <x v="0"/>
    <x v="0"/>
    <x v="0"/>
    <x v="0"/>
  </r>
  <r>
    <n v="178544004"/>
    <x v="24"/>
    <x v="6"/>
    <x v="6"/>
    <x v="4"/>
    <m/>
    <m/>
    <x v="0"/>
    <x v="0"/>
    <x v="0"/>
    <x v="0"/>
    <x v="2"/>
    <x v="1"/>
    <x v="1"/>
    <x v="1"/>
    <x v="0"/>
    <x v="0"/>
    <x v="0"/>
    <x v="0"/>
    <x v="0"/>
  </r>
  <r>
    <n v="178544025"/>
    <x v="24"/>
    <x v="24"/>
    <x v="1"/>
    <x v="30"/>
    <m/>
    <m/>
    <x v="0"/>
    <x v="0"/>
    <x v="0"/>
    <x v="0"/>
    <x v="2"/>
    <x v="1"/>
    <x v="1"/>
    <x v="1"/>
    <x v="0"/>
    <x v="0"/>
    <x v="0"/>
    <x v="0"/>
    <x v="0"/>
  </r>
  <r>
    <n v="178544032"/>
    <x v="26"/>
    <x v="31"/>
    <x v="0"/>
    <x v="4"/>
    <m/>
    <m/>
    <x v="0"/>
    <x v="0"/>
    <x v="0"/>
    <x v="0"/>
    <x v="0"/>
    <x v="0"/>
    <x v="0"/>
    <x v="0"/>
    <x v="0"/>
    <x v="0"/>
    <x v="1"/>
    <x v="0"/>
    <x v="0"/>
  </r>
  <r>
    <n v="178544047"/>
    <x v="26"/>
    <x v="31"/>
    <x v="0"/>
    <x v="4"/>
    <m/>
    <m/>
    <x v="0"/>
    <x v="0"/>
    <x v="0"/>
    <x v="0"/>
    <x v="0"/>
    <x v="0"/>
    <x v="0"/>
    <x v="0"/>
    <x v="0"/>
    <x v="0"/>
    <x v="1"/>
    <x v="0"/>
    <x v="0"/>
  </r>
  <r>
    <n v="178544069"/>
    <x v="24"/>
    <x v="31"/>
    <x v="11"/>
    <x v="10"/>
    <m/>
    <m/>
    <x v="0"/>
    <x v="0"/>
    <x v="0"/>
    <x v="0"/>
    <x v="2"/>
    <x v="1"/>
    <x v="0"/>
    <x v="1"/>
    <x v="0"/>
    <x v="0"/>
    <x v="1"/>
    <x v="0"/>
    <x v="0"/>
  </r>
  <r>
    <n v="178544111"/>
    <x v="28"/>
    <x v="30"/>
    <x v="0"/>
    <x v="10"/>
    <m/>
    <m/>
    <x v="0"/>
    <x v="0"/>
    <x v="0"/>
    <x v="0"/>
    <x v="0"/>
    <x v="0"/>
    <x v="0"/>
    <x v="0"/>
    <x v="0"/>
    <x v="1"/>
    <x v="1"/>
    <x v="0"/>
    <x v="0"/>
  </r>
  <r>
    <n v="178544112"/>
    <x v="20"/>
    <x v="11"/>
    <x v="0"/>
    <x v="30"/>
    <s v="2024-06-03"/>
    <m/>
    <x v="2"/>
    <x v="0"/>
    <x v="0"/>
    <x v="0"/>
    <x v="0"/>
    <x v="0"/>
    <x v="0"/>
    <x v="0"/>
    <x v="0"/>
    <x v="0"/>
    <x v="2"/>
    <x v="0"/>
    <x v="1"/>
  </r>
  <r>
    <n v="178544135"/>
    <x v="28"/>
    <x v="30"/>
    <x v="0"/>
    <x v="10"/>
    <m/>
    <m/>
    <x v="0"/>
    <x v="0"/>
    <x v="0"/>
    <x v="0"/>
    <x v="0"/>
    <x v="0"/>
    <x v="0"/>
    <x v="0"/>
    <x v="0"/>
    <x v="1"/>
    <x v="1"/>
    <x v="0"/>
    <x v="0"/>
  </r>
  <r>
    <n v="178544167"/>
    <x v="28"/>
    <x v="30"/>
    <x v="0"/>
    <x v="10"/>
    <m/>
    <m/>
    <x v="0"/>
    <x v="0"/>
    <x v="0"/>
    <x v="0"/>
    <x v="0"/>
    <x v="0"/>
    <x v="0"/>
    <x v="0"/>
    <x v="0"/>
    <x v="1"/>
    <x v="1"/>
    <x v="0"/>
    <x v="0"/>
  </r>
  <r>
    <n v="178544202"/>
    <x v="20"/>
    <x v="11"/>
    <x v="0"/>
    <x v="30"/>
    <s v="2024-06-03"/>
    <m/>
    <x v="2"/>
    <x v="0"/>
    <x v="0"/>
    <x v="0"/>
    <x v="0"/>
    <x v="0"/>
    <x v="0"/>
    <x v="0"/>
    <x v="0"/>
    <x v="0"/>
    <x v="2"/>
    <x v="0"/>
    <x v="1"/>
  </r>
  <r>
    <n v="178544263"/>
    <x v="20"/>
    <x v="11"/>
    <x v="0"/>
    <x v="30"/>
    <s v="2024-06-03"/>
    <m/>
    <x v="2"/>
    <x v="0"/>
    <x v="0"/>
    <x v="0"/>
    <x v="0"/>
    <x v="0"/>
    <x v="0"/>
    <x v="0"/>
    <x v="0"/>
    <x v="0"/>
    <x v="2"/>
    <x v="0"/>
    <x v="1"/>
  </r>
  <r>
    <n v="178544547"/>
    <x v="24"/>
    <x v="6"/>
    <x v="11"/>
    <x v="2"/>
    <m/>
    <m/>
    <x v="0"/>
    <x v="0"/>
    <x v="0"/>
    <x v="0"/>
    <x v="2"/>
    <x v="1"/>
    <x v="0"/>
    <x v="1"/>
    <x v="0"/>
    <x v="0"/>
    <x v="0"/>
    <x v="0"/>
    <x v="0"/>
  </r>
  <r>
    <n v="178544575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44599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44620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44649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55705"/>
    <x v="24"/>
    <x v="30"/>
    <x v="13"/>
    <x v="2"/>
    <m/>
    <m/>
    <x v="0"/>
    <x v="0"/>
    <x v="0"/>
    <x v="0"/>
    <x v="2"/>
    <x v="1"/>
    <x v="1"/>
    <x v="0"/>
    <x v="0"/>
    <x v="0"/>
    <x v="1"/>
    <x v="0"/>
    <x v="0"/>
  </r>
  <r>
    <n v="178557050"/>
    <x v="24"/>
    <x v="11"/>
    <x v="8"/>
    <x v="39"/>
    <s v="2024-06-05"/>
    <m/>
    <x v="2"/>
    <x v="0"/>
    <x v="0"/>
    <x v="0"/>
    <x v="2"/>
    <x v="1"/>
    <x v="1"/>
    <x v="1"/>
    <x v="0"/>
    <x v="0"/>
    <x v="2"/>
    <x v="0"/>
    <x v="1"/>
  </r>
  <r>
    <n v="178558963"/>
    <x v="24"/>
    <x v="30"/>
    <x v="1"/>
    <x v="24"/>
    <m/>
    <m/>
    <x v="0"/>
    <x v="0"/>
    <x v="0"/>
    <x v="0"/>
    <x v="2"/>
    <x v="1"/>
    <x v="1"/>
    <x v="1"/>
    <x v="0"/>
    <x v="0"/>
    <x v="1"/>
    <x v="0"/>
    <x v="0"/>
  </r>
  <r>
    <n v="178559005"/>
    <x v="29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559035"/>
    <x v="29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559063"/>
    <x v="29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559084"/>
    <x v="29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559245"/>
    <x v="24"/>
    <x v="31"/>
    <x v="1"/>
    <x v="12"/>
    <m/>
    <m/>
    <x v="0"/>
    <x v="0"/>
    <x v="0"/>
    <x v="0"/>
    <x v="2"/>
    <x v="1"/>
    <x v="1"/>
    <x v="1"/>
    <x v="0"/>
    <x v="0"/>
    <x v="1"/>
    <x v="0"/>
    <x v="0"/>
  </r>
  <r>
    <n v="178559256"/>
    <x v="30"/>
    <x v="34"/>
    <x v="0"/>
    <x v="12"/>
    <m/>
    <m/>
    <x v="0"/>
    <x v="0"/>
    <x v="0"/>
    <x v="0"/>
    <x v="0"/>
    <x v="0"/>
    <x v="0"/>
    <x v="0"/>
    <x v="0"/>
    <x v="1"/>
    <x v="1"/>
    <x v="0"/>
    <x v="0"/>
  </r>
  <r>
    <n v="178559497"/>
    <x v="24"/>
    <x v="11"/>
    <x v="7"/>
    <x v="27"/>
    <s v="2024-06-04"/>
    <m/>
    <x v="7"/>
    <x v="0"/>
    <x v="0"/>
    <x v="0"/>
    <x v="2"/>
    <x v="1"/>
    <x v="0"/>
    <x v="1"/>
    <x v="0"/>
    <x v="0"/>
    <x v="2"/>
    <x v="0"/>
    <x v="1"/>
  </r>
  <r>
    <n v="178564894"/>
    <x v="20"/>
    <x v="11"/>
    <x v="8"/>
    <x v="5"/>
    <s v="2024-06-13"/>
    <m/>
    <x v="2"/>
    <x v="0"/>
    <x v="0"/>
    <x v="0"/>
    <x v="2"/>
    <x v="1"/>
    <x v="1"/>
    <x v="1"/>
    <x v="0"/>
    <x v="0"/>
    <x v="2"/>
    <x v="0"/>
    <x v="1"/>
  </r>
  <r>
    <n v="178575836"/>
    <x v="20"/>
    <x v="11"/>
    <x v="1"/>
    <x v="25"/>
    <s v="2024-06-04"/>
    <m/>
    <x v="6"/>
    <x v="0"/>
    <x v="0"/>
    <x v="0"/>
    <x v="2"/>
    <x v="1"/>
    <x v="1"/>
    <x v="1"/>
    <x v="0"/>
    <x v="0"/>
    <x v="2"/>
    <x v="0"/>
    <x v="1"/>
  </r>
  <r>
    <n v="178576124"/>
    <x v="20"/>
    <x v="6"/>
    <x v="4"/>
    <x v="24"/>
    <m/>
    <m/>
    <x v="0"/>
    <x v="0"/>
    <x v="0"/>
    <x v="0"/>
    <x v="2"/>
    <x v="1"/>
    <x v="1"/>
    <x v="1"/>
    <x v="0"/>
    <x v="0"/>
    <x v="0"/>
    <x v="0"/>
    <x v="0"/>
  </r>
  <r>
    <n v="178576189"/>
    <x v="26"/>
    <x v="28"/>
    <x v="0"/>
    <x v="24"/>
    <m/>
    <m/>
    <x v="0"/>
    <x v="0"/>
    <x v="0"/>
    <x v="0"/>
    <x v="0"/>
    <x v="0"/>
    <x v="0"/>
    <x v="0"/>
    <x v="0"/>
    <x v="0"/>
    <x v="1"/>
    <x v="0"/>
    <x v="0"/>
  </r>
  <r>
    <n v="178576222"/>
    <x v="20"/>
    <x v="29"/>
    <x v="4"/>
    <x v="3"/>
    <m/>
    <m/>
    <x v="0"/>
    <x v="0"/>
    <x v="0"/>
    <x v="0"/>
    <x v="2"/>
    <x v="1"/>
    <x v="1"/>
    <x v="1"/>
    <x v="0"/>
    <x v="0"/>
    <x v="0"/>
    <x v="0"/>
    <x v="0"/>
  </r>
  <r>
    <n v="178576230"/>
    <x v="26"/>
    <x v="28"/>
    <x v="0"/>
    <x v="24"/>
    <m/>
    <m/>
    <x v="0"/>
    <x v="0"/>
    <x v="0"/>
    <x v="0"/>
    <x v="0"/>
    <x v="0"/>
    <x v="0"/>
    <x v="0"/>
    <x v="0"/>
    <x v="0"/>
    <x v="1"/>
    <x v="0"/>
    <x v="0"/>
  </r>
  <r>
    <n v="178576281"/>
    <x v="27"/>
    <x v="28"/>
    <x v="0"/>
    <x v="3"/>
    <m/>
    <m/>
    <x v="0"/>
    <x v="0"/>
    <x v="0"/>
    <x v="0"/>
    <x v="0"/>
    <x v="0"/>
    <x v="0"/>
    <x v="0"/>
    <x v="0"/>
    <x v="0"/>
    <x v="1"/>
    <x v="0"/>
    <x v="0"/>
  </r>
  <r>
    <n v="178576304"/>
    <x v="27"/>
    <x v="34"/>
    <x v="0"/>
    <x v="3"/>
    <m/>
    <m/>
    <x v="0"/>
    <x v="0"/>
    <x v="0"/>
    <x v="0"/>
    <x v="0"/>
    <x v="0"/>
    <x v="0"/>
    <x v="0"/>
    <x v="0"/>
    <x v="0"/>
    <x v="1"/>
    <x v="0"/>
    <x v="0"/>
  </r>
  <r>
    <n v="178576330"/>
    <x v="27"/>
    <x v="7"/>
    <x v="9"/>
    <x v="3"/>
    <m/>
    <m/>
    <x v="0"/>
    <x v="0"/>
    <x v="0"/>
    <x v="0"/>
    <x v="0"/>
    <x v="0"/>
    <x v="0"/>
    <x v="0"/>
    <x v="0"/>
    <x v="0"/>
    <x v="1"/>
    <x v="0"/>
    <x v="0"/>
  </r>
  <r>
    <n v="178576333"/>
    <x v="20"/>
    <x v="6"/>
    <x v="4"/>
    <x v="24"/>
    <m/>
    <m/>
    <x v="0"/>
    <x v="0"/>
    <x v="0"/>
    <x v="0"/>
    <x v="2"/>
    <x v="1"/>
    <x v="1"/>
    <x v="1"/>
    <x v="0"/>
    <x v="0"/>
    <x v="0"/>
    <x v="0"/>
    <x v="0"/>
  </r>
  <r>
    <n v="178576371"/>
    <x v="26"/>
    <x v="31"/>
    <x v="0"/>
    <x v="24"/>
    <m/>
    <m/>
    <x v="0"/>
    <x v="0"/>
    <x v="0"/>
    <x v="0"/>
    <x v="0"/>
    <x v="0"/>
    <x v="0"/>
    <x v="0"/>
    <x v="0"/>
    <x v="0"/>
    <x v="1"/>
    <x v="0"/>
    <x v="0"/>
  </r>
  <r>
    <n v="178576383"/>
    <x v="20"/>
    <x v="11"/>
    <x v="8"/>
    <x v="39"/>
    <s v="2024-05-29"/>
    <m/>
    <x v="8"/>
    <x v="0"/>
    <x v="0"/>
    <x v="0"/>
    <x v="2"/>
    <x v="1"/>
    <x v="1"/>
    <x v="1"/>
    <x v="0"/>
    <x v="0"/>
    <x v="2"/>
    <x v="0"/>
    <x v="1"/>
  </r>
  <r>
    <n v="178576406"/>
    <x v="26"/>
    <x v="31"/>
    <x v="0"/>
    <x v="24"/>
    <m/>
    <m/>
    <x v="0"/>
    <x v="0"/>
    <x v="0"/>
    <x v="0"/>
    <x v="0"/>
    <x v="0"/>
    <x v="0"/>
    <x v="0"/>
    <x v="0"/>
    <x v="0"/>
    <x v="1"/>
    <x v="0"/>
    <x v="0"/>
  </r>
  <r>
    <n v="178577604"/>
    <x v="20"/>
    <x v="24"/>
    <x v="1"/>
    <x v="25"/>
    <m/>
    <m/>
    <x v="0"/>
    <x v="0"/>
    <x v="0"/>
    <x v="0"/>
    <x v="2"/>
    <x v="1"/>
    <x v="1"/>
    <x v="1"/>
    <x v="0"/>
    <x v="0"/>
    <x v="0"/>
    <x v="0"/>
    <x v="0"/>
  </r>
  <r>
    <n v="178577630"/>
    <x v="20"/>
    <x v="7"/>
    <x v="0"/>
    <x v="25"/>
    <m/>
    <m/>
    <x v="0"/>
    <x v="0"/>
    <x v="0"/>
    <x v="0"/>
    <x v="0"/>
    <x v="0"/>
    <x v="0"/>
    <x v="0"/>
    <x v="0"/>
    <x v="0"/>
    <x v="1"/>
    <x v="0"/>
    <x v="0"/>
  </r>
  <r>
    <n v="178577664"/>
    <x v="20"/>
    <x v="7"/>
    <x v="0"/>
    <x v="25"/>
    <m/>
    <m/>
    <x v="0"/>
    <x v="0"/>
    <x v="0"/>
    <x v="0"/>
    <x v="0"/>
    <x v="0"/>
    <x v="0"/>
    <x v="0"/>
    <x v="0"/>
    <x v="0"/>
    <x v="1"/>
    <x v="0"/>
    <x v="0"/>
  </r>
  <r>
    <n v="178578272"/>
    <x v="20"/>
    <x v="11"/>
    <x v="10"/>
    <x v="10"/>
    <s v="2024-05-30"/>
    <m/>
    <x v="5"/>
    <x v="0"/>
    <x v="0"/>
    <x v="0"/>
    <x v="2"/>
    <x v="1"/>
    <x v="0"/>
    <x v="1"/>
    <x v="0"/>
    <x v="0"/>
    <x v="2"/>
    <x v="0"/>
    <x v="1"/>
  </r>
  <r>
    <n v="178579916"/>
    <x v="20"/>
    <x v="24"/>
    <x v="1"/>
    <x v="45"/>
    <m/>
    <m/>
    <x v="0"/>
    <x v="0"/>
    <x v="0"/>
    <x v="0"/>
    <x v="2"/>
    <x v="1"/>
    <x v="1"/>
    <x v="1"/>
    <x v="0"/>
    <x v="0"/>
    <x v="0"/>
    <x v="0"/>
    <x v="0"/>
  </r>
  <r>
    <n v="178580026"/>
    <x v="20"/>
    <x v="7"/>
    <x v="0"/>
    <x v="45"/>
    <m/>
    <m/>
    <x v="0"/>
    <x v="0"/>
    <x v="0"/>
    <x v="0"/>
    <x v="0"/>
    <x v="0"/>
    <x v="0"/>
    <x v="0"/>
    <x v="0"/>
    <x v="0"/>
    <x v="1"/>
    <x v="0"/>
    <x v="0"/>
  </r>
  <r>
    <n v="178580129"/>
    <x v="20"/>
    <x v="7"/>
    <x v="0"/>
    <x v="45"/>
    <m/>
    <m/>
    <x v="0"/>
    <x v="0"/>
    <x v="0"/>
    <x v="0"/>
    <x v="0"/>
    <x v="0"/>
    <x v="0"/>
    <x v="0"/>
    <x v="0"/>
    <x v="0"/>
    <x v="1"/>
    <x v="0"/>
    <x v="0"/>
  </r>
  <r>
    <n v="178581299"/>
    <x v="20"/>
    <x v="6"/>
    <x v="1"/>
    <x v="40"/>
    <m/>
    <m/>
    <x v="0"/>
    <x v="0"/>
    <x v="0"/>
    <x v="0"/>
    <x v="2"/>
    <x v="1"/>
    <x v="1"/>
    <x v="1"/>
    <x v="0"/>
    <x v="0"/>
    <x v="0"/>
    <x v="0"/>
    <x v="0"/>
  </r>
  <r>
    <n v="178581325"/>
    <x v="27"/>
    <x v="31"/>
    <x v="0"/>
    <x v="40"/>
    <m/>
    <m/>
    <x v="0"/>
    <x v="0"/>
    <x v="0"/>
    <x v="0"/>
    <x v="0"/>
    <x v="0"/>
    <x v="0"/>
    <x v="0"/>
    <x v="0"/>
    <x v="0"/>
    <x v="1"/>
    <x v="0"/>
    <x v="0"/>
  </r>
  <r>
    <n v="178581368"/>
    <x v="27"/>
    <x v="31"/>
    <x v="0"/>
    <x v="40"/>
    <m/>
    <m/>
    <x v="0"/>
    <x v="0"/>
    <x v="0"/>
    <x v="0"/>
    <x v="0"/>
    <x v="0"/>
    <x v="0"/>
    <x v="0"/>
    <x v="0"/>
    <x v="0"/>
    <x v="1"/>
    <x v="0"/>
    <x v="0"/>
  </r>
  <r>
    <n v="178581404"/>
    <x v="27"/>
    <x v="31"/>
    <x v="0"/>
    <x v="40"/>
    <m/>
    <m/>
    <x v="0"/>
    <x v="0"/>
    <x v="0"/>
    <x v="0"/>
    <x v="0"/>
    <x v="0"/>
    <x v="0"/>
    <x v="0"/>
    <x v="0"/>
    <x v="0"/>
    <x v="1"/>
    <x v="0"/>
    <x v="0"/>
  </r>
  <r>
    <n v="178583289"/>
    <x v="20"/>
    <x v="7"/>
    <x v="0"/>
    <x v="1"/>
    <m/>
    <m/>
    <x v="0"/>
    <x v="0"/>
    <x v="0"/>
    <x v="0"/>
    <x v="0"/>
    <x v="0"/>
    <x v="0"/>
    <x v="0"/>
    <x v="0"/>
    <x v="0"/>
    <x v="1"/>
    <x v="0"/>
    <x v="0"/>
  </r>
  <r>
    <n v="178583417"/>
    <x v="20"/>
    <x v="29"/>
    <x v="4"/>
    <x v="2"/>
    <m/>
    <m/>
    <x v="0"/>
    <x v="0"/>
    <x v="0"/>
    <x v="0"/>
    <x v="2"/>
    <x v="1"/>
    <x v="1"/>
    <x v="1"/>
    <x v="0"/>
    <x v="0"/>
    <x v="0"/>
    <x v="0"/>
    <x v="0"/>
  </r>
  <r>
    <n v="178583495"/>
    <x v="20"/>
    <x v="6"/>
    <x v="8"/>
    <x v="32"/>
    <m/>
    <m/>
    <x v="0"/>
    <x v="0"/>
    <x v="0"/>
    <x v="0"/>
    <x v="2"/>
    <x v="1"/>
    <x v="1"/>
    <x v="1"/>
    <x v="0"/>
    <x v="0"/>
    <x v="0"/>
    <x v="0"/>
    <x v="0"/>
  </r>
  <r>
    <n v="178583506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83523"/>
    <x v="27"/>
    <x v="11"/>
    <x v="0"/>
    <x v="32"/>
    <s v="2024-06-11"/>
    <m/>
    <x v="2"/>
    <x v="0"/>
    <x v="0"/>
    <x v="0"/>
    <x v="0"/>
    <x v="0"/>
    <x v="0"/>
    <x v="0"/>
    <x v="0"/>
    <x v="0"/>
    <x v="2"/>
    <x v="0"/>
    <x v="1"/>
  </r>
  <r>
    <n v="178583554"/>
    <x v="27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583814"/>
    <x v="20"/>
    <x v="11"/>
    <x v="4"/>
    <x v="24"/>
    <s v="2024-07-30"/>
    <m/>
    <x v="5"/>
    <x v="0"/>
    <x v="0"/>
    <x v="0"/>
    <x v="2"/>
    <x v="1"/>
    <x v="1"/>
    <x v="1"/>
    <x v="0"/>
    <x v="0"/>
    <x v="2"/>
    <x v="0"/>
    <x v="1"/>
  </r>
  <r>
    <n v="178585619"/>
    <x v="20"/>
    <x v="11"/>
    <x v="11"/>
    <x v="41"/>
    <s v="2024-06-12"/>
    <m/>
    <x v="2"/>
    <x v="0"/>
    <x v="0"/>
    <x v="0"/>
    <x v="2"/>
    <x v="1"/>
    <x v="0"/>
    <x v="1"/>
    <x v="0"/>
    <x v="0"/>
    <x v="2"/>
    <x v="0"/>
    <x v="1"/>
  </r>
  <r>
    <n v="178595896"/>
    <x v="20"/>
    <x v="22"/>
    <x v="1"/>
    <x v="46"/>
    <m/>
    <m/>
    <x v="0"/>
    <x v="0"/>
    <x v="0"/>
    <x v="0"/>
    <x v="2"/>
    <x v="1"/>
    <x v="1"/>
    <x v="1"/>
    <x v="0"/>
    <x v="0"/>
    <x v="0"/>
    <x v="0"/>
    <x v="0"/>
  </r>
  <r>
    <n v="178595917"/>
    <x v="26"/>
    <x v="7"/>
    <x v="0"/>
    <x v="46"/>
    <m/>
    <m/>
    <x v="0"/>
    <x v="0"/>
    <x v="0"/>
    <x v="0"/>
    <x v="0"/>
    <x v="0"/>
    <x v="0"/>
    <x v="0"/>
    <x v="0"/>
    <x v="0"/>
    <x v="1"/>
    <x v="0"/>
    <x v="0"/>
  </r>
  <r>
    <n v="178595945"/>
    <x v="26"/>
    <x v="7"/>
    <x v="0"/>
    <x v="46"/>
    <m/>
    <m/>
    <x v="0"/>
    <x v="0"/>
    <x v="0"/>
    <x v="0"/>
    <x v="0"/>
    <x v="0"/>
    <x v="0"/>
    <x v="0"/>
    <x v="0"/>
    <x v="0"/>
    <x v="1"/>
    <x v="0"/>
    <x v="0"/>
  </r>
  <r>
    <n v="178595974"/>
    <x v="26"/>
    <x v="7"/>
    <x v="0"/>
    <x v="46"/>
    <m/>
    <m/>
    <x v="0"/>
    <x v="0"/>
    <x v="0"/>
    <x v="0"/>
    <x v="0"/>
    <x v="0"/>
    <x v="0"/>
    <x v="0"/>
    <x v="0"/>
    <x v="0"/>
    <x v="1"/>
    <x v="0"/>
    <x v="0"/>
  </r>
  <r>
    <n v="178596980"/>
    <x v="20"/>
    <x v="35"/>
    <x v="4"/>
    <x v="1"/>
    <m/>
    <m/>
    <x v="0"/>
    <x v="0"/>
    <x v="0"/>
    <x v="0"/>
    <x v="2"/>
    <x v="1"/>
    <x v="1"/>
    <x v="1"/>
    <x v="0"/>
    <x v="0"/>
    <x v="1"/>
    <x v="0"/>
    <x v="0"/>
  </r>
  <r>
    <n v="178597013"/>
    <x v="31"/>
    <x v="36"/>
    <x v="0"/>
    <x v="1"/>
    <m/>
    <m/>
    <x v="0"/>
    <x v="0"/>
    <x v="0"/>
    <x v="0"/>
    <x v="0"/>
    <x v="0"/>
    <x v="0"/>
    <x v="0"/>
    <x v="0"/>
    <x v="1"/>
    <x v="1"/>
    <x v="0"/>
    <x v="0"/>
  </r>
  <r>
    <n v="178597036"/>
    <x v="31"/>
    <x v="36"/>
    <x v="0"/>
    <x v="1"/>
    <m/>
    <m/>
    <x v="0"/>
    <x v="0"/>
    <x v="0"/>
    <x v="0"/>
    <x v="0"/>
    <x v="0"/>
    <x v="0"/>
    <x v="0"/>
    <x v="0"/>
    <x v="1"/>
    <x v="1"/>
    <x v="0"/>
    <x v="0"/>
  </r>
  <r>
    <n v="178602829"/>
    <x v="26"/>
    <x v="22"/>
    <x v="10"/>
    <x v="2"/>
    <m/>
    <m/>
    <x v="0"/>
    <x v="0"/>
    <x v="0"/>
    <x v="0"/>
    <x v="2"/>
    <x v="1"/>
    <x v="0"/>
    <x v="1"/>
    <x v="0"/>
    <x v="0"/>
    <x v="0"/>
    <x v="0"/>
    <x v="0"/>
  </r>
  <r>
    <n v="178602882"/>
    <x v="26"/>
    <x v="31"/>
    <x v="0"/>
    <x v="2"/>
    <m/>
    <m/>
    <x v="0"/>
    <x v="0"/>
    <x v="0"/>
    <x v="0"/>
    <x v="0"/>
    <x v="0"/>
    <x v="0"/>
    <x v="0"/>
    <x v="0"/>
    <x v="0"/>
    <x v="1"/>
    <x v="0"/>
    <x v="0"/>
  </r>
  <r>
    <n v="178605453"/>
    <x v="26"/>
    <x v="6"/>
    <x v="3"/>
    <x v="37"/>
    <m/>
    <m/>
    <x v="0"/>
    <x v="0"/>
    <x v="0"/>
    <x v="0"/>
    <x v="2"/>
    <x v="1"/>
    <x v="0"/>
    <x v="0"/>
    <x v="0"/>
    <x v="0"/>
    <x v="0"/>
    <x v="0"/>
    <x v="0"/>
  </r>
  <r>
    <n v="178625838"/>
    <x v="26"/>
    <x v="11"/>
    <x v="4"/>
    <x v="14"/>
    <s v="2024-05-31"/>
    <m/>
    <x v="1"/>
    <x v="0"/>
    <x v="0"/>
    <x v="0"/>
    <x v="2"/>
    <x v="1"/>
    <x v="1"/>
    <x v="1"/>
    <x v="0"/>
    <x v="0"/>
    <x v="2"/>
    <x v="0"/>
    <x v="1"/>
  </r>
  <r>
    <n v="178630754"/>
    <x v="26"/>
    <x v="30"/>
    <x v="0"/>
    <x v="1"/>
    <m/>
    <m/>
    <x v="0"/>
    <x v="0"/>
    <x v="0"/>
    <x v="0"/>
    <x v="0"/>
    <x v="0"/>
    <x v="0"/>
    <x v="0"/>
    <x v="0"/>
    <x v="0"/>
    <x v="1"/>
    <x v="0"/>
    <x v="0"/>
  </r>
  <r>
    <n v="178632818"/>
    <x v="26"/>
    <x v="29"/>
    <x v="1"/>
    <x v="1"/>
    <m/>
    <m/>
    <x v="0"/>
    <x v="0"/>
    <x v="0"/>
    <x v="0"/>
    <x v="2"/>
    <x v="1"/>
    <x v="1"/>
    <x v="1"/>
    <x v="0"/>
    <x v="0"/>
    <x v="0"/>
    <x v="0"/>
    <x v="0"/>
  </r>
  <r>
    <n v="178632826"/>
    <x v="32"/>
    <x v="34"/>
    <x v="0"/>
    <x v="1"/>
    <m/>
    <m/>
    <x v="0"/>
    <x v="0"/>
    <x v="0"/>
    <x v="0"/>
    <x v="0"/>
    <x v="0"/>
    <x v="0"/>
    <x v="0"/>
    <x v="0"/>
    <x v="0"/>
    <x v="1"/>
    <x v="0"/>
    <x v="0"/>
  </r>
  <r>
    <n v="178633348"/>
    <x v="26"/>
    <x v="29"/>
    <x v="11"/>
    <x v="47"/>
    <m/>
    <s v="2024-06-05"/>
    <x v="0"/>
    <x v="0"/>
    <x v="0"/>
    <x v="0"/>
    <x v="2"/>
    <x v="1"/>
    <x v="0"/>
    <x v="1"/>
    <x v="0"/>
    <x v="0"/>
    <x v="0"/>
    <x v="0"/>
    <x v="0"/>
  </r>
  <r>
    <n v="178633361"/>
    <x v="26"/>
    <x v="29"/>
    <x v="13"/>
    <x v="48"/>
    <m/>
    <m/>
    <x v="0"/>
    <x v="0"/>
    <x v="0"/>
    <x v="0"/>
    <x v="2"/>
    <x v="1"/>
    <x v="1"/>
    <x v="0"/>
    <x v="0"/>
    <x v="0"/>
    <x v="0"/>
    <x v="0"/>
    <x v="0"/>
  </r>
  <r>
    <n v="178649188"/>
    <x v="27"/>
    <x v="28"/>
    <x v="12"/>
    <x v="8"/>
    <m/>
    <m/>
    <x v="0"/>
    <x v="0"/>
    <x v="0"/>
    <x v="0"/>
    <x v="2"/>
    <x v="1"/>
    <x v="0"/>
    <x v="1"/>
    <x v="0"/>
    <x v="0"/>
    <x v="1"/>
    <x v="0"/>
    <x v="0"/>
  </r>
  <r>
    <n v="178649227"/>
    <x v="28"/>
    <x v="30"/>
    <x v="0"/>
    <x v="8"/>
    <m/>
    <m/>
    <x v="0"/>
    <x v="1"/>
    <x v="0"/>
    <x v="0"/>
    <x v="1"/>
    <x v="0"/>
    <x v="0"/>
    <x v="0"/>
    <x v="1"/>
    <x v="1"/>
    <x v="1"/>
    <x v="0"/>
    <x v="0"/>
  </r>
  <r>
    <n v="178649251"/>
    <x v="28"/>
    <x v="37"/>
    <x v="0"/>
    <x v="8"/>
    <m/>
    <m/>
    <x v="0"/>
    <x v="0"/>
    <x v="0"/>
    <x v="0"/>
    <x v="0"/>
    <x v="0"/>
    <x v="0"/>
    <x v="0"/>
    <x v="0"/>
    <x v="1"/>
    <x v="1"/>
    <x v="0"/>
    <x v="0"/>
  </r>
  <r>
    <n v="178651358"/>
    <x v="27"/>
    <x v="29"/>
    <x v="6"/>
    <x v="2"/>
    <m/>
    <m/>
    <x v="0"/>
    <x v="0"/>
    <x v="0"/>
    <x v="0"/>
    <x v="2"/>
    <x v="1"/>
    <x v="1"/>
    <x v="1"/>
    <x v="0"/>
    <x v="0"/>
    <x v="0"/>
    <x v="0"/>
    <x v="0"/>
  </r>
  <r>
    <n v="178651405"/>
    <x v="32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651428"/>
    <x v="32"/>
    <x v="28"/>
    <x v="0"/>
    <x v="2"/>
    <m/>
    <m/>
    <x v="0"/>
    <x v="0"/>
    <x v="0"/>
    <x v="0"/>
    <x v="0"/>
    <x v="0"/>
    <x v="0"/>
    <x v="0"/>
    <x v="0"/>
    <x v="0"/>
    <x v="1"/>
    <x v="0"/>
    <x v="0"/>
  </r>
  <r>
    <n v="178651639"/>
    <x v="27"/>
    <x v="31"/>
    <x v="6"/>
    <x v="28"/>
    <m/>
    <m/>
    <x v="0"/>
    <x v="0"/>
    <x v="0"/>
    <x v="0"/>
    <x v="2"/>
    <x v="1"/>
    <x v="1"/>
    <x v="1"/>
    <x v="0"/>
    <x v="0"/>
    <x v="1"/>
    <x v="0"/>
    <x v="0"/>
  </r>
  <r>
    <n v="178651668"/>
    <x v="28"/>
    <x v="34"/>
    <x v="0"/>
    <x v="28"/>
    <m/>
    <m/>
    <x v="0"/>
    <x v="0"/>
    <x v="0"/>
    <x v="0"/>
    <x v="0"/>
    <x v="0"/>
    <x v="0"/>
    <x v="0"/>
    <x v="0"/>
    <x v="1"/>
    <x v="1"/>
    <x v="0"/>
    <x v="0"/>
  </r>
  <r>
    <n v="178651712"/>
    <x v="28"/>
    <x v="34"/>
    <x v="0"/>
    <x v="28"/>
    <m/>
    <m/>
    <x v="0"/>
    <x v="0"/>
    <x v="0"/>
    <x v="0"/>
    <x v="0"/>
    <x v="0"/>
    <x v="0"/>
    <x v="0"/>
    <x v="0"/>
    <x v="1"/>
    <x v="1"/>
    <x v="0"/>
    <x v="0"/>
  </r>
  <r>
    <n v="178651756"/>
    <x v="27"/>
    <x v="7"/>
    <x v="3"/>
    <x v="4"/>
    <m/>
    <m/>
    <x v="0"/>
    <x v="0"/>
    <x v="0"/>
    <x v="0"/>
    <x v="2"/>
    <x v="1"/>
    <x v="0"/>
    <x v="0"/>
    <x v="0"/>
    <x v="0"/>
    <x v="1"/>
    <x v="0"/>
    <x v="0"/>
  </r>
  <r>
    <n v="178653636"/>
    <x v="27"/>
    <x v="29"/>
    <x v="11"/>
    <x v="4"/>
    <m/>
    <s v="2024-06-05"/>
    <x v="0"/>
    <x v="0"/>
    <x v="0"/>
    <x v="0"/>
    <x v="2"/>
    <x v="1"/>
    <x v="0"/>
    <x v="1"/>
    <x v="0"/>
    <x v="0"/>
    <x v="0"/>
    <x v="0"/>
    <x v="0"/>
  </r>
  <r>
    <n v="178653678"/>
    <x v="32"/>
    <x v="11"/>
    <x v="0"/>
    <x v="4"/>
    <s v="2024-06-03"/>
    <m/>
    <x v="5"/>
    <x v="0"/>
    <x v="0"/>
    <x v="0"/>
    <x v="0"/>
    <x v="0"/>
    <x v="0"/>
    <x v="0"/>
    <x v="0"/>
    <x v="0"/>
    <x v="2"/>
    <x v="0"/>
    <x v="1"/>
  </r>
  <r>
    <n v="178653707"/>
    <x v="32"/>
    <x v="11"/>
    <x v="0"/>
    <x v="4"/>
    <s v="2024-06-03"/>
    <m/>
    <x v="5"/>
    <x v="0"/>
    <x v="0"/>
    <x v="0"/>
    <x v="0"/>
    <x v="0"/>
    <x v="0"/>
    <x v="0"/>
    <x v="0"/>
    <x v="0"/>
    <x v="2"/>
    <x v="0"/>
    <x v="1"/>
  </r>
  <r>
    <n v="178653731"/>
    <x v="32"/>
    <x v="11"/>
    <x v="0"/>
    <x v="4"/>
    <s v="2024-06-03"/>
    <m/>
    <x v="5"/>
    <x v="0"/>
    <x v="0"/>
    <x v="0"/>
    <x v="0"/>
    <x v="0"/>
    <x v="0"/>
    <x v="0"/>
    <x v="0"/>
    <x v="0"/>
    <x v="2"/>
    <x v="0"/>
    <x v="1"/>
  </r>
  <r>
    <n v="178654310"/>
    <x v="27"/>
    <x v="7"/>
    <x v="1"/>
    <x v="34"/>
    <m/>
    <m/>
    <x v="0"/>
    <x v="0"/>
    <x v="0"/>
    <x v="0"/>
    <x v="2"/>
    <x v="1"/>
    <x v="1"/>
    <x v="1"/>
    <x v="0"/>
    <x v="0"/>
    <x v="1"/>
    <x v="0"/>
    <x v="0"/>
  </r>
  <r>
    <n v="178654324"/>
    <x v="27"/>
    <x v="29"/>
    <x v="1"/>
    <x v="5"/>
    <m/>
    <m/>
    <x v="0"/>
    <x v="0"/>
    <x v="0"/>
    <x v="0"/>
    <x v="2"/>
    <x v="1"/>
    <x v="1"/>
    <x v="1"/>
    <x v="0"/>
    <x v="0"/>
    <x v="0"/>
    <x v="0"/>
    <x v="0"/>
  </r>
  <r>
    <n v="178654341"/>
    <x v="25"/>
    <x v="38"/>
    <x v="0"/>
    <x v="34"/>
    <m/>
    <m/>
    <x v="0"/>
    <x v="0"/>
    <x v="0"/>
    <x v="0"/>
    <x v="0"/>
    <x v="0"/>
    <x v="0"/>
    <x v="0"/>
    <x v="0"/>
    <x v="1"/>
    <x v="1"/>
    <x v="0"/>
    <x v="0"/>
  </r>
  <r>
    <n v="178654347"/>
    <x v="27"/>
    <x v="29"/>
    <x v="1"/>
    <x v="30"/>
    <m/>
    <m/>
    <x v="0"/>
    <x v="0"/>
    <x v="0"/>
    <x v="0"/>
    <x v="2"/>
    <x v="1"/>
    <x v="1"/>
    <x v="1"/>
    <x v="0"/>
    <x v="0"/>
    <x v="0"/>
    <x v="0"/>
    <x v="0"/>
  </r>
  <r>
    <n v="178654366"/>
    <x v="25"/>
    <x v="38"/>
    <x v="0"/>
    <x v="34"/>
    <m/>
    <m/>
    <x v="0"/>
    <x v="0"/>
    <x v="0"/>
    <x v="0"/>
    <x v="0"/>
    <x v="0"/>
    <x v="0"/>
    <x v="0"/>
    <x v="0"/>
    <x v="1"/>
    <x v="1"/>
    <x v="0"/>
    <x v="0"/>
  </r>
  <r>
    <n v="178654372"/>
    <x v="32"/>
    <x v="28"/>
    <x v="0"/>
    <x v="30"/>
    <m/>
    <m/>
    <x v="0"/>
    <x v="0"/>
    <x v="0"/>
    <x v="0"/>
    <x v="0"/>
    <x v="0"/>
    <x v="0"/>
    <x v="0"/>
    <x v="0"/>
    <x v="0"/>
    <x v="1"/>
    <x v="0"/>
    <x v="0"/>
  </r>
  <r>
    <n v="178654390"/>
    <x v="33"/>
    <x v="37"/>
    <x v="0"/>
    <x v="5"/>
    <m/>
    <m/>
    <x v="0"/>
    <x v="0"/>
    <x v="0"/>
    <x v="0"/>
    <x v="0"/>
    <x v="0"/>
    <x v="0"/>
    <x v="0"/>
    <x v="0"/>
    <x v="1"/>
    <x v="1"/>
    <x v="0"/>
    <x v="0"/>
  </r>
  <r>
    <n v="178654391"/>
    <x v="25"/>
    <x v="38"/>
    <x v="0"/>
    <x v="34"/>
    <m/>
    <m/>
    <x v="0"/>
    <x v="0"/>
    <x v="0"/>
    <x v="0"/>
    <x v="0"/>
    <x v="0"/>
    <x v="0"/>
    <x v="0"/>
    <x v="0"/>
    <x v="1"/>
    <x v="1"/>
    <x v="0"/>
    <x v="0"/>
  </r>
  <r>
    <n v="178654398"/>
    <x v="32"/>
    <x v="28"/>
    <x v="0"/>
    <x v="30"/>
    <m/>
    <m/>
    <x v="0"/>
    <x v="0"/>
    <x v="0"/>
    <x v="0"/>
    <x v="0"/>
    <x v="0"/>
    <x v="0"/>
    <x v="0"/>
    <x v="0"/>
    <x v="0"/>
    <x v="1"/>
    <x v="0"/>
    <x v="0"/>
  </r>
  <r>
    <n v="178654420"/>
    <x v="25"/>
    <x v="38"/>
    <x v="0"/>
    <x v="34"/>
    <m/>
    <m/>
    <x v="0"/>
    <x v="0"/>
    <x v="0"/>
    <x v="0"/>
    <x v="0"/>
    <x v="0"/>
    <x v="0"/>
    <x v="0"/>
    <x v="0"/>
    <x v="1"/>
    <x v="1"/>
    <x v="0"/>
    <x v="0"/>
  </r>
  <r>
    <n v="178665870"/>
    <x v="27"/>
    <x v="29"/>
    <x v="1"/>
    <x v="39"/>
    <m/>
    <m/>
    <x v="0"/>
    <x v="0"/>
    <x v="0"/>
    <x v="0"/>
    <x v="2"/>
    <x v="1"/>
    <x v="1"/>
    <x v="1"/>
    <x v="0"/>
    <x v="0"/>
    <x v="0"/>
    <x v="0"/>
    <x v="0"/>
  </r>
  <r>
    <n v="178665891"/>
    <x v="33"/>
    <x v="38"/>
    <x v="0"/>
    <x v="39"/>
    <m/>
    <m/>
    <x v="0"/>
    <x v="0"/>
    <x v="0"/>
    <x v="0"/>
    <x v="0"/>
    <x v="0"/>
    <x v="0"/>
    <x v="0"/>
    <x v="0"/>
    <x v="1"/>
    <x v="1"/>
    <x v="0"/>
    <x v="0"/>
  </r>
  <r>
    <n v="178665928"/>
    <x v="33"/>
    <x v="38"/>
    <x v="0"/>
    <x v="39"/>
    <m/>
    <m/>
    <x v="0"/>
    <x v="0"/>
    <x v="0"/>
    <x v="0"/>
    <x v="0"/>
    <x v="0"/>
    <x v="0"/>
    <x v="0"/>
    <x v="0"/>
    <x v="1"/>
    <x v="1"/>
    <x v="0"/>
    <x v="0"/>
  </r>
  <r>
    <n v="178665949"/>
    <x v="33"/>
    <x v="38"/>
    <x v="0"/>
    <x v="39"/>
    <m/>
    <m/>
    <x v="0"/>
    <x v="0"/>
    <x v="0"/>
    <x v="0"/>
    <x v="0"/>
    <x v="0"/>
    <x v="0"/>
    <x v="0"/>
    <x v="0"/>
    <x v="1"/>
    <x v="1"/>
    <x v="0"/>
    <x v="0"/>
  </r>
  <r>
    <n v="178665978"/>
    <x v="33"/>
    <x v="38"/>
    <x v="0"/>
    <x v="39"/>
    <m/>
    <m/>
    <x v="0"/>
    <x v="0"/>
    <x v="0"/>
    <x v="0"/>
    <x v="0"/>
    <x v="0"/>
    <x v="0"/>
    <x v="0"/>
    <x v="0"/>
    <x v="1"/>
    <x v="1"/>
    <x v="0"/>
    <x v="0"/>
  </r>
  <r>
    <n v="178668829"/>
    <x v="27"/>
    <x v="28"/>
    <x v="4"/>
    <x v="42"/>
    <m/>
    <m/>
    <x v="0"/>
    <x v="0"/>
    <x v="0"/>
    <x v="0"/>
    <x v="2"/>
    <x v="1"/>
    <x v="1"/>
    <x v="1"/>
    <x v="0"/>
    <x v="0"/>
    <x v="1"/>
    <x v="0"/>
    <x v="0"/>
  </r>
  <r>
    <n v="178668868"/>
    <x v="28"/>
    <x v="34"/>
    <x v="0"/>
    <x v="42"/>
    <m/>
    <m/>
    <x v="0"/>
    <x v="0"/>
    <x v="0"/>
    <x v="0"/>
    <x v="0"/>
    <x v="0"/>
    <x v="0"/>
    <x v="0"/>
    <x v="0"/>
    <x v="1"/>
    <x v="1"/>
    <x v="0"/>
    <x v="0"/>
  </r>
  <r>
    <n v="178668886"/>
    <x v="28"/>
    <x v="34"/>
    <x v="0"/>
    <x v="42"/>
    <m/>
    <m/>
    <x v="0"/>
    <x v="0"/>
    <x v="0"/>
    <x v="0"/>
    <x v="0"/>
    <x v="0"/>
    <x v="0"/>
    <x v="0"/>
    <x v="0"/>
    <x v="1"/>
    <x v="1"/>
    <x v="0"/>
    <x v="0"/>
  </r>
  <r>
    <n v="178668907"/>
    <x v="28"/>
    <x v="34"/>
    <x v="0"/>
    <x v="42"/>
    <m/>
    <m/>
    <x v="0"/>
    <x v="0"/>
    <x v="0"/>
    <x v="0"/>
    <x v="0"/>
    <x v="0"/>
    <x v="0"/>
    <x v="0"/>
    <x v="0"/>
    <x v="1"/>
    <x v="1"/>
    <x v="0"/>
    <x v="0"/>
  </r>
  <r>
    <n v="178669112"/>
    <x v="27"/>
    <x v="11"/>
    <x v="1"/>
    <x v="41"/>
    <s v="2024-06-12"/>
    <m/>
    <x v="7"/>
    <x v="0"/>
    <x v="0"/>
    <x v="0"/>
    <x v="2"/>
    <x v="1"/>
    <x v="1"/>
    <x v="1"/>
    <x v="0"/>
    <x v="0"/>
    <x v="2"/>
    <x v="0"/>
    <x v="1"/>
  </r>
  <r>
    <n v="178670696"/>
    <x v="27"/>
    <x v="28"/>
    <x v="4"/>
    <x v="33"/>
    <m/>
    <m/>
    <x v="0"/>
    <x v="0"/>
    <x v="0"/>
    <x v="0"/>
    <x v="2"/>
    <x v="1"/>
    <x v="1"/>
    <x v="1"/>
    <x v="0"/>
    <x v="0"/>
    <x v="1"/>
    <x v="0"/>
    <x v="0"/>
  </r>
  <r>
    <n v="178670711"/>
    <x v="28"/>
    <x v="34"/>
    <x v="0"/>
    <x v="33"/>
    <m/>
    <m/>
    <x v="0"/>
    <x v="0"/>
    <x v="0"/>
    <x v="0"/>
    <x v="0"/>
    <x v="0"/>
    <x v="0"/>
    <x v="0"/>
    <x v="0"/>
    <x v="1"/>
    <x v="1"/>
    <x v="0"/>
    <x v="0"/>
  </r>
  <r>
    <n v="178670732"/>
    <x v="28"/>
    <x v="34"/>
    <x v="0"/>
    <x v="33"/>
    <m/>
    <m/>
    <x v="0"/>
    <x v="0"/>
    <x v="0"/>
    <x v="0"/>
    <x v="0"/>
    <x v="0"/>
    <x v="0"/>
    <x v="0"/>
    <x v="0"/>
    <x v="1"/>
    <x v="1"/>
    <x v="0"/>
    <x v="0"/>
  </r>
  <r>
    <n v="178670748"/>
    <x v="28"/>
    <x v="34"/>
    <x v="0"/>
    <x v="33"/>
    <m/>
    <m/>
    <x v="0"/>
    <x v="0"/>
    <x v="0"/>
    <x v="0"/>
    <x v="0"/>
    <x v="0"/>
    <x v="0"/>
    <x v="0"/>
    <x v="0"/>
    <x v="1"/>
    <x v="1"/>
    <x v="0"/>
    <x v="0"/>
  </r>
  <r>
    <n v="178671787"/>
    <x v="27"/>
    <x v="29"/>
    <x v="5"/>
    <x v="17"/>
    <m/>
    <m/>
    <x v="0"/>
    <x v="0"/>
    <x v="0"/>
    <x v="0"/>
    <x v="2"/>
    <x v="1"/>
    <x v="1"/>
    <x v="0"/>
    <x v="0"/>
    <x v="0"/>
    <x v="0"/>
    <x v="0"/>
    <x v="0"/>
  </r>
  <r>
    <n v="178687429"/>
    <x v="32"/>
    <x v="29"/>
    <x v="10"/>
    <x v="6"/>
    <m/>
    <m/>
    <x v="0"/>
    <x v="0"/>
    <x v="0"/>
    <x v="0"/>
    <x v="2"/>
    <x v="1"/>
    <x v="0"/>
    <x v="1"/>
    <x v="0"/>
    <x v="0"/>
    <x v="0"/>
    <x v="0"/>
    <x v="0"/>
  </r>
  <r>
    <n v="178687469"/>
    <x v="32"/>
    <x v="28"/>
    <x v="0"/>
    <x v="6"/>
    <m/>
    <m/>
    <x v="0"/>
    <x v="0"/>
    <x v="0"/>
    <x v="0"/>
    <x v="0"/>
    <x v="0"/>
    <x v="0"/>
    <x v="0"/>
    <x v="0"/>
    <x v="0"/>
    <x v="1"/>
    <x v="0"/>
    <x v="0"/>
  </r>
  <r>
    <n v="178687503"/>
    <x v="32"/>
    <x v="28"/>
    <x v="0"/>
    <x v="6"/>
    <m/>
    <m/>
    <x v="0"/>
    <x v="0"/>
    <x v="0"/>
    <x v="0"/>
    <x v="0"/>
    <x v="0"/>
    <x v="0"/>
    <x v="0"/>
    <x v="0"/>
    <x v="0"/>
    <x v="1"/>
    <x v="0"/>
    <x v="0"/>
  </r>
  <r>
    <n v="178688062"/>
    <x v="32"/>
    <x v="31"/>
    <x v="1"/>
    <x v="22"/>
    <m/>
    <m/>
    <x v="0"/>
    <x v="0"/>
    <x v="0"/>
    <x v="0"/>
    <x v="2"/>
    <x v="1"/>
    <x v="1"/>
    <x v="1"/>
    <x v="0"/>
    <x v="0"/>
    <x v="1"/>
    <x v="0"/>
    <x v="0"/>
  </r>
  <r>
    <n v="178688102"/>
    <x v="28"/>
    <x v="30"/>
    <x v="0"/>
    <x v="22"/>
    <m/>
    <m/>
    <x v="0"/>
    <x v="0"/>
    <x v="0"/>
    <x v="0"/>
    <x v="0"/>
    <x v="0"/>
    <x v="0"/>
    <x v="0"/>
    <x v="0"/>
    <x v="1"/>
    <x v="1"/>
    <x v="0"/>
    <x v="0"/>
  </r>
  <r>
    <n v="178688139"/>
    <x v="28"/>
    <x v="30"/>
    <x v="0"/>
    <x v="22"/>
    <m/>
    <m/>
    <x v="0"/>
    <x v="0"/>
    <x v="0"/>
    <x v="0"/>
    <x v="0"/>
    <x v="0"/>
    <x v="0"/>
    <x v="0"/>
    <x v="0"/>
    <x v="1"/>
    <x v="1"/>
    <x v="0"/>
    <x v="0"/>
  </r>
  <r>
    <n v="178688885"/>
    <x v="32"/>
    <x v="28"/>
    <x v="1"/>
    <x v="7"/>
    <m/>
    <m/>
    <x v="0"/>
    <x v="0"/>
    <x v="0"/>
    <x v="0"/>
    <x v="2"/>
    <x v="1"/>
    <x v="1"/>
    <x v="1"/>
    <x v="0"/>
    <x v="0"/>
    <x v="1"/>
    <x v="0"/>
    <x v="0"/>
  </r>
  <r>
    <n v="178688923"/>
    <x v="30"/>
    <x v="37"/>
    <x v="0"/>
    <x v="7"/>
    <m/>
    <m/>
    <x v="0"/>
    <x v="0"/>
    <x v="0"/>
    <x v="0"/>
    <x v="0"/>
    <x v="0"/>
    <x v="0"/>
    <x v="0"/>
    <x v="0"/>
    <x v="1"/>
    <x v="1"/>
    <x v="0"/>
    <x v="0"/>
  </r>
  <r>
    <n v="178688961"/>
    <x v="30"/>
    <x v="34"/>
    <x v="0"/>
    <x v="7"/>
    <m/>
    <m/>
    <x v="0"/>
    <x v="0"/>
    <x v="0"/>
    <x v="0"/>
    <x v="0"/>
    <x v="0"/>
    <x v="0"/>
    <x v="0"/>
    <x v="0"/>
    <x v="1"/>
    <x v="1"/>
    <x v="0"/>
    <x v="0"/>
  </r>
  <r>
    <n v="178689053"/>
    <x v="32"/>
    <x v="11"/>
    <x v="6"/>
    <x v="3"/>
    <s v="2024-06-04"/>
    <m/>
    <x v="2"/>
    <x v="0"/>
    <x v="0"/>
    <x v="0"/>
    <x v="2"/>
    <x v="1"/>
    <x v="1"/>
    <x v="1"/>
    <x v="0"/>
    <x v="0"/>
    <x v="2"/>
    <x v="0"/>
    <x v="1"/>
  </r>
  <r>
    <n v="178689183"/>
    <x v="30"/>
    <x v="34"/>
    <x v="0"/>
    <x v="7"/>
    <m/>
    <m/>
    <x v="0"/>
    <x v="0"/>
    <x v="0"/>
    <x v="0"/>
    <x v="0"/>
    <x v="0"/>
    <x v="0"/>
    <x v="0"/>
    <x v="0"/>
    <x v="1"/>
    <x v="1"/>
    <x v="0"/>
    <x v="0"/>
  </r>
  <r>
    <n v="178689556"/>
    <x v="32"/>
    <x v="38"/>
    <x v="17"/>
    <x v="25"/>
    <m/>
    <m/>
    <x v="0"/>
    <x v="0"/>
    <x v="0"/>
    <x v="0"/>
    <x v="2"/>
    <x v="1"/>
    <x v="0"/>
    <x v="1"/>
    <x v="0"/>
    <x v="0"/>
    <x v="1"/>
    <x v="0"/>
    <x v="0"/>
  </r>
  <r>
    <n v="178689649"/>
    <x v="30"/>
    <x v="34"/>
    <x v="0"/>
    <x v="25"/>
    <m/>
    <m/>
    <x v="0"/>
    <x v="1"/>
    <x v="0"/>
    <x v="0"/>
    <x v="1"/>
    <x v="0"/>
    <x v="0"/>
    <x v="0"/>
    <x v="1"/>
    <x v="1"/>
    <x v="1"/>
    <x v="0"/>
    <x v="0"/>
  </r>
  <r>
    <n v="178689901"/>
    <x v="32"/>
    <x v="33"/>
    <x v="1"/>
    <x v="47"/>
    <m/>
    <m/>
    <x v="0"/>
    <x v="0"/>
    <x v="0"/>
    <x v="0"/>
    <x v="2"/>
    <x v="1"/>
    <x v="1"/>
    <x v="1"/>
    <x v="0"/>
    <x v="0"/>
    <x v="1"/>
    <x v="0"/>
    <x v="0"/>
  </r>
  <r>
    <n v="178689938"/>
    <x v="34"/>
    <x v="39"/>
    <x v="0"/>
    <x v="47"/>
    <m/>
    <m/>
    <x v="0"/>
    <x v="0"/>
    <x v="0"/>
    <x v="0"/>
    <x v="0"/>
    <x v="0"/>
    <x v="0"/>
    <x v="0"/>
    <x v="0"/>
    <x v="1"/>
    <x v="1"/>
    <x v="0"/>
    <x v="0"/>
  </r>
  <r>
    <n v="178690259"/>
    <x v="32"/>
    <x v="11"/>
    <x v="6"/>
    <x v="24"/>
    <s v="2024-05-31"/>
    <m/>
    <x v="8"/>
    <x v="0"/>
    <x v="0"/>
    <x v="0"/>
    <x v="2"/>
    <x v="1"/>
    <x v="1"/>
    <x v="1"/>
    <x v="0"/>
    <x v="0"/>
    <x v="2"/>
    <x v="0"/>
    <x v="1"/>
  </r>
  <r>
    <n v="178690856"/>
    <x v="32"/>
    <x v="40"/>
    <x v="1"/>
    <x v="39"/>
    <m/>
    <m/>
    <x v="0"/>
    <x v="0"/>
    <x v="0"/>
    <x v="0"/>
    <x v="2"/>
    <x v="1"/>
    <x v="1"/>
    <x v="1"/>
    <x v="0"/>
    <x v="0"/>
    <x v="1"/>
    <x v="0"/>
    <x v="0"/>
  </r>
  <r>
    <n v="178690886"/>
    <x v="33"/>
    <x v="11"/>
    <x v="0"/>
    <x v="39"/>
    <s v="2024-06-03"/>
    <m/>
    <x v="8"/>
    <x v="0"/>
    <x v="0"/>
    <x v="0"/>
    <x v="0"/>
    <x v="0"/>
    <x v="0"/>
    <x v="0"/>
    <x v="0"/>
    <x v="1"/>
    <x v="2"/>
    <x v="0"/>
    <x v="1"/>
  </r>
  <r>
    <n v="178692991"/>
    <x v="32"/>
    <x v="7"/>
    <x v="1"/>
    <x v="39"/>
    <m/>
    <m/>
    <x v="0"/>
    <x v="0"/>
    <x v="0"/>
    <x v="0"/>
    <x v="2"/>
    <x v="1"/>
    <x v="1"/>
    <x v="1"/>
    <x v="0"/>
    <x v="0"/>
    <x v="1"/>
    <x v="0"/>
    <x v="0"/>
  </r>
  <r>
    <n v="178693015"/>
    <x v="25"/>
    <x v="34"/>
    <x v="0"/>
    <x v="39"/>
    <m/>
    <m/>
    <x v="0"/>
    <x v="0"/>
    <x v="0"/>
    <x v="0"/>
    <x v="0"/>
    <x v="0"/>
    <x v="0"/>
    <x v="0"/>
    <x v="0"/>
    <x v="1"/>
    <x v="1"/>
    <x v="0"/>
    <x v="0"/>
  </r>
  <r>
    <n v="178693032"/>
    <x v="25"/>
    <x v="34"/>
    <x v="0"/>
    <x v="39"/>
    <m/>
    <m/>
    <x v="0"/>
    <x v="0"/>
    <x v="0"/>
    <x v="0"/>
    <x v="0"/>
    <x v="0"/>
    <x v="0"/>
    <x v="0"/>
    <x v="0"/>
    <x v="1"/>
    <x v="1"/>
    <x v="0"/>
    <x v="0"/>
  </r>
  <r>
    <n v="178693056"/>
    <x v="25"/>
    <x v="34"/>
    <x v="0"/>
    <x v="39"/>
    <m/>
    <m/>
    <x v="0"/>
    <x v="0"/>
    <x v="0"/>
    <x v="0"/>
    <x v="0"/>
    <x v="0"/>
    <x v="0"/>
    <x v="0"/>
    <x v="0"/>
    <x v="1"/>
    <x v="1"/>
    <x v="0"/>
    <x v="0"/>
  </r>
  <r>
    <n v="178693587"/>
    <x v="32"/>
    <x v="38"/>
    <x v="0"/>
    <x v="25"/>
    <m/>
    <m/>
    <x v="0"/>
    <x v="0"/>
    <x v="0"/>
    <x v="0"/>
    <x v="0"/>
    <x v="0"/>
    <x v="0"/>
    <x v="0"/>
    <x v="0"/>
    <x v="0"/>
    <x v="1"/>
    <x v="0"/>
    <x v="0"/>
  </r>
  <r>
    <n v="178740813"/>
    <x v="25"/>
    <x v="32"/>
    <x v="4"/>
    <x v="5"/>
    <m/>
    <m/>
    <x v="0"/>
    <x v="0"/>
    <x v="0"/>
    <x v="0"/>
    <x v="2"/>
    <x v="1"/>
    <x v="1"/>
    <x v="1"/>
    <x v="0"/>
    <x v="1"/>
    <x v="1"/>
    <x v="0"/>
    <x v="0"/>
  </r>
  <r>
    <n v="178740884"/>
    <x v="35"/>
    <x v="41"/>
    <x v="0"/>
    <x v="5"/>
    <m/>
    <m/>
    <x v="0"/>
    <x v="0"/>
    <x v="0"/>
    <x v="0"/>
    <x v="0"/>
    <x v="0"/>
    <x v="0"/>
    <x v="0"/>
    <x v="0"/>
    <x v="1"/>
    <x v="1"/>
    <x v="0"/>
    <x v="0"/>
  </r>
  <r>
    <n v="178740953"/>
    <x v="35"/>
    <x v="41"/>
    <x v="0"/>
    <x v="5"/>
    <m/>
    <m/>
    <x v="0"/>
    <x v="0"/>
    <x v="0"/>
    <x v="0"/>
    <x v="0"/>
    <x v="0"/>
    <x v="0"/>
    <x v="0"/>
    <x v="0"/>
    <x v="1"/>
    <x v="1"/>
    <x v="0"/>
    <x v="0"/>
  </r>
  <r>
    <n v="178741000"/>
    <x v="35"/>
    <x v="41"/>
    <x v="0"/>
    <x v="5"/>
    <m/>
    <m/>
    <x v="0"/>
    <x v="0"/>
    <x v="0"/>
    <x v="0"/>
    <x v="0"/>
    <x v="0"/>
    <x v="0"/>
    <x v="0"/>
    <x v="0"/>
    <x v="1"/>
    <x v="1"/>
    <x v="0"/>
    <x v="0"/>
  </r>
  <r>
    <n v="178741911"/>
    <x v="25"/>
    <x v="42"/>
    <x v="12"/>
    <x v="8"/>
    <m/>
    <m/>
    <x v="0"/>
    <x v="0"/>
    <x v="0"/>
    <x v="0"/>
    <x v="2"/>
    <x v="1"/>
    <x v="0"/>
    <x v="1"/>
    <x v="0"/>
    <x v="1"/>
    <x v="3"/>
    <x v="0"/>
    <x v="0"/>
  </r>
  <r>
    <n v="178741934"/>
    <x v="36"/>
    <x v="43"/>
    <x v="0"/>
    <x v="8"/>
    <m/>
    <m/>
    <x v="0"/>
    <x v="0"/>
    <x v="0"/>
    <x v="0"/>
    <x v="0"/>
    <x v="0"/>
    <x v="0"/>
    <x v="0"/>
    <x v="0"/>
    <x v="2"/>
    <x v="3"/>
    <x v="0"/>
    <x v="0"/>
  </r>
  <r>
    <n v="178741945"/>
    <x v="25"/>
    <x v="11"/>
    <x v="4"/>
    <x v="2"/>
    <s v="2024-06-25"/>
    <m/>
    <x v="5"/>
    <x v="0"/>
    <x v="0"/>
    <x v="0"/>
    <x v="2"/>
    <x v="1"/>
    <x v="1"/>
    <x v="1"/>
    <x v="0"/>
    <x v="1"/>
    <x v="2"/>
    <x v="0"/>
    <x v="1"/>
  </r>
  <r>
    <n v="178741969"/>
    <x v="36"/>
    <x v="43"/>
    <x v="0"/>
    <x v="8"/>
    <m/>
    <m/>
    <x v="0"/>
    <x v="0"/>
    <x v="0"/>
    <x v="0"/>
    <x v="0"/>
    <x v="0"/>
    <x v="0"/>
    <x v="0"/>
    <x v="0"/>
    <x v="2"/>
    <x v="3"/>
    <x v="0"/>
    <x v="0"/>
  </r>
  <r>
    <n v="178745216"/>
    <x v="25"/>
    <x v="11"/>
    <x v="15"/>
    <x v="15"/>
    <s v="2024-06-12"/>
    <m/>
    <x v="2"/>
    <x v="0"/>
    <x v="0"/>
    <x v="0"/>
    <x v="2"/>
    <x v="1"/>
    <x v="0"/>
    <x v="1"/>
    <x v="0"/>
    <x v="1"/>
    <x v="2"/>
    <x v="0"/>
    <x v="1"/>
  </r>
  <r>
    <n v="178756891"/>
    <x v="25"/>
    <x v="11"/>
    <x v="1"/>
    <x v="30"/>
    <s v="2024-06-07"/>
    <m/>
    <x v="1"/>
    <x v="0"/>
    <x v="0"/>
    <x v="0"/>
    <x v="2"/>
    <x v="1"/>
    <x v="1"/>
    <x v="1"/>
    <x v="0"/>
    <x v="1"/>
    <x v="2"/>
    <x v="0"/>
    <x v="1"/>
  </r>
  <r>
    <n v="178757129"/>
    <x v="25"/>
    <x v="37"/>
    <x v="6"/>
    <x v="28"/>
    <m/>
    <m/>
    <x v="0"/>
    <x v="0"/>
    <x v="0"/>
    <x v="0"/>
    <x v="2"/>
    <x v="1"/>
    <x v="1"/>
    <x v="1"/>
    <x v="0"/>
    <x v="1"/>
    <x v="1"/>
    <x v="0"/>
    <x v="0"/>
  </r>
  <r>
    <n v="178757166"/>
    <x v="37"/>
    <x v="44"/>
    <x v="0"/>
    <x v="28"/>
    <m/>
    <m/>
    <x v="0"/>
    <x v="0"/>
    <x v="0"/>
    <x v="0"/>
    <x v="0"/>
    <x v="0"/>
    <x v="0"/>
    <x v="0"/>
    <x v="0"/>
    <x v="1"/>
    <x v="1"/>
    <x v="0"/>
    <x v="0"/>
  </r>
  <r>
    <n v="178757850"/>
    <x v="25"/>
    <x v="11"/>
    <x v="1"/>
    <x v="11"/>
    <s v="2024-06-13"/>
    <m/>
    <x v="8"/>
    <x v="0"/>
    <x v="0"/>
    <x v="0"/>
    <x v="2"/>
    <x v="1"/>
    <x v="1"/>
    <x v="1"/>
    <x v="0"/>
    <x v="1"/>
    <x v="2"/>
    <x v="0"/>
    <x v="1"/>
  </r>
  <r>
    <n v="178759440"/>
    <x v="25"/>
    <x v="34"/>
    <x v="1"/>
    <x v="22"/>
    <m/>
    <m/>
    <x v="0"/>
    <x v="0"/>
    <x v="0"/>
    <x v="0"/>
    <x v="2"/>
    <x v="1"/>
    <x v="1"/>
    <x v="1"/>
    <x v="0"/>
    <x v="1"/>
    <x v="1"/>
    <x v="0"/>
    <x v="0"/>
  </r>
  <r>
    <n v="178759481"/>
    <x v="37"/>
    <x v="44"/>
    <x v="0"/>
    <x v="22"/>
    <m/>
    <m/>
    <x v="0"/>
    <x v="0"/>
    <x v="0"/>
    <x v="0"/>
    <x v="0"/>
    <x v="0"/>
    <x v="0"/>
    <x v="0"/>
    <x v="0"/>
    <x v="1"/>
    <x v="1"/>
    <x v="0"/>
    <x v="0"/>
  </r>
  <r>
    <n v="178759517"/>
    <x v="37"/>
    <x v="44"/>
    <x v="0"/>
    <x v="22"/>
    <m/>
    <m/>
    <x v="0"/>
    <x v="0"/>
    <x v="0"/>
    <x v="0"/>
    <x v="0"/>
    <x v="0"/>
    <x v="0"/>
    <x v="0"/>
    <x v="0"/>
    <x v="1"/>
    <x v="1"/>
    <x v="0"/>
    <x v="0"/>
  </r>
  <r>
    <n v="178759547"/>
    <x v="37"/>
    <x v="44"/>
    <x v="0"/>
    <x v="22"/>
    <m/>
    <m/>
    <x v="0"/>
    <x v="0"/>
    <x v="0"/>
    <x v="0"/>
    <x v="0"/>
    <x v="0"/>
    <x v="0"/>
    <x v="0"/>
    <x v="0"/>
    <x v="1"/>
    <x v="1"/>
    <x v="0"/>
    <x v="0"/>
  </r>
  <r>
    <n v="178759963"/>
    <x v="25"/>
    <x v="11"/>
    <x v="0"/>
    <x v="36"/>
    <s v="2024-06-10"/>
    <m/>
    <x v="2"/>
    <x v="0"/>
    <x v="0"/>
    <x v="0"/>
    <x v="0"/>
    <x v="0"/>
    <x v="0"/>
    <x v="0"/>
    <x v="0"/>
    <x v="1"/>
    <x v="2"/>
    <x v="0"/>
    <x v="1"/>
  </r>
  <r>
    <n v="178760070"/>
    <x v="25"/>
    <x v="11"/>
    <x v="0"/>
    <x v="36"/>
    <s v="2024-06-10"/>
    <m/>
    <x v="2"/>
    <x v="0"/>
    <x v="0"/>
    <x v="0"/>
    <x v="0"/>
    <x v="0"/>
    <x v="0"/>
    <x v="0"/>
    <x v="0"/>
    <x v="1"/>
    <x v="2"/>
    <x v="0"/>
    <x v="1"/>
  </r>
  <r>
    <n v="178760185"/>
    <x v="25"/>
    <x v="11"/>
    <x v="0"/>
    <x v="36"/>
    <s v="2024-06-10"/>
    <m/>
    <x v="2"/>
    <x v="0"/>
    <x v="0"/>
    <x v="0"/>
    <x v="0"/>
    <x v="0"/>
    <x v="0"/>
    <x v="0"/>
    <x v="0"/>
    <x v="1"/>
    <x v="2"/>
    <x v="0"/>
    <x v="1"/>
  </r>
  <r>
    <n v="178761718"/>
    <x v="25"/>
    <x v="28"/>
    <x v="10"/>
    <x v="1"/>
    <m/>
    <m/>
    <x v="0"/>
    <x v="0"/>
    <x v="0"/>
    <x v="0"/>
    <x v="2"/>
    <x v="1"/>
    <x v="0"/>
    <x v="1"/>
    <x v="0"/>
    <x v="1"/>
    <x v="1"/>
    <x v="0"/>
    <x v="0"/>
  </r>
  <r>
    <n v="178761734"/>
    <x v="30"/>
    <x v="34"/>
    <x v="0"/>
    <x v="1"/>
    <m/>
    <m/>
    <x v="0"/>
    <x v="0"/>
    <x v="0"/>
    <x v="0"/>
    <x v="0"/>
    <x v="0"/>
    <x v="0"/>
    <x v="0"/>
    <x v="0"/>
    <x v="1"/>
    <x v="1"/>
    <x v="0"/>
    <x v="0"/>
  </r>
  <r>
    <n v="178761755"/>
    <x v="30"/>
    <x v="34"/>
    <x v="0"/>
    <x v="1"/>
    <m/>
    <m/>
    <x v="0"/>
    <x v="0"/>
    <x v="0"/>
    <x v="0"/>
    <x v="0"/>
    <x v="0"/>
    <x v="0"/>
    <x v="0"/>
    <x v="0"/>
    <x v="1"/>
    <x v="1"/>
    <x v="0"/>
    <x v="0"/>
  </r>
  <r>
    <n v="178764200"/>
    <x v="25"/>
    <x v="11"/>
    <x v="1"/>
    <x v="29"/>
    <s v="2024-06-11"/>
    <m/>
    <x v="2"/>
    <x v="0"/>
    <x v="0"/>
    <x v="0"/>
    <x v="2"/>
    <x v="1"/>
    <x v="1"/>
    <x v="1"/>
    <x v="0"/>
    <x v="1"/>
    <x v="2"/>
    <x v="0"/>
    <x v="1"/>
  </r>
  <r>
    <n v="178764861"/>
    <x v="25"/>
    <x v="31"/>
    <x v="6"/>
    <x v="32"/>
    <m/>
    <m/>
    <x v="0"/>
    <x v="0"/>
    <x v="0"/>
    <x v="0"/>
    <x v="2"/>
    <x v="1"/>
    <x v="1"/>
    <x v="1"/>
    <x v="0"/>
    <x v="1"/>
    <x v="1"/>
    <x v="0"/>
    <x v="0"/>
  </r>
  <r>
    <n v="178764892"/>
    <x v="28"/>
    <x v="37"/>
    <x v="0"/>
    <x v="32"/>
    <m/>
    <m/>
    <x v="0"/>
    <x v="0"/>
    <x v="0"/>
    <x v="0"/>
    <x v="0"/>
    <x v="0"/>
    <x v="0"/>
    <x v="0"/>
    <x v="0"/>
    <x v="1"/>
    <x v="1"/>
    <x v="0"/>
    <x v="0"/>
  </r>
  <r>
    <n v="178765038"/>
    <x v="25"/>
    <x v="31"/>
    <x v="1"/>
    <x v="31"/>
    <m/>
    <m/>
    <x v="0"/>
    <x v="0"/>
    <x v="0"/>
    <x v="0"/>
    <x v="2"/>
    <x v="1"/>
    <x v="1"/>
    <x v="1"/>
    <x v="0"/>
    <x v="1"/>
    <x v="1"/>
    <x v="0"/>
    <x v="0"/>
  </r>
  <r>
    <n v="178765070"/>
    <x v="30"/>
    <x v="34"/>
    <x v="0"/>
    <x v="31"/>
    <m/>
    <m/>
    <x v="0"/>
    <x v="0"/>
    <x v="0"/>
    <x v="0"/>
    <x v="0"/>
    <x v="0"/>
    <x v="0"/>
    <x v="0"/>
    <x v="0"/>
    <x v="1"/>
    <x v="1"/>
    <x v="0"/>
    <x v="0"/>
  </r>
  <r>
    <n v="178781738"/>
    <x v="28"/>
    <x v="11"/>
    <x v="6"/>
    <x v="2"/>
    <s v="2024-06-19"/>
    <m/>
    <x v="7"/>
    <x v="0"/>
    <x v="0"/>
    <x v="0"/>
    <x v="2"/>
    <x v="1"/>
    <x v="1"/>
    <x v="1"/>
    <x v="0"/>
    <x v="1"/>
    <x v="2"/>
    <x v="0"/>
    <x v="1"/>
  </r>
  <r>
    <n v="178781873"/>
    <x v="28"/>
    <x v="31"/>
    <x v="1"/>
    <x v="7"/>
    <m/>
    <m/>
    <x v="0"/>
    <x v="0"/>
    <x v="0"/>
    <x v="0"/>
    <x v="2"/>
    <x v="1"/>
    <x v="1"/>
    <x v="1"/>
    <x v="0"/>
    <x v="1"/>
    <x v="1"/>
    <x v="0"/>
    <x v="0"/>
  </r>
  <r>
    <n v="178781911"/>
    <x v="30"/>
    <x v="34"/>
    <x v="0"/>
    <x v="7"/>
    <m/>
    <m/>
    <x v="0"/>
    <x v="0"/>
    <x v="0"/>
    <x v="0"/>
    <x v="0"/>
    <x v="0"/>
    <x v="0"/>
    <x v="0"/>
    <x v="0"/>
    <x v="1"/>
    <x v="1"/>
    <x v="0"/>
    <x v="0"/>
  </r>
  <r>
    <n v="178783456"/>
    <x v="28"/>
    <x v="28"/>
    <x v="1"/>
    <x v="30"/>
    <m/>
    <m/>
    <x v="0"/>
    <x v="0"/>
    <x v="0"/>
    <x v="0"/>
    <x v="2"/>
    <x v="1"/>
    <x v="1"/>
    <x v="1"/>
    <x v="0"/>
    <x v="1"/>
    <x v="1"/>
    <x v="0"/>
    <x v="0"/>
  </r>
  <r>
    <n v="178783480"/>
    <x v="30"/>
    <x v="34"/>
    <x v="0"/>
    <x v="30"/>
    <m/>
    <m/>
    <x v="0"/>
    <x v="0"/>
    <x v="0"/>
    <x v="0"/>
    <x v="0"/>
    <x v="0"/>
    <x v="0"/>
    <x v="0"/>
    <x v="0"/>
    <x v="1"/>
    <x v="1"/>
    <x v="0"/>
    <x v="0"/>
  </r>
  <r>
    <n v="178784925"/>
    <x v="28"/>
    <x v="11"/>
    <x v="1"/>
    <x v="7"/>
    <s v="2024-06-12"/>
    <m/>
    <x v="1"/>
    <x v="0"/>
    <x v="0"/>
    <x v="0"/>
    <x v="2"/>
    <x v="1"/>
    <x v="1"/>
    <x v="1"/>
    <x v="0"/>
    <x v="1"/>
    <x v="2"/>
    <x v="0"/>
    <x v="1"/>
  </r>
  <r>
    <n v="178807152"/>
    <x v="28"/>
    <x v="28"/>
    <x v="6"/>
    <x v="39"/>
    <m/>
    <m/>
    <x v="0"/>
    <x v="0"/>
    <x v="0"/>
    <x v="0"/>
    <x v="2"/>
    <x v="1"/>
    <x v="1"/>
    <x v="1"/>
    <x v="0"/>
    <x v="1"/>
    <x v="1"/>
    <x v="0"/>
    <x v="0"/>
  </r>
  <r>
    <n v="178807174"/>
    <x v="38"/>
    <x v="37"/>
    <x v="0"/>
    <x v="39"/>
    <m/>
    <m/>
    <x v="0"/>
    <x v="0"/>
    <x v="0"/>
    <x v="0"/>
    <x v="0"/>
    <x v="0"/>
    <x v="0"/>
    <x v="0"/>
    <x v="0"/>
    <x v="1"/>
    <x v="1"/>
    <x v="0"/>
    <x v="0"/>
  </r>
  <r>
    <n v="178807193"/>
    <x v="38"/>
    <x v="37"/>
    <x v="0"/>
    <x v="39"/>
    <m/>
    <m/>
    <x v="0"/>
    <x v="0"/>
    <x v="0"/>
    <x v="0"/>
    <x v="0"/>
    <x v="0"/>
    <x v="0"/>
    <x v="0"/>
    <x v="0"/>
    <x v="1"/>
    <x v="1"/>
    <x v="0"/>
    <x v="0"/>
  </r>
  <r>
    <n v="178836228"/>
    <x v="30"/>
    <x v="28"/>
    <x v="1"/>
    <x v="27"/>
    <m/>
    <m/>
    <x v="0"/>
    <x v="0"/>
    <x v="0"/>
    <x v="0"/>
    <x v="2"/>
    <x v="1"/>
    <x v="1"/>
    <x v="1"/>
    <x v="0"/>
    <x v="1"/>
    <x v="1"/>
    <x v="0"/>
    <x v="0"/>
  </r>
  <r>
    <n v="178836257"/>
    <x v="30"/>
    <x v="30"/>
    <x v="1"/>
    <x v="20"/>
    <m/>
    <m/>
    <x v="0"/>
    <x v="0"/>
    <x v="0"/>
    <x v="0"/>
    <x v="2"/>
    <x v="1"/>
    <x v="1"/>
    <x v="1"/>
    <x v="0"/>
    <x v="1"/>
    <x v="1"/>
    <x v="0"/>
    <x v="0"/>
  </r>
  <r>
    <n v="178836259"/>
    <x v="38"/>
    <x v="11"/>
    <x v="0"/>
    <x v="27"/>
    <s v="2024-06-17"/>
    <m/>
    <x v="2"/>
    <x v="0"/>
    <x v="0"/>
    <x v="0"/>
    <x v="0"/>
    <x v="0"/>
    <x v="0"/>
    <x v="0"/>
    <x v="0"/>
    <x v="1"/>
    <x v="2"/>
    <x v="0"/>
    <x v="1"/>
  </r>
  <r>
    <n v="178836321"/>
    <x v="38"/>
    <x v="11"/>
    <x v="0"/>
    <x v="27"/>
    <s v="2024-06-17"/>
    <m/>
    <x v="2"/>
    <x v="0"/>
    <x v="0"/>
    <x v="0"/>
    <x v="0"/>
    <x v="0"/>
    <x v="0"/>
    <x v="0"/>
    <x v="0"/>
    <x v="1"/>
    <x v="2"/>
    <x v="0"/>
    <x v="1"/>
  </r>
  <r>
    <n v="178836324"/>
    <x v="29"/>
    <x v="11"/>
    <x v="0"/>
    <x v="20"/>
    <s v="2024-06-20"/>
    <m/>
    <x v="2"/>
    <x v="0"/>
    <x v="0"/>
    <x v="0"/>
    <x v="0"/>
    <x v="0"/>
    <x v="0"/>
    <x v="0"/>
    <x v="0"/>
    <x v="1"/>
    <x v="2"/>
    <x v="0"/>
    <x v="1"/>
  </r>
  <r>
    <n v="178836353"/>
    <x v="38"/>
    <x v="11"/>
    <x v="0"/>
    <x v="27"/>
    <s v="2024-06-17"/>
    <m/>
    <x v="2"/>
    <x v="0"/>
    <x v="0"/>
    <x v="0"/>
    <x v="0"/>
    <x v="0"/>
    <x v="0"/>
    <x v="0"/>
    <x v="0"/>
    <x v="1"/>
    <x v="2"/>
    <x v="0"/>
    <x v="1"/>
  </r>
  <r>
    <n v="178837577"/>
    <x v="30"/>
    <x v="38"/>
    <x v="1"/>
    <x v="45"/>
    <m/>
    <s v="2024-06-20"/>
    <x v="0"/>
    <x v="0"/>
    <x v="0"/>
    <x v="0"/>
    <x v="2"/>
    <x v="1"/>
    <x v="1"/>
    <x v="1"/>
    <x v="0"/>
    <x v="1"/>
    <x v="1"/>
    <x v="0"/>
    <x v="0"/>
  </r>
  <r>
    <n v="178837599"/>
    <x v="29"/>
    <x v="33"/>
    <x v="0"/>
    <x v="45"/>
    <m/>
    <s v="2024-06-20"/>
    <x v="0"/>
    <x v="0"/>
    <x v="0"/>
    <x v="0"/>
    <x v="0"/>
    <x v="0"/>
    <x v="0"/>
    <x v="0"/>
    <x v="0"/>
    <x v="1"/>
    <x v="1"/>
    <x v="0"/>
    <x v="0"/>
  </r>
  <r>
    <n v="178838464"/>
    <x v="30"/>
    <x v="30"/>
    <x v="1"/>
    <x v="1"/>
    <m/>
    <m/>
    <x v="0"/>
    <x v="0"/>
    <x v="0"/>
    <x v="0"/>
    <x v="2"/>
    <x v="1"/>
    <x v="1"/>
    <x v="1"/>
    <x v="0"/>
    <x v="1"/>
    <x v="1"/>
    <x v="0"/>
    <x v="0"/>
  </r>
  <r>
    <n v="178838488"/>
    <x v="29"/>
    <x v="33"/>
    <x v="0"/>
    <x v="1"/>
    <m/>
    <m/>
    <x v="0"/>
    <x v="0"/>
    <x v="0"/>
    <x v="0"/>
    <x v="0"/>
    <x v="0"/>
    <x v="0"/>
    <x v="0"/>
    <x v="0"/>
    <x v="1"/>
    <x v="1"/>
    <x v="0"/>
    <x v="0"/>
  </r>
  <r>
    <n v="178839152"/>
    <x v="30"/>
    <x v="38"/>
    <x v="6"/>
    <x v="5"/>
    <m/>
    <m/>
    <x v="0"/>
    <x v="0"/>
    <x v="0"/>
    <x v="0"/>
    <x v="2"/>
    <x v="1"/>
    <x v="1"/>
    <x v="1"/>
    <x v="0"/>
    <x v="1"/>
    <x v="1"/>
    <x v="0"/>
    <x v="0"/>
  </r>
  <r>
    <n v="178839204"/>
    <x v="29"/>
    <x v="32"/>
    <x v="0"/>
    <x v="5"/>
    <m/>
    <m/>
    <x v="0"/>
    <x v="0"/>
    <x v="0"/>
    <x v="0"/>
    <x v="0"/>
    <x v="0"/>
    <x v="0"/>
    <x v="0"/>
    <x v="0"/>
    <x v="1"/>
    <x v="1"/>
    <x v="0"/>
    <x v="0"/>
  </r>
  <r>
    <n v="178839266"/>
    <x v="29"/>
    <x v="32"/>
    <x v="0"/>
    <x v="5"/>
    <m/>
    <m/>
    <x v="0"/>
    <x v="0"/>
    <x v="0"/>
    <x v="0"/>
    <x v="0"/>
    <x v="0"/>
    <x v="0"/>
    <x v="0"/>
    <x v="0"/>
    <x v="1"/>
    <x v="1"/>
    <x v="0"/>
    <x v="0"/>
  </r>
  <r>
    <n v="178840266"/>
    <x v="30"/>
    <x v="33"/>
    <x v="1"/>
    <x v="8"/>
    <m/>
    <m/>
    <x v="0"/>
    <x v="0"/>
    <x v="0"/>
    <x v="0"/>
    <x v="2"/>
    <x v="1"/>
    <x v="1"/>
    <x v="1"/>
    <x v="0"/>
    <x v="1"/>
    <x v="1"/>
    <x v="0"/>
    <x v="0"/>
  </r>
  <r>
    <n v="178840301"/>
    <x v="39"/>
    <x v="45"/>
    <x v="0"/>
    <x v="8"/>
    <m/>
    <m/>
    <x v="0"/>
    <x v="0"/>
    <x v="0"/>
    <x v="0"/>
    <x v="0"/>
    <x v="0"/>
    <x v="0"/>
    <x v="0"/>
    <x v="0"/>
    <x v="1"/>
    <x v="1"/>
    <x v="0"/>
    <x v="0"/>
  </r>
  <r>
    <n v="178840344"/>
    <x v="39"/>
    <x v="45"/>
    <x v="0"/>
    <x v="8"/>
    <m/>
    <m/>
    <x v="0"/>
    <x v="0"/>
    <x v="0"/>
    <x v="0"/>
    <x v="0"/>
    <x v="0"/>
    <x v="0"/>
    <x v="0"/>
    <x v="0"/>
    <x v="1"/>
    <x v="1"/>
    <x v="0"/>
    <x v="0"/>
  </r>
  <r>
    <n v="178842374"/>
    <x v="30"/>
    <x v="37"/>
    <x v="1"/>
    <x v="39"/>
    <m/>
    <m/>
    <x v="0"/>
    <x v="0"/>
    <x v="0"/>
    <x v="0"/>
    <x v="2"/>
    <x v="1"/>
    <x v="1"/>
    <x v="1"/>
    <x v="0"/>
    <x v="1"/>
    <x v="1"/>
    <x v="0"/>
    <x v="0"/>
  </r>
  <r>
    <n v="178842405"/>
    <x v="35"/>
    <x v="46"/>
    <x v="0"/>
    <x v="39"/>
    <m/>
    <m/>
    <x v="0"/>
    <x v="0"/>
    <x v="0"/>
    <x v="0"/>
    <x v="0"/>
    <x v="0"/>
    <x v="0"/>
    <x v="0"/>
    <x v="0"/>
    <x v="1"/>
    <x v="1"/>
    <x v="0"/>
    <x v="0"/>
  </r>
  <r>
    <n v="178842436"/>
    <x v="35"/>
    <x v="46"/>
    <x v="0"/>
    <x v="39"/>
    <m/>
    <m/>
    <x v="0"/>
    <x v="0"/>
    <x v="0"/>
    <x v="0"/>
    <x v="0"/>
    <x v="0"/>
    <x v="0"/>
    <x v="0"/>
    <x v="0"/>
    <x v="1"/>
    <x v="1"/>
    <x v="0"/>
    <x v="0"/>
  </r>
  <r>
    <n v="178842452"/>
    <x v="35"/>
    <x v="46"/>
    <x v="0"/>
    <x v="39"/>
    <m/>
    <m/>
    <x v="0"/>
    <x v="0"/>
    <x v="0"/>
    <x v="0"/>
    <x v="0"/>
    <x v="0"/>
    <x v="0"/>
    <x v="0"/>
    <x v="0"/>
    <x v="1"/>
    <x v="1"/>
    <x v="0"/>
    <x v="0"/>
  </r>
  <r>
    <n v="178844086"/>
    <x v="30"/>
    <x v="38"/>
    <x v="18"/>
    <x v="34"/>
    <m/>
    <m/>
    <x v="0"/>
    <x v="0"/>
    <x v="0"/>
    <x v="0"/>
    <x v="2"/>
    <x v="1"/>
    <x v="0"/>
    <x v="0"/>
    <x v="0"/>
    <x v="1"/>
    <x v="1"/>
    <x v="0"/>
    <x v="0"/>
  </r>
  <r>
    <n v="178845194"/>
    <x v="30"/>
    <x v="11"/>
    <x v="6"/>
    <x v="37"/>
    <s v="2024-06-07"/>
    <m/>
    <x v="2"/>
    <x v="0"/>
    <x v="0"/>
    <x v="0"/>
    <x v="2"/>
    <x v="1"/>
    <x v="1"/>
    <x v="1"/>
    <x v="0"/>
    <x v="1"/>
    <x v="2"/>
    <x v="0"/>
    <x v="1"/>
  </r>
  <r>
    <n v="178856030"/>
    <x v="30"/>
    <x v="32"/>
    <x v="7"/>
    <x v="27"/>
    <m/>
    <m/>
    <x v="0"/>
    <x v="0"/>
    <x v="0"/>
    <x v="0"/>
    <x v="2"/>
    <x v="1"/>
    <x v="0"/>
    <x v="1"/>
    <x v="0"/>
    <x v="1"/>
    <x v="1"/>
    <x v="0"/>
    <x v="0"/>
  </r>
  <r>
    <n v="178856050"/>
    <x v="40"/>
    <x v="47"/>
    <x v="0"/>
    <x v="27"/>
    <m/>
    <m/>
    <x v="0"/>
    <x v="0"/>
    <x v="0"/>
    <x v="0"/>
    <x v="0"/>
    <x v="0"/>
    <x v="0"/>
    <x v="0"/>
    <x v="0"/>
    <x v="1"/>
    <x v="1"/>
    <x v="0"/>
    <x v="0"/>
  </r>
  <r>
    <n v="178859769"/>
    <x v="30"/>
    <x v="38"/>
    <x v="1"/>
    <x v="46"/>
    <m/>
    <m/>
    <x v="0"/>
    <x v="0"/>
    <x v="0"/>
    <x v="0"/>
    <x v="2"/>
    <x v="1"/>
    <x v="1"/>
    <x v="1"/>
    <x v="0"/>
    <x v="1"/>
    <x v="1"/>
    <x v="0"/>
    <x v="0"/>
  </r>
  <r>
    <n v="178859789"/>
    <x v="29"/>
    <x v="32"/>
    <x v="0"/>
    <x v="46"/>
    <m/>
    <m/>
    <x v="0"/>
    <x v="0"/>
    <x v="0"/>
    <x v="0"/>
    <x v="0"/>
    <x v="0"/>
    <x v="0"/>
    <x v="0"/>
    <x v="0"/>
    <x v="1"/>
    <x v="1"/>
    <x v="0"/>
    <x v="0"/>
  </r>
  <r>
    <n v="178859817"/>
    <x v="29"/>
    <x v="32"/>
    <x v="0"/>
    <x v="46"/>
    <m/>
    <m/>
    <x v="0"/>
    <x v="0"/>
    <x v="0"/>
    <x v="0"/>
    <x v="0"/>
    <x v="0"/>
    <x v="0"/>
    <x v="0"/>
    <x v="0"/>
    <x v="1"/>
    <x v="1"/>
    <x v="0"/>
    <x v="0"/>
  </r>
  <r>
    <n v="178864896"/>
    <x v="38"/>
    <x v="30"/>
    <x v="1"/>
    <x v="22"/>
    <m/>
    <m/>
    <x v="0"/>
    <x v="0"/>
    <x v="0"/>
    <x v="0"/>
    <x v="2"/>
    <x v="1"/>
    <x v="1"/>
    <x v="1"/>
    <x v="0"/>
    <x v="1"/>
    <x v="1"/>
    <x v="0"/>
    <x v="0"/>
  </r>
  <r>
    <n v="178864938"/>
    <x v="41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64967"/>
    <x v="41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65015"/>
    <x v="41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65040"/>
    <x v="41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65131"/>
    <x v="41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65436"/>
    <x v="38"/>
    <x v="34"/>
    <x v="12"/>
    <x v="45"/>
    <m/>
    <m/>
    <x v="0"/>
    <x v="0"/>
    <x v="0"/>
    <x v="0"/>
    <x v="2"/>
    <x v="1"/>
    <x v="0"/>
    <x v="1"/>
    <x v="0"/>
    <x v="1"/>
    <x v="1"/>
    <x v="0"/>
    <x v="0"/>
  </r>
  <r>
    <n v="178865491"/>
    <x v="29"/>
    <x v="33"/>
    <x v="0"/>
    <x v="45"/>
    <m/>
    <m/>
    <x v="0"/>
    <x v="0"/>
    <x v="0"/>
    <x v="0"/>
    <x v="0"/>
    <x v="0"/>
    <x v="0"/>
    <x v="0"/>
    <x v="0"/>
    <x v="1"/>
    <x v="1"/>
    <x v="0"/>
    <x v="0"/>
  </r>
  <r>
    <n v="178865539"/>
    <x v="29"/>
    <x v="33"/>
    <x v="0"/>
    <x v="45"/>
    <m/>
    <m/>
    <x v="0"/>
    <x v="0"/>
    <x v="0"/>
    <x v="0"/>
    <x v="0"/>
    <x v="0"/>
    <x v="0"/>
    <x v="0"/>
    <x v="0"/>
    <x v="1"/>
    <x v="1"/>
    <x v="0"/>
    <x v="0"/>
  </r>
  <r>
    <n v="178865587"/>
    <x v="29"/>
    <x v="33"/>
    <x v="0"/>
    <x v="45"/>
    <m/>
    <m/>
    <x v="0"/>
    <x v="0"/>
    <x v="0"/>
    <x v="0"/>
    <x v="0"/>
    <x v="0"/>
    <x v="0"/>
    <x v="0"/>
    <x v="0"/>
    <x v="1"/>
    <x v="1"/>
    <x v="0"/>
    <x v="0"/>
  </r>
  <r>
    <n v="178865609"/>
    <x v="29"/>
    <x v="33"/>
    <x v="0"/>
    <x v="45"/>
    <m/>
    <m/>
    <x v="0"/>
    <x v="0"/>
    <x v="0"/>
    <x v="0"/>
    <x v="0"/>
    <x v="0"/>
    <x v="0"/>
    <x v="0"/>
    <x v="0"/>
    <x v="1"/>
    <x v="1"/>
    <x v="0"/>
    <x v="0"/>
  </r>
  <r>
    <n v="178875690"/>
    <x v="29"/>
    <x v="33"/>
    <x v="0"/>
    <x v="45"/>
    <m/>
    <m/>
    <x v="0"/>
    <x v="0"/>
    <x v="0"/>
    <x v="0"/>
    <x v="0"/>
    <x v="0"/>
    <x v="0"/>
    <x v="0"/>
    <x v="0"/>
    <x v="1"/>
    <x v="1"/>
    <x v="0"/>
    <x v="0"/>
  </r>
  <r>
    <n v="178876225"/>
    <x v="38"/>
    <x v="38"/>
    <x v="1"/>
    <x v="8"/>
    <m/>
    <m/>
    <x v="0"/>
    <x v="0"/>
    <x v="0"/>
    <x v="0"/>
    <x v="2"/>
    <x v="1"/>
    <x v="1"/>
    <x v="1"/>
    <x v="0"/>
    <x v="1"/>
    <x v="1"/>
    <x v="0"/>
    <x v="0"/>
  </r>
  <r>
    <n v="178876274"/>
    <x v="38"/>
    <x v="32"/>
    <x v="0"/>
    <x v="8"/>
    <m/>
    <m/>
    <x v="0"/>
    <x v="0"/>
    <x v="0"/>
    <x v="0"/>
    <x v="0"/>
    <x v="0"/>
    <x v="0"/>
    <x v="0"/>
    <x v="0"/>
    <x v="1"/>
    <x v="1"/>
    <x v="0"/>
    <x v="0"/>
  </r>
  <r>
    <n v="178878301"/>
    <x v="38"/>
    <x v="34"/>
    <x v="12"/>
    <x v="6"/>
    <m/>
    <m/>
    <x v="0"/>
    <x v="0"/>
    <x v="0"/>
    <x v="0"/>
    <x v="2"/>
    <x v="1"/>
    <x v="0"/>
    <x v="1"/>
    <x v="0"/>
    <x v="1"/>
    <x v="1"/>
    <x v="0"/>
    <x v="0"/>
  </r>
  <r>
    <n v="178878347"/>
    <x v="38"/>
    <x v="37"/>
    <x v="0"/>
    <x v="9"/>
    <m/>
    <s v="2024-07-18"/>
    <x v="0"/>
    <x v="0"/>
    <x v="0"/>
    <x v="0"/>
    <x v="0"/>
    <x v="0"/>
    <x v="0"/>
    <x v="0"/>
    <x v="0"/>
    <x v="1"/>
    <x v="1"/>
    <x v="0"/>
    <x v="0"/>
  </r>
  <r>
    <n v="178878370"/>
    <x v="29"/>
    <x v="33"/>
    <x v="0"/>
    <x v="6"/>
    <m/>
    <m/>
    <x v="0"/>
    <x v="0"/>
    <x v="0"/>
    <x v="0"/>
    <x v="0"/>
    <x v="0"/>
    <x v="0"/>
    <x v="0"/>
    <x v="0"/>
    <x v="1"/>
    <x v="1"/>
    <x v="0"/>
    <x v="0"/>
  </r>
  <r>
    <n v="178878408"/>
    <x v="29"/>
    <x v="33"/>
    <x v="0"/>
    <x v="6"/>
    <m/>
    <m/>
    <x v="0"/>
    <x v="0"/>
    <x v="0"/>
    <x v="0"/>
    <x v="0"/>
    <x v="0"/>
    <x v="0"/>
    <x v="0"/>
    <x v="0"/>
    <x v="1"/>
    <x v="1"/>
    <x v="0"/>
    <x v="0"/>
  </r>
  <r>
    <n v="178879327"/>
    <x v="38"/>
    <x v="48"/>
    <x v="11"/>
    <x v="20"/>
    <m/>
    <m/>
    <x v="0"/>
    <x v="0"/>
    <x v="0"/>
    <x v="0"/>
    <x v="2"/>
    <x v="1"/>
    <x v="0"/>
    <x v="1"/>
    <x v="0"/>
    <x v="1"/>
    <x v="3"/>
    <x v="0"/>
    <x v="0"/>
  </r>
  <r>
    <n v="178879359"/>
    <x v="42"/>
    <x v="49"/>
    <x v="0"/>
    <x v="20"/>
    <m/>
    <m/>
    <x v="0"/>
    <x v="0"/>
    <x v="0"/>
    <x v="0"/>
    <x v="0"/>
    <x v="0"/>
    <x v="0"/>
    <x v="0"/>
    <x v="0"/>
    <x v="2"/>
    <x v="3"/>
    <x v="0"/>
    <x v="0"/>
  </r>
  <r>
    <n v="178881710"/>
    <x v="38"/>
    <x v="30"/>
    <x v="1"/>
    <x v="24"/>
    <m/>
    <m/>
    <x v="0"/>
    <x v="0"/>
    <x v="0"/>
    <x v="0"/>
    <x v="2"/>
    <x v="1"/>
    <x v="1"/>
    <x v="1"/>
    <x v="0"/>
    <x v="1"/>
    <x v="1"/>
    <x v="0"/>
    <x v="0"/>
  </r>
  <r>
    <n v="178881745"/>
    <x v="41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881767"/>
    <x v="41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881799"/>
    <x v="41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881819"/>
    <x v="41"/>
    <x v="33"/>
    <x v="0"/>
    <x v="24"/>
    <m/>
    <m/>
    <x v="0"/>
    <x v="0"/>
    <x v="0"/>
    <x v="0"/>
    <x v="0"/>
    <x v="0"/>
    <x v="0"/>
    <x v="0"/>
    <x v="0"/>
    <x v="1"/>
    <x v="1"/>
    <x v="0"/>
    <x v="0"/>
  </r>
  <r>
    <n v="178883174"/>
    <x v="38"/>
    <x v="11"/>
    <x v="8"/>
    <x v="27"/>
    <s v="2024-06-07"/>
    <m/>
    <x v="8"/>
    <x v="0"/>
    <x v="0"/>
    <x v="0"/>
    <x v="2"/>
    <x v="1"/>
    <x v="1"/>
    <x v="1"/>
    <x v="0"/>
    <x v="1"/>
    <x v="2"/>
    <x v="0"/>
    <x v="1"/>
  </r>
  <r>
    <n v="178883516"/>
    <x v="38"/>
    <x v="11"/>
    <x v="18"/>
    <x v="27"/>
    <s v="2024-06-07"/>
    <m/>
    <x v="8"/>
    <x v="0"/>
    <x v="0"/>
    <x v="0"/>
    <x v="2"/>
    <x v="1"/>
    <x v="0"/>
    <x v="0"/>
    <x v="0"/>
    <x v="1"/>
    <x v="2"/>
    <x v="0"/>
    <x v="1"/>
  </r>
  <r>
    <n v="178886241"/>
    <x v="38"/>
    <x v="32"/>
    <x v="11"/>
    <x v="37"/>
    <m/>
    <m/>
    <x v="0"/>
    <x v="0"/>
    <x v="0"/>
    <x v="0"/>
    <x v="2"/>
    <x v="1"/>
    <x v="0"/>
    <x v="1"/>
    <x v="0"/>
    <x v="1"/>
    <x v="1"/>
    <x v="0"/>
    <x v="0"/>
  </r>
  <r>
    <n v="178886272"/>
    <x v="40"/>
    <x v="47"/>
    <x v="0"/>
    <x v="37"/>
    <m/>
    <m/>
    <x v="0"/>
    <x v="0"/>
    <x v="0"/>
    <x v="0"/>
    <x v="0"/>
    <x v="0"/>
    <x v="0"/>
    <x v="0"/>
    <x v="0"/>
    <x v="1"/>
    <x v="1"/>
    <x v="0"/>
    <x v="0"/>
  </r>
  <r>
    <n v="178886304"/>
    <x v="40"/>
    <x v="47"/>
    <x v="0"/>
    <x v="37"/>
    <m/>
    <m/>
    <x v="0"/>
    <x v="0"/>
    <x v="0"/>
    <x v="0"/>
    <x v="0"/>
    <x v="0"/>
    <x v="0"/>
    <x v="0"/>
    <x v="0"/>
    <x v="1"/>
    <x v="1"/>
    <x v="0"/>
    <x v="0"/>
  </r>
  <r>
    <n v="178892115"/>
    <x v="29"/>
    <x v="11"/>
    <x v="4"/>
    <x v="14"/>
    <s v="2024-06-13"/>
    <m/>
    <x v="5"/>
    <x v="0"/>
    <x v="0"/>
    <x v="0"/>
    <x v="2"/>
    <x v="1"/>
    <x v="1"/>
    <x v="1"/>
    <x v="0"/>
    <x v="1"/>
    <x v="2"/>
    <x v="0"/>
    <x v="1"/>
  </r>
  <r>
    <n v="178893134"/>
    <x v="29"/>
    <x v="30"/>
    <x v="8"/>
    <x v="24"/>
    <m/>
    <s v="2024-06-15"/>
    <x v="0"/>
    <x v="0"/>
    <x v="0"/>
    <x v="0"/>
    <x v="2"/>
    <x v="1"/>
    <x v="1"/>
    <x v="1"/>
    <x v="0"/>
    <x v="1"/>
    <x v="1"/>
    <x v="0"/>
    <x v="0"/>
  </r>
  <r>
    <n v="178893272"/>
    <x v="41"/>
    <x v="11"/>
    <x v="0"/>
    <x v="24"/>
    <s v="2024-06-12"/>
    <m/>
    <x v="5"/>
    <x v="4"/>
    <x v="0"/>
    <x v="0"/>
    <x v="1"/>
    <x v="0"/>
    <x v="0"/>
    <x v="0"/>
    <x v="1"/>
    <x v="1"/>
    <x v="2"/>
    <x v="0"/>
    <x v="1"/>
  </r>
  <r>
    <n v="178893312"/>
    <x v="41"/>
    <x v="11"/>
    <x v="0"/>
    <x v="24"/>
    <s v="2024-06-12"/>
    <m/>
    <x v="5"/>
    <x v="0"/>
    <x v="0"/>
    <x v="0"/>
    <x v="0"/>
    <x v="0"/>
    <x v="0"/>
    <x v="0"/>
    <x v="0"/>
    <x v="1"/>
    <x v="2"/>
    <x v="0"/>
    <x v="1"/>
  </r>
  <r>
    <n v="178893343"/>
    <x v="41"/>
    <x v="11"/>
    <x v="0"/>
    <x v="24"/>
    <s v="2024-06-12"/>
    <m/>
    <x v="5"/>
    <x v="0"/>
    <x v="0"/>
    <x v="0"/>
    <x v="0"/>
    <x v="0"/>
    <x v="0"/>
    <x v="0"/>
    <x v="0"/>
    <x v="1"/>
    <x v="2"/>
    <x v="0"/>
    <x v="1"/>
  </r>
  <r>
    <n v="178894696"/>
    <x v="29"/>
    <x v="37"/>
    <x v="7"/>
    <x v="11"/>
    <m/>
    <m/>
    <x v="0"/>
    <x v="0"/>
    <x v="0"/>
    <x v="0"/>
    <x v="2"/>
    <x v="1"/>
    <x v="0"/>
    <x v="1"/>
    <x v="0"/>
    <x v="1"/>
    <x v="1"/>
    <x v="0"/>
    <x v="0"/>
  </r>
  <r>
    <n v="178894699"/>
    <x v="29"/>
    <x v="34"/>
    <x v="1"/>
    <x v="22"/>
    <m/>
    <m/>
    <x v="0"/>
    <x v="0"/>
    <x v="0"/>
    <x v="0"/>
    <x v="2"/>
    <x v="1"/>
    <x v="1"/>
    <x v="1"/>
    <x v="0"/>
    <x v="1"/>
    <x v="1"/>
    <x v="0"/>
    <x v="0"/>
  </r>
  <r>
    <n v="178894723"/>
    <x v="37"/>
    <x v="44"/>
    <x v="0"/>
    <x v="11"/>
    <m/>
    <m/>
    <x v="0"/>
    <x v="0"/>
    <x v="0"/>
    <x v="0"/>
    <x v="0"/>
    <x v="0"/>
    <x v="0"/>
    <x v="0"/>
    <x v="0"/>
    <x v="1"/>
    <x v="1"/>
    <x v="0"/>
    <x v="0"/>
  </r>
  <r>
    <n v="178894763"/>
    <x v="37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894805"/>
    <x v="37"/>
    <x v="33"/>
    <x v="0"/>
    <x v="22"/>
    <m/>
    <m/>
    <x v="0"/>
    <x v="0"/>
    <x v="0"/>
    <x v="0"/>
    <x v="0"/>
    <x v="0"/>
    <x v="0"/>
    <x v="0"/>
    <x v="0"/>
    <x v="1"/>
    <x v="1"/>
    <x v="0"/>
    <x v="0"/>
  </r>
  <r>
    <n v="178907065"/>
    <x v="29"/>
    <x v="50"/>
    <x v="1"/>
    <x v="39"/>
    <m/>
    <m/>
    <x v="0"/>
    <x v="0"/>
    <x v="0"/>
    <x v="0"/>
    <x v="2"/>
    <x v="1"/>
    <x v="1"/>
    <x v="1"/>
    <x v="0"/>
    <x v="1"/>
    <x v="1"/>
    <x v="0"/>
    <x v="0"/>
  </r>
  <r>
    <n v="178907099"/>
    <x v="41"/>
    <x v="33"/>
    <x v="0"/>
    <x v="39"/>
    <m/>
    <m/>
    <x v="0"/>
    <x v="0"/>
    <x v="0"/>
    <x v="0"/>
    <x v="0"/>
    <x v="0"/>
    <x v="0"/>
    <x v="0"/>
    <x v="0"/>
    <x v="1"/>
    <x v="1"/>
    <x v="0"/>
    <x v="0"/>
  </r>
  <r>
    <n v="178907124"/>
    <x v="41"/>
    <x v="33"/>
    <x v="0"/>
    <x v="39"/>
    <m/>
    <m/>
    <x v="0"/>
    <x v="0"/>
    <x v="0"/>
    <x v="0"/>
    <x v="0"/>
    <x v="0"/>
    <x v="0"/>
    <x v="0"/>
    <x v="0"/>
    <x v="1"/>
    <x v="1"/>
    <x v="0"/>
    <x v="0"/>
  </r>
  <r>
    <n v="178907534"/>
    <x v="29"/>
    <x v="33"/>
    <x v="6"/>
    <x v="15"/>
    <m/>
    <m/>
    <x v="0"/>
    <x v="0"/>
    <x v="0"/>
    <x v="0"/>
    <x v="2"/>
    <x v="1"/>
    <x v="1"/>
    <x v="1"/>
    <x v="0"/>
    <x v="1"/>
    <x v="1"/>
    <x v="0"/>
    <x v="0"/>
  </r>
  <r>
    <n v="178907550"/>
    <x v="40"/>
    <x v="47"/>
    <x v="0"/>
    <x v="15"/>
    <m/>
    <m/>
    <x v="0"/>
    <x v="0"/>
    <x v="0"/>
    <x v="0"/>
    <x v="0"/>
    <x v="0"/>
    <x v="0"/>
    <x v="0"/>
    <x v="0"/>
    <x v="1"/>
    <x v="1"/>
    <x v="0"/>
    <x v="0"/>
  </r>
  <r>
    <n v="178907574"/>
    <x v="40"/>
    <x v="47"/>
    <x v="0"/>
    <x v="15"/>
    <m/>
    <m/>
    <x v="0"/>
    <x v="0"/>
    <x v="0"/>
    <x v="0"/>
    <x v="0"/>
    <x v="0"/>
    <x v="0"/>
    <x v="0"/>
    <x v="0"/>
    <x v="1"/>
    <x v="1"/>
    <x v="0"/>
    <x v="0"/>
  </r>
  <r>
    <n v="178908353"/>
    <x v="29"/>
    <x v="32"/>
    <x v="18"/>
    <x v="13"/>
    <m/>
    <m/>
    <x v="0"/>
    <x v="0"/>
    <x v="0"/>
    <x v="0"/>
    <x v="2"/>
    <x v="1"/>
    <x v="0"/>
    <x v="0"/>
    <x v="0"/>
    <x v="1"/>
    <x v="1"/>
    <x v="0"/>
    <x v="0"/>
  </r>
  <r>
    <n v="178908722"/>
    <x v="29"/>
    <x v="11"/>
    <x v="10"/>
    <x v="29"/>
    <s v="2024-06-10"/>
    <m/>
    <x v="4"/>
    <x v="0"/>
    <x v="0"/>
    <x v="0"/>
    <x v="2"/>
    <x v="1"/>
    <x v="0"/>
    <x v="1"/>
    <x v="0"/>
    <x v="1"/>
    <x v="2"/>
    <x v="0"/>
    <x v="1"/>
  </r>
  <r>
    <n v="178913225"/>
    <x v="29"/>
    <x v="11"/>
    <x v="19"/>
    <x v="47"/>
    <s v="2024-06-12"/>
    <m/>
    <x v="1"/>
    <x v="0"/>
    <x v="0"/>
    <x v="0"/>
    <x v="2"/>
    <x v="1"/>
    <x v="0"/>
    <x v="0"/>
    <x v="0"/>
    <x v="1"/>
    <x v="2"/>
    <x v="0"/>
    <x v="1"/>
  </r>
  <r>
    <n v="178913352"/>
    <x v="29"/>
    <x v="11"/>
    <x v="4"/>
    <x v="47"/>
    <s v="2024-06-12"/>
    <m/>
    <x v="1"/>
    <x v="0"/>
    <x v="0"/>
    <x v="0"/>
    <x v="2"/>
    <x v="1"/>
    <x v="1"/>
    <x v="1"/>
    <x v="0"/>
    <x v="1"/>
    <x v="2"/>
    <x v="0"/>
    <x v="1"/>
  </r>
  <r>
    <n v="178965959"/>
    <x v="37"/>
    <x v="32"/>
    <x v="3"/>
    <x v="2"/>
    <m/>
    <s v="2024-06-20"/>
    <x v="0"/>
    <x v="0"/>
    <x v="0"/>
    <x v="0"/>
    <x v="2"/>
    <x v="1"/>
    <x v="0"/>
    <x v="0"/>
    <x v="0"/>
    <x v="1"/>
    <x v="1"/>
    <x v="0"/>
    <x v="0"/>
  </r>
  <r>
    <n v="178969823"/>
    <x v="37"/>
    <x v="11"/>
    <x v="15"/>
    <x v="49"/>
    <s v="2024-06-11"/>
    <m/>
    <x v="2"/>
    <x v="0"/>
    <x v="0"/>
    <x v="0"/>
    <x v="2"/>
    <x v="1"/>
    <x v="0"/>
    <x v="1"/>
    <x v="0"/>
    <x v="1"/>
    <x v="2"/>
    <x v="0"/>
    <x v="1"/>
  </r>
  <r>
    <n v="178972992"/>
    <x v="37"/>
    <x v="32"/>
    <x v="3"/>
    <x v="5"/>
    <m/>
    <m/>
    <x v="0"/>
    <x v="0"/>
    <x v="0"/>
    <x v="0"/>
    <x v="2"/>
    <x v="1"/>
    <x v="0"/>
    <x v="0"/>
    <x v="0"/>
    <x v="1"/>
    <x v="1"/>
    <x v="0"/>
    <x v="0"/>
  </r>
  <r>
    <n v="178974026"/>
    <x v="37"/>
    <x v="33"/>
    <x v="4"/>
    <x v="13"/>
    <m/>
    <m/>
    <x v="0"/>
    <x v="0"/>
    <x v="0"/>
    <x v="0"/>
    <x v="2"/>
    <x v="1"/>
    <x v="1"/>
    <x v="1"/>
    <x v="0"/>
    <x v="1"/>
    <x v="1"/>
    <x v="0"/>
    <x v="0"/>
  </r>
  <r>
    <n v="178974057"/>
    <x v="40"/>
    <x v="47"/>
    <x v="0"/>
    <x v="13"/>
    <m/>
    <m/>
    <x v="0"/>
    <x v="0"/>
    <x v="0"/>
    <x v="0"/>
    <x v="0"/>
    <x v="0"/>
    <x v="0"/>
    <x v="0"/>
    <x v="0"/>
    <x v="1"/>
    <x v="1"/>
    <x v="0"/>
    <x v="0"/>
  </r>
  <r>
    <n v="178974736"/>
    <x v="37"/>
    <x v="11"/>
    <x v="7"/>
    <x v="35"/>
    <s v="2024-06-26"/>
    <m/>
    <x v="9"/>
    <x v="0"/>
    <x v="0"/>
    <x v="0"/>
    <x v="2"/>
    <x v="1"/>
    <x v="0"/>
    <x v="1"/>
    <x v="0"/>
    <x v="1"/>
    <x v="2"/>
    <x v="0"/>
    <x v="1"/>
  </r>
  <r>
    <n v="178986674"/>
    <x v="37"/>
    <x v="41"/>
    <x v="7"/>
    <x v="29"/>
    <m/>
    <m/>
    <x v="0"/>
    <x v="0"/>
    <x v="0"/>
    <x v="0"/>
    <x v="2"/>
    <x v="1"/>
    <x v="0"/>
    <x v="1"/>
    <x v="0"/>
    <x v="1"/>
    <x v="1"/>
    <x v="0"/>
    <x v="0"/>
  </r>
  <r>
    <n v="178986706"/>
    <x v="39"/>
    <x v="35"/>
    <x v="0"/>
    <x v="29"/>
    <m/>
    <m/>
    <x v="0"/>
    <x v="0"/>
    <x v="0"/>
    <x v="0"/>
    <x v="0"/>
    <x v="0"/>
    <x v="0"/>
    <x v="0"/>
    <x v="0"/>
    <x v="1"/>
    <x v="1"/>
    <x v="0"/>
    <x v="0"/>
  </r>
  <r>
    <n v="178986736"/>
    <x v="39"/>
    <x v="35"/>
    <x v="0"/>
    <x v="29"/>
    <m/>
    <m/>
    <x v="0"/>
    <x v="0"/>
    <x v="0"/>
    <x v="0"/>
    <x v="0"/>
    <x v="0"/>
    <x v="0"/>
    <x v="0"/>
    <x v="0"/>
    <x v="1"/>
    <x v="1"/>
    <x v="0"/>
    <x v="0"/>
  </r>
  <r>
    <n v="178988863"/>
    <x v="37"/>
    <x v="37"/>
    <x v="1"/>
    <x v="32"/>
    <m/>
    <m/>
    <x v="0"/>
    <x v="0"/>
    <x v="0"/>
    <x v="0"/>
    <x v="2"/>
    <x v="1"/>
    <x v="1"/>
    <x v="1"/>
    <x v="0"/>
    <x v="1"/>
    <x v="1"/>
    <x v="0"/>
    <x v="0"/>
  </r>
  <r>
    <n v="178988878"/>
    <x v="35"/>
    <x v="41"/>
    <x v="0"/>
    <x v="32"/>
    <m/>
    <m/>
    <x v="0"/>
    <x v="0"/>
    <x v="0"/>
    <x v="0"/>
    <x v="0"/>
    <x v="0"/>
    <x v="0"/>
    <x v="0"/>
    <x v="0"/>
    <x v="1"/>
    <x v="1"/>
    <x v="0"/>
    <x v="0"/>
  </r>
  <r>
    <n v="178989528"/>
    <x v="37"/>
    <x v="11"/>
    <x v="0"/>
    <x v="50"/>
    <s v="2024-06-17"/>
    <m/>
    <x v="2"/>
    <x v="0"/>
    <x v="0"/>
    <x v="0"/>
    <x v="0"/>
    <x v="0"/>
    <x v="0"/>
    <x v="0"/>
    <x v="0"/>
    <x v="1"/>
    <x v="2"/>
    <x v="0"/>
    <x v="1"/>
  </r>
  <r>
    <n v="178989589"/>
    <x v="37"/>
    <x v="11"/>
    <x v="0"/>
    <x v="50"/>
    <s v="2024-06-17"/>
    <m/>
    <x v="2"/>
    <x v="0"/>
    <x v="0"/>
    <x v="0"/>
    <x v="0"/>
    <x v="0"/>
    <x v="0"/>
    <x v="0"/>
    <x v="0"/>
    <x v="1"/>
    <x v="2"/>
    <x v="0"/>
    <x v="1"/>
  </r>
  <r>
    <n v="178989638"/>
    <x v="37"/>
    <x v="11"/>
    <x v="0"/>
    <x v="50"/>
    <s v="2024-06-17"/>
    <m/>
    <x v="2"/>
    <x v="0"/>
    <x v="0"/>
    <x v="0"/>
    <x v="0"/>
    <x v="0"/>
    <x v="0"/>
    <x v="0"/>
    <x v="0"/>
    <x v="1"/>
    <x v="2"/>
    <x v="0"/>
    <x v="1"/>
  </r>
  <r>
    <n v="178995614"/>
    <x v="35"/>
    <x v="41"/>
    <x v="0"/>
    <x v="51"/>
    <m/>
    <m/>
    <x v="0"/>
    <x v="0"/>
    <x v="0"/>
    <x v="0"/>
    <x v="0"/>
    <x v="0"/>
    <x v="0"/>
    <x v="0"/>
    <x v="0"/>
    <x v="1"/>
    <x v="1"/>
    <x v="0"/>
    <x v="0"/>
  </r>
  <r>
    <n v="179011411"/>
    <x v="35"/>
    <x v="32"/>
    <x v="1"/>
    <x v="0"/>
    <m/>
    <m/>
    <x v="0"/>
    <x v="0"/>
    <x v="0"/>
    <x v="0"/>
    <x v="2"/>
    <x v="1"/>
    <x v="1"/>
    <x v="1"/>
    <x v="0"/>
    <x v="1"/>
    <x v="1"/>
    <x v="0"/>
    <x v="0"/>
  </r>
  <r>
    <n v="179011438"/>
    <x v="40"/>
    <x v="47"/>
    <x v="0"/>
    <x v="0"/>
    <m/>
    <m/>
    <x v="0"/>
    <x v="0"/>
    <x v="0"/>
    <x v="0"/>
    <x v="0"/>
    <x v="0"/>
    <x v="0"/>
    <x v="0"/>
    <x v="0"/>
    <x v="1"/>
    <x v="1"/>
    <x v="0"/>
    <x v="0"/>
  </r>
  <r>
    <n v="179011954"/>
    <x v="35"/>
    <x v="11"/>
    <x v="1"/>
    <x v="47"/>
    <s v="2024-06-27"/>
    <m/>
    <x v="9"/>
    <x v="0"/>
    <x v="0"/>
    <x v="0"/>
    <x v="2"/>
    <x v="1"/>
    <x v="1"/>
    <x v="1"/>
    <x v="0"/>
    <x v="1"/>
    <x v="2"/>
    <x v="0"/>
    <x v="1"/>
  </r>
  <r>
    <n v="179012080"/>
    <x v="35"/>
    <x v="32"/>
    <x v="6"/>
    <x v="24"/>
    <m/>
    <m/>
    <x v="0"/>
    <x v="0"/>
    <x v="0"/>
    <x v="0"/>
    <x v="2"/>
    <x v="1"/>
    <x v="1"/>
    <x v="1"/>
    <x v="0"/>
    <x v="1"/>
    <x v="1"/>
    <x v="0"/>
    <x v="0"/>
  </r>
  <r>
    <n v="179012106"/>
    <x v="34"/>
    <x v="47"/>
    <x v="0"/>
    <x v="24"/>
    <m/>
    <m/>
    <x v="0"/>
    <x v="0"/>
    <x v="0"/>
    <x v="0"/>
    <x v="0"/>
    <x v="0"/>
    <x v="0"/>
    <x v="0"/>
    <x v="0"/>
    <x v="1"/>
    <x v="1"/>
    <x v="0"/>
    <x v="0"/>
  </r>
  <r>
    <n v="179012165"/>
    <x v="35"/>
    <x v="51"/>
    <x v="1"/>
    <x v="12"/>
    <m/>
    <m/>
    <x v="0"/>
    <x v="0"/>
    <x v="0"/>
    <x v="0"/>
    <x v="2"/>
    <x v="1"/>
    <x v="1"/>
    <x v="1"/>
    <x v="0"/>
    <x v="1"/>
    <x v="1"/>
    <x v="0"/>
    <x v="0"/>
  </r>
  <r>
    <n v="179012183"/>
    <x v="43"/>
    <x v="35"/>
    <x v="0"/>
    <x v="12"/>
    <m/>
    <m/>
    <x v="0"/>
    <x v="0"/>
    <x v="0"/>
    <x v="0"/>
    <x v="0"/>
    <x v="0"/>
    <x v="0"/>
    <x v="0"/>
    <x v="0"/>
    <x v="1"/>
    <x v="1"/>
    <x v="0"/>
    <x v="0"/>
  </r>
  <r>
    <n v="179014755"/>
    <x v="35"/>
    <x v="33"/>
    <x v="3"/>
    <x v="32"/>
    <m/>
    <m/>
    <x v="0"/>
    <x v="0"/>
    <x v="0"/>
    <x v="0"/>
    <x v="2"/>
    <x v="1"/>
    <x v="0"/>
    <x v="0"/>
    <x v="0"/>
    <x v="1"/>
    <x v="1"/>
    <x v="0"/>
    <x v="0"/>
  </r>
  <r>
    <n v="179026878"/>
    <x v="35"/>
    <x v="44"/>
    <x v="1"/>
    <x v="52"/>
    <m/>
    <m/>
    <x v="0"/>
    <x v="0"/>
    <x v="0"/>
    <x v="0"/>
    <x v="2"/>
    <x v="1"/>
    <x v="1"/>
    <x v="1"/>
    <x v="0"/>
    <x v="1"/>
    <x v="1"/>
    <x v="0"/>
    <x v="0"/>
  </r>
  <r>
    <n v="179026911"/>
    <x v="43"/>
    <x v="35"/>
    <x v="0"/>
    <x v="52"/>
    <m/>
    <m/>
    <x v="0"/>
    <x v="0"/>
    <x v="0"/>
    <x v="0"/>
    <x v="0"/>
    <x v="0"/>
    <x v="0"/>
    <x v="0"/>
    <x v="0"/>
    <x v="1"/>
    <x v="1"/>
    <x v="0"/>
    <x v="0"/>
  </r>
  <r>
    <n v="179026952"/>
    <x v="43"/>
    <x v="35"/>
    <x v="0"/>
    <x v="52"/>
    <m/>
    <m/>
    <x v="0"/>
    <x v="0"/>
    <x v="0"/>
    <x v="0"/>
    <x v="0"/>
    <x v="0"/>
    <x v="0"/>
    <x v="0"/>
    <x v="0"/>
    <x v="1"/>
    <x v="1"/>
    <x v="0"/>
    <x v="0"/>
  </r>
  <r>
    <n v="179030180"/>
    <x v="40"/>
    <x v="32"/>
    <x v="20"/>
    <x v="5"/>
    <m/>
    <m/>
    <x v="0"/>
    <x v="0"/>
    <x v="0"/>
    <x v="0"/>
    <x v="2"/>
    <x v="1"/>
    <x v="0"/>
    <x v="0"/>
    <x v="0"/>
    <x v="1"/>
    <x v="1"/>
    <x v="0"/>
    <x v="0"/>
  </r>
  <r>
    <n v="179030580"/>
    <x v="40"/>
    <x v="41"/>
    <x v="4"/>
    <x v="15"/>
    <m/>
    <m/>
    <x v="0"/>
    <x v="0"/>
    <x v="0"/>
    <x v="0"/>
    <x v="2"/>
    <x v="1"/>
    <x v="1"/>
    <x v="1"/>
    <x v="0"/>
    <x v="1"/>
    <x v="1"/>
    <x v="0"/>
    <x v="0"/>
  </r>
  <r>
    <n v="179030629"/>
    <x v="39"/>
    <x v="35"/>
    <x v="0"/>
    <x v="15"/>
    <m/>
    <m/>
    <x v="0"/>
    <x v="0"/>
    <x v="0"/>
    <x v="0"/>
    <x v="0"/>
    <x v="0"/>
    <x v="0"/>
    <x v="0"/>
    <x v="0"/>
    <x v="1"/>
    <x v="1"/>
    <x v="0"/>
    <x v="0"/>
  </r>
  <r>
    <n v="179030685"/>
    <x v="39"/>
    <x v="35"/>
    <x v="0"/>
    <x v="15"/>
    <m/>
    <m/>
    <x v="0"/>
    <x v="0"/>
    <x v="0"/>
    <x v="0"/>
    <x v="0"/>
    <x v="0"/>
    <x v="0"/>
    <x v="0"/>
    <x v="0"/>
    <x v="1"/>
    <x v="1"/>
    <x v="0"/>
    <x v="0"/>
  </r>
  <r>
    <n v="179030713"/>
    <x v="39"/>
    <x v="35"/>
    <x v="0"/>
    <x v="15"/>
    <m/>
    <m/>
    <x v="0"/>
    <x v="0"/>
    <x v="0"/>
    <x v="0"/>
    <x v="0"/>
    <x v="0"/>
    <x v="0"/>
    <x v="0"/>
    <x v="0"/>
    <x v="1"/>
    <x v="1"/>
    <x v="0"/>
    <x v="0"/>
  </r>
  <r>
    <n v="179031745"/>
    <x v="40"/>
    <x v="32"/>
    <x v="1"/>
    <x v="5"/>
    <m/>
    <m/>
    <x v="0"/>
    <x v="0"/>
    <x v="0"/>
    <x v="0"/>
    <x v="2"/>
    <x v="1"/>
    <x v="1"/>
    <x v="1"/>
    <x v="0"/>
    <x v="1"/>
    <x v="1"/>
    <x v="0"/>
    <x v="0"/>
  </r>
  <r>
    <n v="179031786"/>
    <x v="40"/>
    <x v="47"/>
    <x v="0"/>
    <x v="5"/>
    <m/>
    <m/>
    <x v="0"/>
    <x v="0"/>
    <x v="0"/>
    <x v="0"/>
    <x v="0"/>
    <x v="0"/>
    <x v="0"/>
    <x v="0"/>
    <x v="0"/>
    <x v="1"/>
    <x v="1"/>
    <x v="0"/>
    <x v="0"/>
  </r>
  <r>
    <n v="179031845"/>
    <x v="40"/>
    <x v="47"/>
    <x v="0"/>
    <x v="5"/>
    <m/>
    <m/>
    <x v="0"/>
    <x v="0"/>
    <x v="0"/>
    <x v="0"/>
    <x v="0"/>
    <x v="0"/>
    <x v="0"/>
    <x v="0"/>
    <x v="0"/>
    <x v="1"/>
    <x v="1"/>
    <x v="0"/>
    <x v="0"/>
  </r>
  <r>
    <n v="179033513"/>
    <x v="40"/>
    <x v="35"/>
    <x v="4"/>
    <x v="53"/>
    <m/>
    <m/>
    <x v="0"/>
    <x v="0"/>
    <x v="0"/>
    <x v="0"/>
    <x v="2"/>
    <x v="1"/>
    <x v="1"/>
    <x v="1"/>
    <x v="0"/>
    <x v="1"/>
    <x v="1"/>
    <x v="0"/>
    <x v="0"/>
  </r>
  <r>
    <n v="179033580"/>
    <x v="31"/>
    <x v="36"/>
    <x v="0"/>
    <x v="53"/>
    <m/>
    <m/>
    <x v="0"/>
    <x v="0"/>
    <x v="0"/>
    <x v="0"/>
    <x v="0"/>
    <x v="0"/>
    <x v="0"/>
    <x v="0"/>
    <x v="0"/>
    <x v="1"/>
    <x v="1"/>
    <x v="0"/>
    <x v="0"/>
  </r>
  <r>
    <n v="179033609"/>
    <x v="31"/>
    <x v="36"/>
    <x v="0"/>
    <x v="53"/>
    <m/>
    <m/>
    <x v="0"/>
    <x v="0"/>
    <x v="0"/>
    <x v="0"/>
    <x v="0"/>
    <x v="0"/>
    <x v="0"/>
    <x v="0"/>
    <x v="0"/>
    <x v="1"/>
    <x v="1"/>
    <x v="0"/>
    <x v="0"/>
  </r>
  <r>
    <n v="179034305"/>
    <x v="40"/>
    <x v="33"/>
    <x v="11"/>
    <x v="6"/>
    <m/>
    <m/>
    <x v="0"/>
    <x v="0"/>
    <x v="0"/>
    <x v="0"/>
    <x v="2"/>
    <x v="1"/>
    <x v="0"/>
    <x v="1"/>
    <x v="0"/>
    <x v="1"/>
    <x v="1"/>
    <x v="0"/>
    <x v="0"/>
  </r>
  <r>
    <n v="179034348"/>
    <x v="34"/>
    <x v="47"/>
    <x v="0"/>
    <x v="6"/>
    <m/>
    <s v="2024-07-18"/>
    <x v="0"/>
    <x v="0"/>
    <x v="0"/>
    <x v="0"/>
    <x v="0"/>
    <x v="0"/>
    <x v="0"/>
    <x v="0"/>
    <x v="0"/>
    <x v="1"/>
    <x v="1"/>
    <x v="0"/>
    <x v="0"/>
  </r>
  <r>
    <n v="179046426"/>
    <x v="40"/>
    <x v="41"/>
    <x v="13"/>
    <x v="2"/>
    <m/>
    <m/>
    <x v="0"/>
    <x v="0"/>
    <x v="0"/>
    <x v="0"/>
    <x v="2"/>
    <x v="1"/>
    <x v="1"/>
    <x v="0"/>
    <x v="0"/>
    <x v="1"/>
    <x v="1"/>
    <x v="0"/>
    <x v="0"/>
  </r>
  <r>
    <n v="179046752"/>
    <x v="34"/>
    <x v="11"/>
    <x v="6"/>
    <x v="22"/>
    <m/>
    <m/>
    <x v="0"/>
    <x v="0"/>
    <x v="0"/>
    <x v="0"/>
    <x v="2"/>
    <x v="1"/>
    <x v="1"/>
    <x v="1"/>
    <x v="0"/>
    <x v="1"/>
    <x v="2"/>
    <x v="0"/>
    <x v="1"/>
  </r>
  <r>
    <n v="179050492"/>
    <x v="40"/>
    <x v="33"/>
    <x v="6"/>
    <x v="54"/>
    <m/>
    <m/>
    <x v="0"/>
    <x v="0"/>
    <x v="0"/>
    <x v="0"/>
    <x v="2"/>
    <x v="1"/>
    <x v="1"/>
    <x v="1"/>
    <x v="0"/>
    <x v="1"/>
    <x v="1"/>
    <x v="0"/>
    <x v="0"/>
  </r>
  <r>
    <n v="179050534"/>
    <x v="39"/>
    <x v="45"/>
    <x v="0"/>
    <x v="54"/>
    <m/>
    <m/>
    <x v="0"/>
    <x v="0"/>
    <x v="0"/>
    <x v="0"/>
    <x v="0"/>
    <x v="0"/>
    <x v="0"/>
    <x v="0"/>
    <x v="0"/>
    <x v="1"/>
    <x v="1"/>
    <x v="0"/>
    <x v="0"/>
  </r>
  <r>
    <n v="179050558"/>
    <x v="39"/>
    <x v="45"/>
    <x v="0"/>
    <x v="54"/>
    <m/>
    <m/>
    <x v="0"/>
    <x v="0"/>
    <x v="0"/>
    <x v="0"/>
    <x v="0"/>
    <x v="0"/>
    <x v="0"/>
    <x v="0"/>
    <x v="0"/>
    <x v="1"/>
    <x v="1"/>
    <x v="0"/>
    <x v="0"/>
  </r>
  <r>
    <n v="179050595"/>
    <x v="39"/>
    <x v="52"/>
    <x v="0"/>
    <x v="54"/>
    <m/>
    <m/>
    <x v="0"/>
    <x v="0"/>
    <x v="0"/>
    <x v="0"/>
    <x v="0"/>
    <x v="0"/>
    <x v="0"/>
    <x v="0"/>
    <x v="0"/>
    <x v="1"/>
    <x v="1"/>
    <x v="0"/>
    <x v="0"/>
  </r>
  <r>
    <n v="179051885"/>
    <x v="40"/>
    <x v="11"/>
    <x v="4"/>
    <x v="12"/>
    <s v="2024-06-22"/>
    <m/>
    <x v="1"/>
    <x v="0"/>
    <x v="0"/>
    <x v="0"/>
    <x v="2"/>
    <x v="1"/>
    <x v="1"/>
    <x v="1"/>
    <x v="0"/>
    <x v="1"/>
    <x v="2"/>
    <x v="0"/>
    <x v="1"/>
  </r>
  <r>
    <n v="179052775"/>
    <x v="40"/>
    <x v="44"/>
    <x v="6"/>
    <x v="3"/>
    <m/>
    <m/>
    <x v="0"/>
    <x v="0"/>
    <x v="0"/>
    <x v="0"/>
    <x v="2"/>
    <x v="1"/>
    <x v="1"/>
    <x v="1"/>
    <x v="0"/>
    <x v="1"/>
    <x v="1"/>
    <x v="0"/>
    <x v="0"/>
  </r>
  <r>
    <n v="179052796"/>
    <x v="43"/>
    <x v="52"/>
    <x v="0"/>
    <x v="3"/>
    <m/>
    <m/>
    <x v="0"/>
    <x v="0"/>
    <x v="0"/>
    <x v="0"/>
    <x v="0"/>
    <x v="0"/>
    <x v="0"/>
    <x v="0"/>
    <x v="0"/>
    <x v="1"/>
    <x v="1"/>
    <x v="0"/>
    <x v="0"/>
  </r>
  <r>
    <n v="179070271"/>
    <x v="34"/>
    <x v="33"/>
    <x v="20"/>
    <x v="24"/>
    <m/>
    <m/>
    <x v="0"/>
    <x v="0"/>
    <x v="0"/>
    <x v="0"/>
    <x v="2"/>
    <x v="1"/>
    <x v="0"/>
    <x v="0"/>
    <x v="0"/>
    <x v="1"/>
    <x v="1"/>
    <x v="0"/>
    <x v="0"/>
  </r>
  <r>
    <n v="179096403"/>
    <x v="34"/>
    <x v="44"/>
    <x v="6"/>
    <x v="55"/>
    <m/>
    <m/>
    <x v="0"/>
    <x v="0"/>
    <x v="0"/>
    <x v="0"/>
    <x v="2"/>
    <x v="1"/>
    <x v="1"/>
    <x v="1"/>
    <x v="0"/>
    <x v="1"/>
    <x v="1"/>
    <x v="0"/>
    <x v="0"/>
  </r>
  <r>
    <n v="179096418"/>
    <x v="39"/>
    <x v="45"/>
    <x v="0"/>
    <x v="55"/>
    <m/>
    <m/>
    <x v="0"/>
    <x v="0"/>
    <x v="0"/>
    <x v="0"/>
    <x v="0"/>
    <x v="0"/>
    <x v="0"/>
    <x v="0"/>
    <x v="0"/>
    <x v="1"/>
    <x v="1"/>
    <x v="0"/>
    <x v="0"/>
  </r>
  <r>
    <n v="179096441"/>
    <x v="39"/>
    <x v="45"/>
    <x v="0"/>
    <x v="55"/>
    <m/>
    <m/>
    <x v="0"/>
    <x v="0"/>
    <x v="0"/>
    <x v="0"/>
    <x v="0"/>
    <x v="0"/>
    <x v="0"/>
    <x v="0"/>
    <x v="0"/>
    <x v="1"/>
    <x v="1"/>
    <x v="0"/>
    <x v="0"/>
  </r>
  <r>
    <n v="179097166"/>
    <x v="34"/>
    <x v="11"/>
    <x v="6"/>
    <x v="56"/>
    <s v="2024-06-19"/>
    <m/>
    <x v="5"/>
    <x v="0"/>
    <x v="0"/>
    <x v="0"/>
    <x v="2"/>
    <x v="1"/>
    <x v="1"/>
    <x v="1"/>
    <x v="0"/>
    <x v="1"/>
    <x v="2"/>
    <x v="0"/>
    <x v="1"/>
  </r>
  <r>
    <n v="179098556"/>
    <x v="34"/>
    <x v="41"/>
    <x v="11"/>
    <x v="27"/>
    <m/>
    <s v="2024-06-21"/>
    <x v="0"/>
    <x v="0"/>
    <x v="0"/>
    <x v="0"/>
    <x v="2"/>
    <x v="1"/>
    <x v="0"/>
    <x v="1"/>
    <x v="0"/>
    <x v="1"/>
    <x v="1"/>
    <x v="0"/>
    <x v="0"/>
  </r>
  <r>
    <n v="179098576"/>
    <x v="44"/>
    <x v="11"/>
    <x v="0"/>
    <x v="27"/>
    <s v="2024-06-20"/>
    <m/>
    <x v="5"/>
    <x v="0"/>
    <x v="0"/>
    <x v="0"/>
    <x v="0"/>
    <x v="0"/>
    <x v="0"/>
    <x v="0"/>
    <x v="0"/>
    <x v="1"/>
    <x v="2"/>
    <x v="0"/>
    <x v="1"/>
  </r>
  <r>
    <n v="179098591"/>
    <x v="44"/>
    <x v="11"/>
    <x v="0"/>
    <x v="27"/>
    <s v="2024-06-20"/>
    <m/>
    <x v="5"/>
    <x v="0"/>
    <x v="0"/>
    <x v="0"/>
    <x v="0"/>
    <x v="0"/>
    <x v="0"/>
    <x v="0"/>
    <x v="0"/>
    <x v="1"/>
    <x v="2"/>
    <x v="0"/>
    <x v="1"/>
  </r>
  <r>
    <n v="179100063"/>
    <x v="34"/>
    <x v="45"/>
    <x v="1"/>
    <x v="12"/>
    <m/>
    <m/>
    <x v="0"/>
    <x v="0"/>
    <x v="0"/>
    <x v="0"/>
    <x v="2"/>
    <x v="1"/>
    <x v="1"/>
    <x v="1"/>
    <x v="0"/>
    <x v="1"/>
    <x v="1"/>
    <x v="0"/>
    <x v="0"/>
  </r>
  <r>
    <n v="179100078"/>
    <x v="31"/>
    <x v="36"/>
    <x v="0"/>
    <x v="12"/>
    <m/>
    <m/>
    <x v="0"/>
    <x v="0"/>
    <x v="0"/>
    <x v="0"/>
    <x v="0"/>
    <x v="0"/>
    <x v="0"/>
    <x v="0"/>
    <x v="0"/>
    <x v="1"/>
    <x v="1"/>
    <x v="0"/>
    <x v="0"/>
  </r>
  <r>
    <n v="179100092"/>
    <x v="31"/>
    <x v="53"/>
    <x v="0"/>
    <x v="12"/>
    <m/>
    <m/>
    <x v="0"/>
    <x v="0"/>
    <x v="0"/>
    <x v="0"/>
    <x v="0"/>
    <x v="0"/>
    <x v="0"/>
    <x v="0"/>
    <x v="0"/>
    <x v="1"/>
    <x v="1"/>
    <x v="0"/>
    <x v="0"/>
  </r>
  <r>
    <n v="179116256"/>
    <x v="39"/>
    <x v="41"/>
    <x v="11"/>
    <x v="11"/>
    <m/>
    <m/>
    <x v="0"/>
    <x v="0"/>
    <x v="0"/>
    <x v="0"/>
    <x v="2"/>
    <x v="1"/>
    <x v="0"/>
    <x v="1"/>
    <x v="0"/>
    <x v="1"/>
    <x v="1"/>
    <x v="0"/>
    <x v="0"/>
  </r>
  <r>
    <n v="179116275"/>
    <x v="45"/>
    <x v="35"/>
    <x v="0"/>
    <x v="11"/>
    <m/>
    <m/>
    <x v="0"/>
    <x v="0"/>
    <x v="0"/>
    <x v="0"/>
    <x v="0"/>
    <x v="0"/>
    <x v="0"/>
    <x v="0"/>
    <x v="0"/>
    <x v="1"/>
    <x v="1"/>
    <x v="0"/>
    <x v="0"/>
  </r>
  <r>
    <n v="179116298"/>
    <x v="45"/>
    <x v="35"/>
    <x v="0"/>
    <x v="11"/>
    <m/>
    <m/>
    <x v="0"/>
    <x v="0"/>
    <x v="0"/>
    <x v="0"/>
    <x v="0"/>
    <x v="0"/>
    <x v="0"/>
    <x v="0"/>
    <x v="0"/>
    <x v="1"/>
    <x v="1"/>
    <x v="0"/>
    <x v="0"/>
  </r>
  <r>
    <n v="179116316"/>
    <x v="45"/>
    <x v="35"/>
    <x v="0"/>
    <x v="11"/>
    <m/>
    <m/>
    <x v="0"/>
    <x v="0"/>
    <x v="0"/>
    <x v="0"/>
    <x v="0"/>
    <x v="0"/>
    <x v="0"/>
    <x v="0"/>
    <x v="0"/>
    <x v="1"/>
    <x v="1"/>
    <x v="0"/>
    <x v="0"/>
  </r>
  <r>
    <n v="179116379"/>
    <x v="39"/>
    <x v="44"/>
    <x v="1"/>
    <x v="24"/>
    <m/>
    <m/>
    <x v="0"/>
    <x v="0"/>
    <x v="0"/>
    <x v="0"/>
    <x v="2"/>
    <x v="1"/>
    <x v="1"/>
    <x v="1"/>
    <x v="0"/>
    <x v="1"/>
    <x v="1"/>
    <x v="0"/>
    <x v="0"/>
  </r>
  <r>
    <n v="179116404"/>
    <x v="43"/>
    <x v="35"/>
    <x v="0"/>
    <x v="24"/>
    <m/>
    <m/>
    <x v="0"/>
    <x v="0"/>
    <x v="0"/>
    <x v="0"/>
    <x v="0"/>
    <x v="0"/>
    <x v="0"/>
    <x v="0"/>
    <x v="0"/>
    <x v="1"/>
    <x v="1"/>
    <x v="0"/>
    <x v="0"/>
  </r>
  <r>
    <n v="179116430"/>
    <x v="43"/>
    <x v="35"/>
    <x v="0"/>
    <x v="24"/>
    <m/>
    <m/>
    <x v="0"/>
    <x v="0"/>
    <x v="0"/>
    <x v="0"/>
    <x v="0"/>
    <x v="0"/>
    <x v="0"/>
    <x v="0"/>
    <x v="0"/>
    <x v="1"/>
    <x v="1"/>
    <x v="0"/>
    <x v="0"/>
  </r>
  <r>
    <n v="179116446"/>
    <x v="43"/>
    <x v="35"/>
    <x v="0"/>
    <x v="24"/>
    <m/>
    <m/>
    <x v="0"/>
    <x v="0"/>
    <x v="0"/>
    <x v="0"/>
    <x v="0"/>
    <x v="0"/>
    <x v="0"/>
    <x v="0"/>
    <x v="0"/>
    <x v="1"/>
    <x v="1"/>
    <x v="0"/>
    <x v="0"/>
  </r>
  <r>
    <n v="179116475"/>
    <x v="43"/>
    <x v="35"/>
    <x v="0"/>
    <x v="24"/>
    <m/>
    <m/>
    <x v="0"/>
    <x v="0"/>
    <x v="0"/>
    <x v="0"/>
    <x v="0"/>
    <x v="0"/>
    <x v="0"/>
    <x v="0"/>
    <x v="0"/>
    <x v="1"/>
    <x v="1"/>
    <x v="0"/>
    <x v="0"/>
  </r>
  <r>
    <n v="179118514"/>
    <x v="39"/>
    <x v="44"/>
    <x v="8"/>
    <x v="39"/>
    <m/>
    <m/>
    <x v="0"/>
    <x v="0"/>
    <x v="0"/>
    <x v="0"/>
    <x v="2"/>
    <x v="1"/>
    <x v="1"/>
    <x v="1"/>
    <x v="0"/>
    <x v="1"/>
    <x v="1"/>
    <x v="0"/>
    <x v="0"/>
  </r>
  <r>
    <n v="179118568"/>
    <x v="43"/>
    <x v="35"/>
    <x v="0"/>
    <x v="39"/>
    <m/>
    <m/>
    <x v="0"/>
    <x v="1"/>
    <x v="0"/>
    <x v="0"/>
    <x v="1"/>
    <x v="0"/>
    <x v="0"/>
    <x v="0"/>
    <x v="1"/>
    <x v="1"/>
    <x v="1"/>
    <x v="0"/>
    <x v="0"/>
  </r>
  <r>
    <n v="179118610"/>
    <x v="43"/>
    <x v="36"/>
    <x v="0"/>
    <x v="39"/>
    <m/>
    <m/>
    <x v="0"/>
    <x v="1"/>
    <x v="0"/>
    <x v="0"/>
    <x v="1"/>
    <x v="0"/>
    <x v="0"/>
    <x v="0"/>
    <x v="1"/>
    <x v="1"/>
    <x v="1"/>
    <x v="0"/>
    <x v="0"/>
  </r>
  <r>
    <n v="179118746"/>
    <x v="39"/>
    <x v="51"/>
    <x v="1"/>
    <x v="57"/>
    <m/>
    <m/>
    <x v="0"/>
    <x v="0"/>
    <x v="0"/>
    <x v="0"/>
    <x v="2"/>
    <x v="1"/>
    <x v="1"/>
    <x v="1"/>
    <x v="0"/>
    <x v="1"/>
    <x v="1"/>
    <x v="0"/>
    <x v="0"/>
  </r>
  <r>
    <n v="179118786"/>
    <x v="43"/>
    <x v="11"/>
    <x v="0"/>
    <x v="57"/>
    <s v="2024-06-25"/>
    <m/>
    <x v="1"/>
    <x v="0"/>
    <x v="0"/>
    <x v="0"/>
    <x v="0"/>
    <x v="0"/>
    <x v="0"/>
    <x v="0"/>
    <x v="0"/>
    <x v="1"/>
    <x v="2"/>
    <x v="0"/>
    <x v="1"/>
  </r>
  <r>
    <n v="179120185"/>
    <x v="39"/>
    <x v="11"/>
    <x v="1"/>
    <x v="24"/>
    <s v="2024-07-04"/>
    <m/>
    <x v="3"/>
    <x v="0"/>
    <x v="0"/>
    <x v="0"/>
    <x v="2"/>
    <x v="1"/>
    <x v="1"/>
    <x v="1"/>
    <x v="0"/>
    <x v="1"/>
    <x v="2"/>
    <x v="0"/>
    <x v="1"/>
  </r>
  <r>
    <n v="179120371"/>
    <x v="39"/>
    <x v="41"/>
    <x v="10"/>
    <x v="22"/>
    <m/>
    <m/>
    <x v="0"/>
    <x v="0"/>
    <x v="0"/>
    <x v="0"/>
    <x v="2"/>
    <x v="1"/>
    <x v="0"/>
    <x v="1"/>
    <x v="0"/>
    <x v="1"/>
    <x v="1"/>
    <x v="0"/>
    <x v="0"/>
  </r>
  <r>
    <n v="179120398"/>
    <x v="45"/>
    <x v="39"/>
    <x v="0"/>
    <x v="22"/>
    <m/>
    <m/>
    <x v="0"/>
    <x v="0"/>
    <x v="0"/>
    <x v="0"/>
    <x v="0"/>
    <x v="0"/>
    <x v="0"/>
    <x v="0"/>
    <x v="0"/>
    <x v="1"/>
    <x v="1"/>
    <x v="0"/>
    <x v="0"/>
  </r>
  <r>
    <n v="179120423"/>
    <x v="45"/>
    <x v="39"/>
    <x v="0"/>
    <x v="22"/>
    <m/>
    <m/>
    <x v="0"/>
    <x v="0"/>
    <x v="0"/>
    <x v="0"/>
    <x v="0"/>
    <x v="0"/>
    <x v="0"/>
    <x v="0"/>
    <x v="0"/>
    <x v="1"/>
    <x v="1"/>
    <x v="0"/>
    <x v="0"/>
  </r>
  <r>
    <n v="179121466"/>
    <x v="39"/>
    <x v="11"/>
    <x v="8"/>
    <x v="3"/>
    <s v="2024-06-20"/>
    <m/>
    <x v="3"/>
    <x v="0"/>
    <x v="0"/>
    <x v="0"/>
    <x v="2"/>
    <x v="1"/>
    <x v="1"/>
    <x v="1"/>
    <x v="0"/>
    <x v="1"/>
    <x v="2"/>
    <x v="0"/>
    <x v="1"/>
  </r>
  <r>
    <n v="179122011"/>
    <x v="39"/>
    <x v="45"/>
    <x v="15"/>
    <x v="34"/>
    <m/>
    <m/>
    <x v="0"/>
    <x v="0"/>
    <x v="0"/>
    <x v="0"/>
    <x v="2"/>
    <x v="1"/>
    <x v="0"/>
    <x v="1"/>
    <x v="0"/>
    <x v="1"/>
    <x v="1"/>
    <x v="0"/>
    <x v="0"/>
  </r>
  <r>
    <n v="179122028"/>
    <x v="44"/>
    <x v="46"/>
    <x v="0"/>
    <x v="34"/>
    <m/>
    <m/>
    <x v="0"/>
    <x v="0"/>
    <x v="0"/>
    <x v="0"/>
    <x v="0"/>
    <x v="0"/>
    <x v="0"/>
    <x v="0"/>
    <x v="0"/>
    <x v="1"/>
    <x v="1"/>
    <x v="0"/>
    <x v="0"/>
  </r>
  <r>
    <n v="179122041"/>
    <x v="44"/>
    <x v="46"/>
    <x v="0"/>
    <x v="34"/>
    <m/>
    <m/>
    <x v="0"/>
    <x v="0"/>
    <x v="0"/>
    <x v="0"/>
    <x v="0"/>
    <x v="0"/>
    <x v="0"/>
    <x v="0"/>
    <x v="0"/>
    <x v="1"/>
    <x v="1"/>
    <x v="0"/>
    <x v="0"/>
  </r>
  <r>
    <n v="179124992"/>
    <x v="39"/>
    <x v="36"/>
    <x v="4"/>
    <x v="23"/>
    <m/>
    <m/>
    <x v="0"/>
    <x v="0"/>
    <x v="0"/>
    <x v="0"/>
    <x v="2"/>
    <x v="1"/>
    <x v="1"/>
    <x v="1"/>
    <x v="0"/>
    <x v="1"/>
    <x v="1"/>
    <x v="0"/>
    <x v="0"/>
  </r>
  <r>
    <n v="179125013"/>
    <x v="46"/>
    <x v="53"/>
    <x v="0"/>
    <x v="23"/>
    <m/>
    <m/>
    <x v="0"/>
    <x v="0"/>
    <x v="0"/>
    <x v="0"/>
    <x v="0"/>
    <x v="0"/>
    <x v="0"/>
    <x v="0"/>
    <x v="0"/>
    <x v="1"/>
    <x v="1"/>
    <x v="0"/>
    <x v="0"/>
  </r>
  <r>
    <n v="179125027"/>
    <x v="46"/>
    <x v="53"/>
    <x v="0"/>
    <x v="23"/>
    <m/>
    <m/>
    <x v="0"/>
    <x v="0"/>
    <x v="0"/>
    <x v="0"/>
    <x v="0"/>
    <x v="0"/>
    <x v="0"/>
    <x v="0"/>
    <x v="0"/>
    <x v="1"/>
    <x v="1"/>
    <x v="0"/>
    <x v="0"/>
  </r>
  <r>
    <n v="179125041"/>
    <x v="46"/>
    <x v="53"/>
    <x v="0"/>
    <x v="23"/>
    <m/>
    <m/>
    <x v="0"/>
    <x v="0"/>
    <x v="0"/>
    <x v="0"/>
    <x v="0"/>
    <x v="0"/>
    <x v="0"/>
    <x v="0"/>
    <x v="0"/>
    <x v="1"/>
    <x v="1"/>
    <x v="0"/>
    <x v="0"/>
  </r>
  <r>
    <n v="179125061"/>
    <x v="46"/>
    <x v="53"/>
    <x v="0"/>
    <x v="23"/>
    <m/>
    <m/>
    <x v="0"/>
    <x v="0"/>
    <x v="0"/>
    <x v="0"/>
    <x v="0"/>
    <x v="0"/>
    <x v="0"/>
    <x v="0"/>
    <x v="0"/>
    <x v="1"/>
    <x v="1"/>
    <x v="0"/>
    <x v="0"/>
  </r>
  <r>
    <n v="179125248"/>
    <x v="39"/>
    <x v="41"/>
    <x v="1"/>
    <x v="47"/>
    <m/>
    <m/>
    <x v="0"/>
    <x v="0"/>
    <x v="0"/>
    <x v="0"/>
    <x v="2"/>
    <x v="1"/>
    <x v="1"/>
    <x v="1"/>
    <x v="0"/>
    <x v="1"/>
    <x v="1"/>
    <x v="0"/>
    <x v="0"/>
  </r>
  <r>
    <n v="179125287"/>
    <x v="45"/>
    <x v="52"/>
    <x v="0"/>
    <x v="47"/>
    <m/>
    <s v="2024-06-26"/>
    <x v="0"/>
    <x v="0"/>
    <x v="0"/>
    <x v="0"/>
    <x v="0"/>
    <x v="0"/>
    <x v="0"/>
    <x v="0"/>
    <x v="0"/>
    <x v="1"/>
    <x v="1"/>
    <x v="0"/>
    <x v="0"/>
  </r>
  <r>
    <n v="179125298"/>
    <x v="45"/>
    <x v="52"/>
    <x v="0"/>
    <x v="47"/>
    <m/>
    <m/>
    <x v="0"/>
    <x v="0"/>
    <x v="0"/>
    <x v="0"/>
    <x v="0"/>
    <x v="0"/>
    <x v="0"/>
    <x v="0"/>
    <x v="0"/>
    <x v="1"/>
    <x v="1"/>
    <x v="0"/>
    <x v="0"/>
  </r>
  <r>
    <n v="179171816"/>
    <x v="45"/>
    <x v="45"/>
    <x v="11"/>
    <x v="13"/>
    <m/>
    <m/>
    <x v="0"/>
    <x v="0"/>
    <x v="0"/>
    <x v="0"/>
    <x v="2"/>
    <x v="1"/>
    <x v="0"/>
    <x v="1"/>
    <x v="0"/>
    <x v="1"/>
    <x v="1"/>
    <x v="0"/>
    <x v="0"/>
  </r>
  <r>
    <n v="179171902"/>
    <x v="31"/>
    <x v="11"/>
    <x v="0"/>
    <x v="13"/>
    <s v="2024-07-04"/>
    <m/>
    <x v="2"/>
    <x v="0"/>
    <x v="0"/>
    <x v="0"/>
    <x v="0"/>
    <x v="0"/>
    <x v="0"/>
    <x v="0"/>
    <x v="0"/>
    <x v="1"/>
    <x v="2"/>
    <x v="0"/>
    <x v="1"/>
  </r>
  <r>
    <n v="179171961"/>
    <x v="45"/>
    <x v="52"/>
    <x v="5"/>
    <x v="2"/>
    <m/>
    <m/>
    <x v="0"/>
    <x v="0"/>
    <x v="0"/>
    <x v="0"/>
    <x v="2"/>
    <x v="1"/>
    <x v="1"/>
    <x v="0"/>
    <x v="0"/>
    <x v="1"/>
    <x v="1"/>
    <x v="0"/>
    <x v="0"/>
  </r>
  <r>
    <n v="179172483"/>
    <x v="45"/>
    <x v="52"/>
    <x v="8"/>
    <x v="7"/>
    <m/>
    <m/>
    <x v="0"/>
    <x v="0"/>
    <x v="0"/>
    <x v="0"/>
    <x v="2"/>
    <x v="1"/>
    <x v="1"/>
    <x v="1"/>
    <x v="0"/>
    <x v="1"/>
    <x v="1"/>
    <x v="0"/>
    <x v="0"/>
  </r>
  <r>
    <n v="179172525"/>
    <x v="47"/>
    <x v="46"/>
    <x v="0"/>
    <x v="7"/>
    <m/>
    <m/>
    <x v="0"/>
    <x v="0"/>
    <x v="0"/>
    <x v="0"/>
    <x v="0"/>
    <x v="0"/>
    <x v="0"/>
    <x v="0"/>
    <x v="0"/>
    <x v="1"/>
    <x v="1"/>
    <x v="0"/>
    <x v="0"/>
  </r>
  <r>
    <n v="179172562"/>
    <x v="47"/>
    <x v="46"/>
    <x v="0"/>
    <x v="7"/>
    <m/>
    <m/>
    <x v="0"/>
    <x v="0"/>
    <x v="0"/>
    <x v="0"/>
    <x v="0"/>
    <x v="0"/>
    <x v="0"/>
    <x v="0"/>
    <x v="0"/>
    <x v="1"/>
    <x v="1"/>
    <x v="0"/>
    <x v="0"/>
  </r>
  <r>
    <n v="179172602"/>
    <x v="47"/>
    <x v="46"/>
    <x v="0"/>
    <x v="7"/>
    <m/>
    <m/>
    <x v="0"/>
    <x v="0"/>
    <x v="0"/>
    <x v="0"/>
    <x v="0"/>
    <x v="0"/>
    <x v="0"/>
    <x v="0"/>
    <x v="0"/>
    <x v="1"/>
    <x v="1"/>
    <x v="0"/>
    <x v="0"/>
  </r>
  <r>
    <n v="179188546"/>
    <x v="45"/>
    <x v="35"/>
    <x v="1"/>
    <x v="58"/>
    <m/>
    <m/>
    <x v="0"/>
    <x v="0"/>
    <x v="0"/>
    <x v="0"/>
    <x v="2"/>
    <x v="1"/>
    <x v="1"/>
    <x v="1"/>
    <x v="0"/>
    <x v="1"/>
    <x v="1"/>
    <x v="0"/>
    <x v="0"/>
  </r>
  <r>
    <n v="179188577"/>
    <x v="48"/>
    <x v="46"/>
    <x v="0"/>
    <x v="58"/>
    <m/>
    <m/>
    <x v="0"/>
    <x v="0"/>
    <x v="0"/>
    <x v="0"/>
    <x v="0"/>
    <x v="0"/>
    <x v="0"/>
    <x v="0"/>
    <x v="0"/>
    <x v="1"/>
    <x v="1"/>
    <x v="0"/>
    <x v="0"/>
  </r>
  <r>
    <n v="179190570"/>
    <x v="45"/>
    <x v="45"/>
    <x v="3"/>
    <x v="27"/>
    <m/>
    <m/>
    <x v="0"/>
    <x v="0"/>
    <x v="0"/>
    <x v="0"/>
    <x v="2"/>
    <x v="1"/>
    <x v="0"/>
    <x v="0"/>
    <x v="0"/>
    <x v="1"/>
    <x v="1"/>
    <x v="0"/>
    <x v="0"/>
  </r>
  <r>
    <n v="179216808"/>
    <x v="44"/>
    <x v="47"/>
    <x v="1"/>
    <x v="39"/>
    <m/>
    <m/>
    <x v="0"/>
    <x v="0"/>
    <x v="0"/>
    <x v="0"/>
    <x v="2"/>
    <x v="1"/>
    <x v="1"/>
    <x v="1"/>
    <x v="0"/>
    <x v="1"/>
    <x v="1"/>
    <x v="0"/>
    <x v="0"/>
  </r>
  <r>
    <n v="179216851"/>
    <x v="44"/>
    <x v="45"/>
    <x v="1"/>
    <x v="15"/>
    <m/>
    <m/>
    <x v="0"/>
    <x v="0"/>
    <x v="0"/>
    <x v="0"/>
    <x v="2"/>
    <x v="1"/>
    <x v="1"/>
    <x v="1"/>
    <x v="0"/>
    <x v="1"/>
    <x v="1"/>
    <x v="0"/>
    <x v="0"/>
  </r>
  <r>
    <n v="179216856"/>
    <x v="44"/>
    <x v="52"/>
    <x v="0"/>
    <x v="39"/>
    <m/>
    <m/>
    <x v="0"/>
    <x v="0"/>
    <x v="0"/>
    <x v="0"/>
    <x v="0"/>
    <x v="0"/>
    <x v="0"/>
    <x v="0"/>
    <x v="0"/>
    <x v="1"/>
    <x v="1"/>
    <x v="0"/>
    <x v="0"/>
  </r>
  <r>
    <n v="179216869"/>
    <x v="31"/>
    <x v="46"/>
    <x v="0"/>
    <x v="15"/>
    <m/>
    <m/>
    <x v="0"/>
    <x v="0"/>
    <x v="0"/>
    <x v="0"/>
    <x v="0"/>
    <x v="0"/>
    <x v="0"/>
    <x v="0"/>
    <x v="0"/>
    <x v="1"/>
    <x v="1"/>
    <x v="0"/>
    <x v="0"/>
  </r>
  <r>
    <n v="179216900"/>
    <x v="31"/>
    <x v="46"/>
    <x v="0"/>
    <x v="15"/>
    <m/>
    <m/>
    <x v="0"/>
    <x v="0"/>
    <x v="0"/>
    <x v="0"/>
    <x v="0"/>
    <x v="0"/>
    <x v="0"/>
    <x v="0"/>
    <x v="0"/>
    <x v="1"/>
    <x v="1"/>
    <x v="0"/>
    <x v="0"/>
  </r>
  <r>
    <n v="179216915"/>
    <x v="44"/>
    <x v="52"/>
    <x v="0"/>
    <x v="39"/>
    <m/>
    <m/>
    <x v="0"/>
    <x v="0"/>
    <x v="0"/>
    <x v="0"/>
    <x v="0"/>
    <x v="0"/>
    <x v="0"/>
    <x v="0"/>
    <x v="0"/>
    <x v="1"/>
    <x v="1"/>
    <x v="0"/>
    <x v="0"/>
  </r>
  <r>
    <n v="179216923"/>
    <x v="31"/>
    <x v="46"/>
    <x v="0"/>
    <x v="15"/>
    <m/>
    <m/>
    <x v="0"/>
    <x v="0"/>
    <x v="0"/>
    <x v="0"/>
    <x v="0"/>
    <x v="0"/>
    <x v="0"/>
    <x v="0"/>
    <x v="0"/>
    <x v="1"/>
    <x v="1"/>
    <x v="0"/>
    <x v="0"/>
  </r>
  <r>
    <n v="179219970"/>
    <x v="44"/>
    <x v="52"/>
    <x v="0"/>
    <x v="9"/>
    <m/>
    <m/>
    <x v="0"/>
    <x v="0"/>
    <x v="0"/>
    <x v="0"/>
    <x v="0"/>
    <x v="0"/>
    <x v="0"/>
    <x v="0"/>
    <x v="0"/>
    <x v="1"/>
    <x v="1"/>
    <x v="0"/>
    <x v="0"/>
  </r>
  <r>
    <n v="179220463"/>
    <x v="44"/>
    <x v="45"/>
    <x v="1"/>
    <x v="5"/>
    <m/>
    <m/>
    <x v="0"/>
    <x v="0"/>
    <x v="0"/>
    <x v="0"/>
    <x v="2"/>
    <x v="1"/>
    <x v="1"/>
    <x v="1"/>
    <x v="0"/>
    <x v="1"/>
    <x v="1"/>
    <x v="0"/>
    <x v="0"/>
  </r>
  <r>
    <n v="179220538"/>
    <x v="31"/>
    <x v="46"/>
    <x v="0"/>
    <x v="5"/>
    <m/>
    <m/>
    <x v="0"/>
    <x v="0"/>
    <x v="0"/>
    <x v="0"/>
    <x v="0"/>
    <x v="0"/>
    <x v="0"/>
    <x v="0"/>
    <x v="0"/>
    <x v="1"/>
    <x v="1"/>
    <x v="0"/>
    <x v="0"/>
  </r>
  <r>
    <n v="179220590"/>
    <x v="31"/>
    <x v="46"/>
    <x v="0"/>
    <x v="5"/>
    <m/>
    <m/>
    <x v="0"/>
    <x v="0"/>
    <x v="0"/>
    <x v="0"/>
    <x v="0"/>
    <x v="0"/>
    <x v="0"/>
    <x v="0"/>
    <x v="0"/>
    <x v="1"/>
    <x v="1"/>
    <x v="0"/>
    <x v="0"/>
  </r>
  <r>
    <n v="179220653"/>
    <x v="31"/>
    <x v="46"/>
    <x v="0"/>
    <x v="5"/>
    <m/>
    <m/>
    <x v="0"/>
    <x v="0"/>
    <x v="0"/>
    <x v="0"/>
    <x v="0"/>
    <x v="0"/>
    <x v="0"/>
    <x v="0"/>
    <x v="0"/>
    <x v="1"/>
    <x v="1"/>
    <x v="0"/>
    <x v="0"/>
  </r>
  <r>
    <n v="179220718"/>
    <x v="31"/>
    <x v="46"/>
    <x v="0"/>
    <x v="5"/>
    <m/>
    <m/>
    <x v="0"/>
    <x v="0"/>
    <x v="0"/>
    <x v="0"/>
    <x v="0"/>
    <x v="0"/>
    <x v="0"/>
    <x v="0"/>
    <x v="0"/>
    <x v="1"/>
    <x v="1"/>
    <x v="0"/>
    <x v="0"/>
  </r>
  <r>
    <n v="179221396"/>
    <x v="44"/>
    <x v="45"/>
    <x v="10"/>
    <x v="8"/>
    <m/>
    <m/>
    <x v="0"/>
    <x v="0"/>
    <x v="0"/>
    <x v="0"/>
    <x v="2"/>
    <x v="1"/>
    <x v="0"/>
    <x v="1"/>
    <x v="0"/>
    <x v="1"/>
    <x v="1"/>
    <x v="0"/>
    <x v="0"/>
  </r>
  <r>
    <n v="179221460"/>
    <x v="31"/>
    <x v="39"/>
    <x v="0"/>
    <x v="8"/>
    <m/>
    <m/>
    <x v="0"/>
    <x v="1"/>
    <x v="0"/>
    <x v="0"/>
    <x v="1"/>
    <x v="0"/>
    <x v="0"/>
    <x v="0"/>
    <x v="1"/>
    <x v="1"/>
    <x v="1"/>
    <x v="0"/>
    <x v="0"/>
  </r>
  <r>
    <n v="179225552"/>
    <x v="44"/>
    <x v="11"/>
    <x v="6"/>
    <x v="24"/>
    <s v="2024-07-09"/>
    <m/>
    <x v="9"/>
    <x v="0"/>
    <x v="0"/>
    <x v="0"/>
    <x v="2"/>
    <x v="1"/>
    <x v="1"/>
    <x v="1"/>
    <x v="0"/>
    <x v="1"/>
    <x v="2"/>
    <x v="0"/>
    <x v="1"/>
  </r>
  <r>
    <n v="179225853"/>
    <x v="44"/>
    <x v="11"/>
    <x v="4"/>
    <x v="42"/>
    <s v="2024-07-02"/>
    <m/>
    <x v="1"/>
    <x v="0"/>
    <x v="0"/>
    <x v="0"/>
    <x v="2"/>
    <x v="1"/>
    <x v="1"/>
    <x v="1"/>
    <x v="0"/>
    <x v="1"/>
    <x v="2"/>
    <x v="0"/>
    <x v="1"/>
  </r>
  <r>
    <n v="179226316"/>
    <x v="44"/>
    <x v="46"/>
    <x v="0"/>
    <x v="26"/>
    <m/>
    <m/>
    <x v="0"/>
    <x v="0"/>
    <x v="0"/>
    <x v="0"/>
    <x v="0"/>
    <x v="0"/>
    <x v="0"/>
    <x v="0"/>
    <x v="0"/>
    <x v="1"/>
    <x v="1"/>
    <x v="0"/>
    <x v="0"/>
  </r>
  <r>
    <n v="179226462"/>
    <x v="44"/>
    <x v="45"/>
    <x v="1"/>
    <x v="12"/>
    <m/>
    <m/>
    <x v="0"/>
    <x v="0"/>
    <x v="0"/>
    <x v="0"/>
    <x v="2"/>
    <x v="1"/>
    <x v="1"/>
    <x v="1"/>
    <x v="0"/>
    <x v="1"/>
    <x v="1"/>
    <x v="0"/>
    <x v="0"/>
  </r>
  <r>
    <n v="179226480"/>
    <x v="31"/>
    <x v="39"/>
    <x v="0"/>
    <x v="12"/>
    <m/>
    <m/>
    <x v="0"/>
    <x v="0"/>
    <x v="0"/>
    <x v="0"/>
    <x v="0"/>
    <x v="0"/>
    <x v="0"/>
    <x v="0"/>
    <x v="0"/>
    <x v="1"/>
    <x v="1"/>
    <x v="0"/>
    <x v="0"/>
  </r>
  <r>
    <n v="179226503"/>
    <x v="31"/>
    <x v="39"/>
    <x v="0"/>
    <x v="12"/>
    <m/>
    <m/>
    <x v="0"/>
    <x v="0"/>
    <x v="0"/>
    <x v="0"/>
    <x v="0"/>
    <x v="0"/>
    <x v="0"/>
    <x v="0"/>
    <x v="0"/>
    <x v="1"/>
    <x v="1"/>
    <x v="0"/>
    <x v="0"/>
  </r>
  <r>
    <n v="179226522"/>
    <x v="31"/>
    <x v="39"/>
    <x v="0"/>
    <x v="12"/>
    <m/>
    <m/>
    <x v="0"/>
    <x v="0"/>
    <x v="0"/>
    <x v="0"/>
    <x v="0"/>
    <x v="0"/>
    <x v="0"/>
    <x v="0"/>
    <x v="0"/>
    <x v="1"/>
    <x v="1"/>
    <x v="0"/>
    <x v="0"/>
  </r>
  <r>
    <n v="179226525"/>
    <x v="44"/>
    <x v="11"/>
    <x v="20"/>
    <x v="2"/>
    <s v="2024-08-07"/>
    <m/>
    <x v="2"/>
    <x v="0"/>
    <x v="0"/>
    <x v="0"/>
    <x v="2"/>
    <x v="1"/>
    <x v="0"/>
    <x v="0"/>
    <x v="0"/>
    <x v="1"/>
    <x v="2"/>
    <x v="0"/>
    <x v="1"/>
  </r>
  <r>
    <n v="179226548"/>
    <x v="31"/>
    <x v="39"/>
    <x v="0"/>
    <x v="12"/>
    <m/>
    <m/>
    <x v="0"/>
    <x v="0"/>
    <x v="0"/>
    <x v="0"/>
    <x v="0"/>
    <x v="0"/>
    <x v="0"/>
    <x v="0"/>
    <x v="0"/>
    <x v="1"/>
    <x v="1"/>
    <x v="0"/>
    <x v="0"/>
  </r>
  <r>
    <n v="179228343"/>
    <x v="44"/>
    <x v="11"/>
    <x v="4"/>
    <x v="24"/>
    <s v="2024-06-19"/>
    <m/>
    <x v="6"/>
    <x v="0"/>
    <x v="0"/>
    <x v="0"/>
    <x v="2"/>
    <x v="1"/>
    <x v="1"/>
    <x v="1"/>
    <x v="0"/>
    <x v="1"/>
    <x v="2"/>
    <x v="0"/>
    <x v="1"/>
  </r>
  <r>
    <n v="179229500"/>
    <x v="44"/>
    <x v="35"/>
    <x v="1"/>
    <x v="4"/>
    <m/>
    <m/>
    <x v="0"/>
    <x v="0"/>
    <x v="0"/>
    <x v="0"/>
    <x v="2"/>
    <x v="1"/>
    <x v="1"/>
    <x v="1"/>
    <x v="0"/>
    <x v="1"/>
    <x v="1"/>
    <x v="0"/>
    <x v="0"/>
  </r>
  <r>
    <n v="179229535"/>
    <x v="48"/>
    <x v="46"/>
    <x v="0"/>
    <x v="4"/>
    <m/>
    <m/>
    <x v="0"/>
    <x v="0"/>
    <x v="0"/>
    <x v="0"/>
    <x v="0"/>
    <x v="0"/>
    <x v="0"/>
    <x v="0"/>
    <x v="0"/>
    <x v="1"/>
    <x v="1"/>
    <x v="0"/>
    <x v="0"/>
  </r>
  <r>
    <n v="179229566"/>
    <x v="48"/>
    <x v="46"/>
    <x v="0"/>
    <x v="4"/>
    <m/>
    <m/>
    <x v="0"/>
    <x v="0"/>
    <x v="0"/>
    <x v="0"/>
    <x v="0"/>
    <x v="0"/>
    <x v="0"/>
    <x v="0"/>
    <x v="0"/>
    <x v="1"/>
    <x v="1"/>
    <x v="0"/>
    <x v="0"/>
  </r>
  <r>
    <n v="179229587"/>
    <x v="48"/>
    <x v="46"/>
    <x v="0"/>
    <x v="4"/>
    <m/>
    <m/>
    <x v="0"/>
    <x v="0"/>
    <x v="0"/>
    <x v="0"/>
    <x v="0"/>
    <x v="0"/>
    <x v="0"/>
    <x v="0"/>
    <x v="0"/>
    <x v="1"/>
    <x v="1"/>
    <x v="0"/>
    <x v="0"/>
  </r>
  <r>
    <n v="179230495"/>
    <x v="44"/>
    <x v="45"/>
    <x v="1"/>
    <x v="59"/>
    <m/>
    <m/>
    <x v="0"/>
    <x v="0"/>
    <x v="0"/>
    <x v="0"/>
    <x v="2"/>
    <x v="1"/>
    <x v="1"/>
    <x v="1"/>
    <x v="0"/>
    <x v="1"/>
    <x v="1"/>
    <x v="0"/>
    <x v="0"/>
  </r>
  <r>
    <n v="179230516"/>
    <x v="31"/>
    <x v="46"/>
    <x v="0"/>
    <x v="59"/>
    <m/>
    <m/>
    <x v="0"/>
    <x v="0"/>
    <x v="0"/>
    <x v="0"/>
    <x v="0"/>
    <x v="0"/>
    <x v="0"/>
    <x v="0"/>
    <x v="0"/>
    <x v="1"/>
    <x v="1"/>
    <x v="0"/>
    <x v="0"/>
  </r>
  <r>
    <n v="179230556"/>
    <x v="31"/>
    <x v="46"/>
    <x v="0"/>
    <x v="59"/>
    <m/>
    <m/>
    <x v="0"/>
    <x v="0"/>
    <x v="0"/>
    <x v="0"/>
    <x v="0"/>
    <x v="0"/>
    <x v="0"/>
    <x v="0"/>
    <x v="0"/>
    <x v="1"/>
    <x v="1"/>
    <x v="0"/>
    <x v="0"/>
  </r>
  <r>
    <n v="179230574"/>
    <x v="31"/>
    <x v="46"/>
    <x v="0"/>
    <x v="59"/>
    <m/>
    <m/>
    <x v="0"/>
    <x v="0"/>
    <x v="0"/>
    <x v="0"/>
    <x v="0"/>
    <x v="0"/>
    <x v="0"/>
    <x v="0"/>
    <x v="0"/>
    <x v="1"/>
    <x v="1"/>
    <x v="0"/>
    <x v="0"/>
  </r>
  <r>
    <n v="179234694"/>
    <x v="31"/>
    <x v="45"/>
    <x v="8"/>
    <x v="8"/>
    <m/>
    <m/>
    <x v="0"/>
    <x v="0"/>
    <x v="0"/>
    <x v="0"/>
    <x v="2"/>
    <x v="1"/>
    <x v="1"/>
    <x v="1"/>
    <x v="0"/>
    <x v="1"/>
    <x v="1"/>
    <x v="0"/>
    <x v="0"/>
  </r>
  <r>
    <n v="179234769"/>
    <x v="48"/>
    <x v="46"/>
    <x v="0"/>
    <x v="8"/>
    <m/>
    <m/>
    <x v="0"/>
    <x v="0"/>
    <x v="0"/>
    <x v="0"/>
    <x v="0"/>
    <x v="0"/>
    <x v="0"/>
    <x v="0"/>
    <x v="0"/>
    <x v="1"/>
    <x v="1"/>
    <x v="0"/>
    <x v="0"/>
  </r>
  <r>
    <n v="179235079"/>
    <x v="31"/>
    <x v="45"/>
    <x v="6"/>
    <x v="14"/>
    <m/>
    <m/>
    <x v="0"/>
    <x v="0"/>
    <x v="0"/>
    <x v="0"/>
    <x v="2"/>
    <x v="1"/>
    <x v="1"/>
    <x v="1"/>
    <x v="0"/>
    <x v="1"/>
    <x v="1"/>
    <x v="0"/>
    <x v="0"/>
  </r>
  <r>
    <n v="179235080"/>
    <x v="31"/>
    <x v="45"/>
    <x v="1"/>
    <x v="7"/>
    <m/>
    <m/>
    <x v="0"/>
    <x v="0"/>
    <x v="0"/>
    <x v="0"/>
    <x v="2"/>
    <x v="1"/>
    <x v="1"/>
    <x v="1"/>
    <x v="0"/>
    <x v="1"/>
    <x v="1"/>
    <x v="0"/>
    <x v="0"/>
  </r>
  <r>
    <n v="179235134"/>
    <x v="48"/>
    <x v="36"/>
    <x v="0"/>
    <x v="7"/>
    <m/>
    <m/>
    <x v="0"/>
    <x v="4"/>
    <x v="0"/>
    <x v="0"/>
    <x v="1"/>
    <x v="0"/>
    <x v="0"/>
    <x v="0"/>
    <x v="1"/>
    <x v="1"/>
    <x v="1"/>
    <x v="0"/>
    <x v="0"/>
  </r>
  <r>
    <n v="179235194"/>
    <x v="48"/>
    <x v="36"/>
    <x v="0"/>
    <x v="14"/>
    <m/>
    <m/>
    <x v="0"/>
    <x v="4"/>
    <x v="0"/>
    <x v="0"/>
    <x v="1"/>
    <x v="0"/>
    <x v="0"/>
    <x v="0"/>
    <x v="1"/>
    <x v="1"/>
    <x v="1"/>
    <x v="0"/>
    <x v="0"/>
  </r>
  <r>
    <n v="179235215"/>
    <x v="48"/>
    <x v="46"/>
    <x v="0"/>
    <x v="14"/>
    <m/>
    <m/>
    <x v="0"/>
    <x v="0"/>
    <x v="0"/>
    <x v="0"/>
    <x v="0"/>
    <x v="0"/>
    <x v="0"/>
    <x v="0"/>
    <x v="0"/>
    <x v="1"/>
    <x v="1"/>
    <x v="0"/>
    <x v="0"/>
  </r>
  <r>
    <n v="179235242"/>
    <x v="48"/>
    <x v="46"/>
    <x v="0"/>
    <x v="14"/>
    <m/>
    <m/>
    <x v="0"/>
    <x v="0"/>
    <x v="0"/>
    <x v="0"/>
    <x v="0"/>
    <x v="0"/>
    <x v="0"/>
    <x v="0"/>
    <x v="0"/>
    <x v="1"/>
    <x v="1"/>
    <x v="0"/>
    <x v="0"/>
  </r>
  <r>
    <n v="179235261"/>
    <x v="48"/>
    <x v="11"/>
    <x v="0"/>
    <x v="7"/>
    <s v="2024-07-03"/>
    <m/>
    <x v="6"/>
    <x v="0"/>
    <x v="0"/>
    <x v="0"/>
    <x v="0"/>
    <x v="0"/>
    <x v="0"/>
    <x v="0"/>
    <x v="0"/>
    <x v="1"/>
    <x v="2"/>
    <x v="0"/>
    <x v="1"/>
  </r>
  <r>
    <n v="179235273"/>
    <x v="48"/>
    <x v="46"/>
    <x v="0"/>
    <x v="14"/>
    <m/>
    <m/>
    <x v="0"/>
    <x v="0"/>
    <x v="0"/>
    <x v="0"/>
    <x v="0"/>
    <x v="0"/>
    <x v="0"/>
    <x v="0"/>
    <x v="0"/>
    <x v="1"/>
    <x v="1"/>
    <x v="0"/>
    <x v="0"/>
  </r>
  <r>
    <n v="179235290"/>
    <x v="48"/>
    <x v="11"/>
    <x v="0"/>
    <x v="7"/>
    <s v="2024-07-03"/>
    <m/>
    <x v="6"/>
    <x v="0"/>
    <x v="0"/>
    <x v="0"/>
    <x v="0"/>
    <x v="0"/>
    <x v="0"/>
    <x v="0"/>
    <x v="0"/>
    <x v="1"/>
    <x v="2"/>
    <x v="0"/>
    <x v="1"/>
  </r>
  <r>
    <n v="179235344"/>
    <x v="48"/>
    <x v="11"/>
    <x v="0"/>
    <x v="7"/>
    <s v="2024-07-03"/>
    <m/>
    <x v="6"/>
    <x v="0"/>
    <x v="0"/>
    <x v="0"/>
    <x v="0"/>
    <x v="0"/>
    <x v="0"/>
    <x v="0"/>
    <x v="0"/>
    <x v="1"/>
    <x v="2"/>
    <x v="0"/>
    <x v="1"/>
  </r>
  <r>
    <n v="179256475"/>
    <x v="31"/>
    <x v="46"/>
    <x v="8"/>
    <x v="6"/>
    <m/>
    <m/>
    <x v="0"/>
    <x v="0"/>
    <x v="0"/>
    <x v="0"/>
    <x v="2"/>
    <x v="1"/>
    <x v="1"/>
    <x v="1"/>
    <x v="0"/>
    <x v="1"/>
    <x v="1"/>
    <x v="0"/>
    <x v="0"/>
  </r>
  <r>
    <n v="179256521"/>
    <x v="49"/>
    <x v="48"/>
    <x v="0"/>
    <x v="6"/>
    <m/>
    <m/>
    <x v="0"/>
    <x v="0"/>
    <x v="0"/>
    <x v="0"/>
    <x v="0"/>
    <x v="0"/>
    <x v="0"/>
    <x v="0"/>
    <x v="0"/>
    <x v="1"/>
    <x v="3"/>
    <x v="0"/>
    <x v="0"/>
  </r>
  <r>
    <n v="179256570"/>
    <x v="49"/>
    <x v="48"/>
    <x v="0"/>
    <x v="6"/>
    <m/>
    <m/>
    <x v="0"/>
    <x v="0"/>
    <x v="0"/>
    <x v="0"/>
    <x v="0"/>
    <x v="0"/>
    <x v="0"/>
    <x v="0"/>
    <x v="0"/>
    <x v="1"/>
    <x v="3"/>
    <x v="0"/>
    <x v="0"/>
  </r>
  <r>
    <n v="179257195"/>
    <x v="31"/>
    <x v="45"/>
    <x v="7"/>
    <x v="7"/>
    <m/>
    <m/>
    <x v="0"/>
    <x v="0"/>
    <x v="0"/>
    <x v="0"/>
    <x v="2"/>
    <x v="1"/>
    <x v="0"/>
    <x v="1"/>
    <x v="0"/>
    <x v="1"/>
    <x v="1"/>
    <x v="0"/>
    <x v="0"/>
  </r>
  <r>
    <n v="179257221"/>
    <x v="48"/>
    <x v="46"/>
    <x v="0"/>
    <x v="7"/>
    <m/>
    <m/>
    <x v="0"/>
    <x v="0"/>
    <x v="0"/>
    <x v="0"/>
    <x v="0"/>
    <x v="0"/>
    <x v="0"/>
    <x v="0"/>
    <x v="0"/>
    <x v="1"/>
    <x v="1"/>
    <x v="0"/>
    <x v="0"/>
  </r>
  <r>
    <n v="179257248"/>
    <x v="48"/>
    <x v="46"/>
    <x v="0"/>
    <x v="7"/>
    <m/>
    <m/>
    <x v="0"/>
    <x v="0"/>
    <x v="0"/>
    <x v="0"/>
    <x v="0"/>
    <x v="0"/>
    <x v="0"/>
    <x v="0"/>
    <x v="0"/>
    <x v="1"/>
    <x v="1"/>
    <x v="0"/>
    <x v="0"/>
  </r>
  <r>
    <n v="179258020"/>
    <x v="31"/>
    <x v="39"/>
    <x v="16"/>
    <x v="15"/>
    <m/>
    <m/>
    <x v="0"/>
    <x v="0"/>
    <x v="0"/>
    <x v="0"/>
    <x v="2"/>
    <x v="1"/>
    <x v="0"/>
    <x v="1"/>
    <x v="0"/>
    <x v="1"/>
    <x v="1"/>
    <x v="0"/>
    <x v="0"/>
  </r>
  <r>
    <n v="179258328"/>
    <x v="47"/>
    <x v="11"/>
    <x v="0"/>
    <x v="15"/>
    <s v="2024-07-09"/>
    <m/>
    <x v="2"/>
    <x v="0"/>
    <x v="0"/>
    <x v="0"/>
    <x v="0"/>
    <x v="0"/>
    <x v="0"/>
    <x v="0"/>
    <x v="0"/>
    <x v="1"/>
    <x v="2"/>
    <x v="0"/>
    <x v="1"/>
  </r>
  <r>
    <n v="179258482"/>
    <x v="31"/>
    <x v="52"/>
    <x v="1"/>
    <x v="30"/>
    <m/>
    <m/>
    <x v="0"/>
    <x v="0"/>
    <x v="0"/>
    <x v="0"/>
    <x v="2"/>
    <x v="1"/>
    <x v="1"/>
    <x v="1"/>
    <x v="0"/>
    <x v="1"/>
    <x v="1"/>
    <x v="0"/>
    <x v="0"/>
  </r>
  <r>
    <n v="179258544"/>
    <x v="47"/>
    <x v="46"/>
    <x v="0"/>
    <x v="30"/>
    <m/>
    <m/>
    <x v="0"/>
    <x v="0"/>
    <x v="0"/>
    <x v="0"/>
    <x v="0"/>
    <x v="0"/>
    <x v="0"/>
    <x v="0"/>
    <x v="0"/>
    <x v="1"/>
    <x v="1"/>
    <x v="0"/>
    <x v="0"/>
  </r>
  <r>
    <n v="179258594"/>
    <x v="47"/>
    <x v="46"/>
    <x v="0"/>
    <x v="30"/>
    <m/>
    <m/>
    <x v="0"/>
    <x v="0"/>
    <x v="0"/>
    <x v="0"/>
    <x v="0"/>
    <x v="0"/>
    <x v="0"/>
    <x v="0"/>
    <x v="0"/>
    <x v="1"/>
    <x v="1"/>
    <x v="0"/>
    <x v="0"/>
  </r>
  <r>
    <n v="179258720"/>
    <x v="31"/>
    <x v="35"/>
    <x v="10"/>
    <x v="3"/>
    <m/>
    <m/>
    <x v="0"/>
    <x v="0"/>
    <x v="0"/>
    <x v="0"/>
    <x v="2"/>
    <x v="1"/>
    <x v="0"/>
    <x v="1"/>
    <x v="0"/>
    <x v="1"/>
    <x v="1"/>
    <x v="0"/>
    <x v="0"/>
  </r>
  <r>
    <n v="179258755"/>
    <x v="47"/>
    <x v="46"/>
    <x v="0"/>
    <x v="3"/>
    <m/>
    <m/>
    <x v="0"/>
    <x v="0"/>
    <x v="0"/>
    <x v="0"/>
    <x v="0"/>
    <x v="0"/>
    <x v="0"/>
    <x v="0"/>
    <x v="0"/>
    <x v="1"/>
    <x v="1"/>
    <x v="0"/>
    <x v="0"/>
  </r>
  <r>
    <n v="179258785"/>
    <x v="47"/>
    <x v="46"/>
    <x v="0"/>
    <x v="3"/>
    <m/>
    <m/>
    <x v="0"/>
    <x v="0"/>
    <x v="0"/>
    <x v="0"/>
    <x v="0"/>
    <x v="0"/>
    <x v="0"/>
    <x v="0"/>
    <x v="0"/>
    <x v="1"/>
    <x v="1"/>
    <x v="0"/>
    <x v="0"/>
  </r>
  <r>
    <n v="179258813"/>
    <x v="47"/>
    <x v="46"/>
    <x v="0"/>
    <x v="3"/>
    <m/>
    <m/>
    <x v="0"/>
    <x v="0"/>
    <x v="0"/>
    <x v="0"/>
    <x v="0"/>
    <x v="0"/>
    <x v="0"/>
    <x v="0"/>
    <x v="0"/>
    <x v="1"/>
    <x v="1"/>
    <x v="0"/>
    <x v="0"/>
  </r>
  <r>
    <n v="179258839"/>
    <x v="31"/>
    <x v="52"/>
    <x v="1"/>
    <x v="20"/>
    <m/>
    <m/>
    <x v="0"/>
    <x v="0"/>
    <x v="0"/>
    <x v="0"/>
    <x v="2"/>
    <x v="1"/>
    <x v="1"/>
    <x v="1"/>
    <x v="0"/>
    <x v="1"/>
    <x v="1"/>
    <x v="0"/>
    <x v="0"/>
  </r>
  <r>
    <n v="179258917"/>
    <x v="47"/>
    <x v="46"/>
    <x v="0"/>
    <x v="20"/>
    <m/>
    <m/>
    <x v="0"/>
    <x v="0"/>
    <x v="0"/>
    <x v="0"/>
    <x v="0"/>
    <x v="0"/>
    <x v="0"/>
    <x v="0"/>
    <x v="0"/>
    <x v="1"/>
    <x v="1"/>
    <x v="0"/>
    <x v="0"/>
  </r>
  <r>
    <n v="179263798"/>
    <x v="31"/>
    <x v="35"/>
    <x v="5"/>
    <x v="26"/>
    <m/>
    <m/>
    <x v="0"/>
    <x v="0"/>
    <x v="0"/>
    <x v="0"/>
    <x v="2"/>
    <x v="1"/>
    <x v="1"/>
    <x v="0"/>
    <x v="0"/>
    <x v="1"/>
    <x v="1"/>
    <x v="0"/>
    <x v="0"/>
  </r>
  <r>
    <n v="179264476"/>
    <x v="31"/>
    <x v="46"/>
    <x v="0"/>
    <x v="0"/>
    <m/>
    <m/>
    <x v="0"/>
    <x v="0"/>
    <x v="0"/>
    <x v="0"/>
    <x v="0"/>
    <x v="0"/>
    <x v="0"/>
    <x v="0"/>
    <x v="0"/>
    <x v="1"/>
    <x v="1"/>
    <x v="0"/>
    <x v="0"/>
  </r>
  <r>
    <n v="179264538"/>
    <x v="31"/>
    <x v="46"/>
    <x v="0"/>
    <x v="0"/>
    <m/>
    <m/>
    <x v="0"/>
    <x v="0"/>
    <x v="0"/>
    <x v="0"/>
    <x v="0"/>
    <x v="0"/>
    <x v="0"/>
    <x v="0"/>
    <x v="0"/>
    <x v="1"/>
    <x v="1"/>
    <x v="0"/>
    <x v="0"/>
  </r>
  <r>
    <n v="179264606"/>
    <x v="31"/>
    <x v="35"/>
    <x v="1"/>
    <x v="25"/>
    <m/>
    <m/>
    <x v="0"/>
    <x v="0"/>
    <x v="0"/>
    <x v="0"/>
    <x v="2"/>
    <x v="1"/>
    <x v="1"/>
    <x v="1"/>
    <x v="0"/>
    <x v="1"/>
    <x v="1"/>
    <x v="0"/>
    <x v="0"/>
  </r>
  <r>
    <n v="179264636"/>
    <x v="47"/>
    <x v="46"/>
    <x v="0"/>
    <x v="25"/>
    <m/>
    <m/>
    <x v="0"/>
    <x v="0"/>
    <x v="0"/>
    <x v="0"/>
    <x v="0"/>
    <x v="0"/>
    <x v="0"/>
    <x v="0"/>
    <x v="0"/>
    <x v="1"/>
    <x v="1"/>
    <x v="0"/>
    <x v="0"/>
  </r>
  <r>
    <n v="179265612"/>
    <x v="31"/>
    <x v="36"/>
    <x v="3"/>
    <x v="55"/>
    <m/>
    <s v="2024-08-29"/>
    <x v="0"/>
    <x v="0"/>
    <x v="0"/>
    <x v="0"/>
    <x v="2"/>
    <x v="1"/>
    <x v="0"/>
    <x v="0"/>
    <x v="0"/>
    <x v="1"/>
    <x v="1"/>
    <x v="0"/>
    <x v="0"/>
  </r>
  <r>
    <n v="179275988"/>
    <x v="31"/>
    <x v="39"/>
    <x v="4"/>
    <x v="27"/>
    <m/>
    <m/>
    <x v="0"/>
    <x v="0"/>
    <x v="0"/>
    <x v="0"/>
    <x v="2"/>
    <x v="1"/>
    <x v="1"/>
    <x v="1"/>
    <x v="0"/>
    <x v="1"/>
    <x v="1"/>
    <x v="0"/>
    <x v="0"/>
  </r>
  <r>
    <n v="179276043"/>
    <x v="47"/>
    <x v="53"/>
    <x v="0"/>
    <x v="27"/>
    <m/>
    <m/>
    <x v="0"/>
    <x v="0"/>
    <x v="0"/>
    <x v="0"/>
    <x v="0"/>
    <x v="0"/>
    <x v="0"/>
    <x v="0"/>
    <x v="0"/>
    <x v="1"/>
    <x v="1"/>
    <x v="0"/>
    <x v="0"/>
  </r>
  <r>
    <n v="179277732"/>
    <x v="31"/>
    <x v="11"/>
    <x v="3"/>
    <x v="41"/>
    <s v="2024-06-19"/>
    <m/>
    <x v="1"/>
    <x v="0"/>
    <x v="0"/>
    <x v="0"/>
    <x v="2"/>
    <x v="1"/>
    <x v="0"/>
    <x v="0"/>
    <x v="0"/>
    <x v="1"/>
    <x v="2"/>
    <x v="0"/>
    <x v="1"/>
  </r>
  <r>
    <n v="179283461"/>
    <x v="48"/>
    <x v="39"/>
    <x v="1"/>
    <x v="11"/>
    <m/>
    <m/>
    <x v="0"/>
    <x v="0"/>
    <x v="0"/>
    <x v="0"/>
    <x v="2"/>
    <x v="1"/>
    <x v="1"/>
    <x v="1"/>
    <x v="0"/>
    <x v="1"/>
    <x v="1"/>
    <x v="0"/>
    <x v="0"/>
  </r>
  <r>
    <n v="179283495"/>
    <x v="46"/>
    <x v="53"/>
    <x v="0"/>
    <x v="11"/>
    <m/>
    <m/>
    <x v="0"/>
    <x v="0"/>
    <x v="0"/>
    <x v="0"/>
    <x v="0"/>
    <x v="0"/>
    <x v="0"/>
    <x v="0"/>
    <x v="0"/>
    <x v="1"/>
    <x v="1"/>
    <x v="0"/>
    <x v="0"/>
  </r>
  <r>
    <n v="179283499"/>
    <x v="48"/>
    <x v="52"/>
    <x v="5"/>
    <x v="24"/>
    <m/>
    <m/>
    <x v="0"/>
    <x v="0"/>
    <x v="0"/>
    <x v="0"/>
    <x v="2"/>
    <x v="1"/>
    <x v="1"/>
    <x v="0"/>
    <x v="0"/>
    <x v="1"/>
    <x v="1"/>
    <x v="0"/>
    <x v="0"/>
  </r>
  <r>
    <n v="179283872"/>
    <x v="48"/>
    <x v="11"/>
    <x v="21"/>
    <x v="15"/>
    <s v="2024-06-27"/>
    <m/>
    <x v="6"/>
    <x v="0"/>
    <x v="0"/>
    <x v="0"/>
    <x v="2"/>
    <x v="1"/>
    <x v="1"/>
    <x v="0"/>
    <x v="0"/>
    <x v="1"/>
    <x v="2"/>
    <x v="0"/>
    <x v="1"/>
  </r>
  <r>
    <n v="179284161"/>
    <x v="48"/>
    <x v="11"/>
    <x v="1"/>
    <x v="45"/>
    <s v="2024-06-20"/>
    <m/>
    <x v="1"/>
    <x v="0"/>
    <x v="0"/>
    <x v="0"/>
    <x v="2"/>
    <x v="1"/>
    <x v="1"/>
    <x v="1"/>
    <x v="0"/>
    <x v="1"/>
    <x v="2"/>
    <x v="0"/>
    <x v="1"/>
  </r>
  <r>
    <n v="179284516"/>
    <x v="48"/>
    <x v="11"/>
    <x v="6"/>
    <x v="38"/>
    <s v="2024-06-26"/>
    <m/>
    <x v="5"/>
    <x v="0"/>
    <x v="0"/>
    <x v="0"/>
    <x v="2"/>
    <x v="1"/>
    <x v="1"/>
    <x v="1"/>
    <x v="0"/>
    <x v="1"/>
    <x v="2"/>
    <x v="0"/>
    <x v="1"/>
  </r>
  <r>
    <n v="179297664"/>
    <x v="48"/>
    <x v="52"/>
    <x v="3"/>
    <x v="5"/>
    <m/>
    <m/>
    <x v="0"/>
    <x v="0"/>
    <x v="0"/>
    <x v="0"/>
    <x v="2"/>
    <x v="1"/>
    <x v="0"/>
    <x v="0"/>
    <x v="0"/>
    <x v="1"/>
    <x v="1"/>
    <x v="0"/>
    <x v="0"/>
  </r>
  <r>
    <n v="179297708"/>
    <x v="48"/>
    <x v="54"/>
    <x v="4"/>
    <x v="45"/>
    <m/>
    <m/>
    <x v="0"/>
    <x v="0"/>
    <x v="0"/>
    <x v="0"/>
    <x v="2"/>
    <x v="1"/>
    <x v="1"/>
    <x v="1"/>
    <x v="0"/>
    <x v="1"/>
    <x v="3"/>
    <x v="0"/>
    <x v="0"/>
  </r>
  <r>
    <n v="179297758"/>
    <x v="48"/>
    <x v="11"/>
    <x v="7"/>
    <x v="13"/>
    <s v="2024-07-03"/>
    <m/>
    <x v="3"/>
    <x v="0"/>
    <x v="0"/>
    <x v="0"/>
    <x v="2"/>
    <x v="1"/>
    <x v="0"/>
    <x v="1"/>
    <x v="0"/>
    <x v="1"/>
    <x v="2"/>
    <x v="0"/>
    <x v="1"/>
  </r>
  <r>
    <n v="179297774"/>
    <x v="42"/>
    <x v="55"/>
    <x v="0"/>
    <x v="45"/>
    <m/>
    <m/>
    <x v="0"/>
    <x v="2"/>
    <x v="0"/>
    <x v="0"/>
    <x v="1"/>
    <x v="0"/>
    <x v="0"/>
    <x v="0"/>
    <x v="1"/>
    <x v="2"/>
    <x v="3"/>
    <x v="0"/>
    <x v="0"/>
  </r>
  <r>
    <n v="179297827"/>
    <x v="42"/>
    <x v="43"/>
    <x v="0"/>
    <x v="45"/>
    <m/>
    <m/>
    <x v="0"/>
    <x v="0"/>
    <x v="0"/>
    <x v="0"/>
    <x v="0"/>
    <x v="0"/>
    <x v="0"/>
    <x v="0"/>
    <x v="0"/>
    <x v="2"/>
    <x v="3"/>
    <x v="0"/>
    <x v="0"/>
  </r>
  <r>
    <n v="179297862"/>
    <x v="42"/>
    <x v="43"/>
    <x v="0"/>
    <x v="45"/>
    <m/>
    <m/>
    <x v="0"/>
    <x v="0"/>
    <x v="0"/>
    <x v="0"/>
    <x v="0"/>
    <x v="0"/>
    <x v="0"/>
    <x v="0"/>
    <x v="0"/>
    <x v="2"/>
    <x v="3"/>
    <x v="0"/>
    <x v="0"/>
  </r>
  <r>
    <n v="179297949"/>
    <x v="48"/>
    <x v="56"/>
    <x v="7"/>
    <x v="30"/>
    <m/>
    <m/>
    <x v="0"/>
    <x v="0"/>
    <x v="0"/>
    <x v="0"/>
    <x v="2"/>
    <x v="1"/>
    <x v="0"/>
    <x v="1"/>
    <x v="0"/>
    <x v="1"/>
    <x v="3"/>
    <x v="0"/>
    <x v="0"/>
  </r>
  <r>
    <n v="179298065"/>
    <x v="50"/>
    <x v="57"/>
    <x v="0"/>
    <x v="30"/>
    <m/>
    <m/>
    <x v="0"/>
    <x v="0"/>
    <x v="0"/>
    <x v="0"/>
    <x v="0"/>
    <x v="0"/>
    <x v="0"/>
    <x v="0"/>
    <x v="0"/>
    <x v="2"/>
    <x v="3"/>
    <x v="0"/>
    <x v="0"/>
  </r>
  <r>
    <n v="179298138"/>
    <x v="50"/>
    <x v="57"/>
    <x v="0"/>
    <x v="30"/>
    <m/>
    <m/>
    <x v="0"/>
    <x v="0"/>
    <x v="0"/>
    <x v="0"/>
    <x v="0"/>
    <x v="0"/>
    <x v="0"/>
    <x v="0"/>
    <x v="0"/>
    <x v="2"/>
    <x v="3"/>
    <x v="0"/>
    <x v="0"/>
  </r>
  <r>
    <n v="179298677"/>
    <x v="48"/>
    <x v="58"/>
    <x v="1"/>
    <x v="0"/>
    <m/>
    <m/>
    <x v="0"/>
    <x v="0"/>
    <x v="0"/>
    <x v="0"/>
    <x v="2"/>
    <x v="1"/>
    <x v="1"/>
    <x v="1"/>
    <x v="0"/>
    <x v="1"/>
    <x v="1"/>
    <x v="0"/>
    <x v="0"/>
  </r>
  <r>
    <n v="179298709"/>
    <x v="51"/>
    <x v="59"/>
    <x v="0"/>
    <x v="0"/>
    <m/>
    <m/>
    <x v="0"/>
    <x v="0"/>
    <x v="0"/>
    <x v="0"/>
    <x v="0"/>
    <x v="0"/>
    <x v="0"/>
    <x v="0"/>
    <x v="0"/>
    <x v="1"/>
    <x v="1"/>
    <x v="0"/>
    <x v="0"/>
  </r>
  <r>
    <n v="179298733"/>
    <x v="51"/>
    <x v="59"/>
    <x v="0"/>
    <x v="0"/>
    <m/>
    <m/>
    <x v="0"/>
    <x v="0"/>
    <x v="0"/>
    <x v="0"/>
    <x v="0"/>
    <x v="0"/>
    <x v="0"/>
    <x v="0"/>
    <x v="0"/>
    <x v="1"/>
    <x v="1"/>
    <x v="0"/>
    <x v="0"/>
  </r>
  <r>
    <n v="179301352"/>
    <x v="48"/>
    <x v="11"/>
    <x v="4"/>
    <x v="4"/>
    <s v="2024-06-28"/>
    <m/>
    <x v="5"/>
    <x v="0"/>
    <x v="0"/>
    <x v="0"/>
    <x v="2"/>
    <x v="1"/>
    <x v="1"/>
    <x v="1"/>
    <x v="0"/>
    <x v="1"/>
    <x v="2"/>
    <x v="0"/>
    <x v="1"/>
  </r>
  <r>
    <n v="179303768"/>
    <x v="48"/>
    <x v="11"/>
    <x v="5"/>
    <x v="25"/>
    <s v="2024-06-27"/>
    <m/>
    <x v="2"/>
    <x v="0"/>
    <x v="0"/>
    <x v="0"/>
    <x v="2"/>
    <x v="1"/>
    <x v="1"/>
    <x v="0"/>
    <x v="0"/>
    <x v="1"/>
    <x v="2"/>
    <x v="0"/>
    <x v="1"/>
  </r>
  <r>
    <n v="179305220"/>
    <x v="48"/>
    <x v="43"/>
    <x v="4"/>
    <x v="59"/>
    <m/>
    <m/>
    <x v="0"/>
    <x v="0"/>
    <x v="0"/>
    <x v="0"/>
    <x v="2"/>
    <x v="1"/>
    <x v="1"/>
    <x v="1"/>
    <x v="0"/>
    <x v="1"/>
    <x v="3"/>
    <x v="0"/>
    <x v="0"/>
  </r>
  <r>
    <n v="179305246"/>
    <x v="52"/>
    <x v="60"/>
    <x v="0"/>
    <x v="59"/>
    <m/>
    <m/>
    <x v="0"/>
    <x v="0"/>
    <x v="0"/>
    <x v="0"/>
    <x v="0"/>
    <x v="0"/>
    <x v="0"/>
    <x v="0"/>
    <x v="0"/>
    <x v="2"/>
    <x v="3"/>
    <x v="0"/>
    <x v="0"/>
  </r>
  <r>
    <n v="179305274"/>
    <x v="52"/>
    <x v="60"/>
    <x v="0"/>
    <x v="59"/>
    <m/>
    <m/>
    <x v="0"/>
    <x v="0"/>
    <x v="0"/>
    <x v="0"/>
    <x v="0"/>
    <x v="0"/>
    <x v="0"/>
    <x v="0"/>
    <x v="0"/>
    <x v="2"/>
    <x v="3"/>
    <x v="0"/>
    <x v="0"/>
  </r>
  <r>
    <n v="179305686"/>
    <x v="48"/>
    <x v="39"/>
    <x v="1"/>
    <x v="4"/>
    <m/>
    <m/>
    <x v="0"/>
    <x v="0"/>
    <x v="0"/>
    <x v="0"/>
    <x v="2"/>
    <x v="1"/>
    <x v="1"/>
    <x v="1"/>
    <x v="0"/>
    <x v="1"/>
    <x v="1"/>
    <x v="0"/>
    <x v="0"/>
  </r>
  <r>
    <n v="179305699"/>
    <x v="46"/>
    <x v="53"/>
    <x v="0"/>
    <x v="4"/>
    <m/>
    <m/>
    <x v="0"/>
    <x v="0"/>
    <x v="0"/>
    <x v="0"/>
    <x v="0"/>
    <x v="0"/>
    <x v="0"/>
    <x v="0"/>
    <x v="0"/>
    <x v="1"/>
    <x v="1"/>
    <x v="0"/>
    <x v="0"/>
  </r>
  <r>
    <n v="179305727"/>
    <x v="46"/>
    <x v="53"/>
    <x v="0"/>
    <x v="4"/>
    <m/>
    <m/>
    <x v="0"/>
    <x v="0"/>
    <x v="0"/>
    <x v="0"/>
    <x v="0"/>
    <x v="0"/>
    <x v="0"/>
    <x v="0"/>
    <x v="0"/>
    <x v="1"/>
    <x v="1"/>
    <x v="0"/>
    <x v="0"/>
  </r>
  <r>
    <n v="179311835"/>
    <x v="47"/>
    <x v="61"/>
    <x v="8"/>
    <x v="13"/>
    <m/>
    <m/>
    <x v="0"/>
    <x v="0"/>
    <x v="0"/>
    <x v="0"/>
    <x v="2"/>
    <x v="1"/>
    <x v="1"/>
    <x v="1"/>
    <x v="0"/>
    <x v="1"/>
    <x v="3"/>
    <x v="0"/>
    <x v="0"/>
  </r>
  <r>
    <n v="179311860"/>
    <x v="53"/>
    <x v="62"/>
    <x v="0"/>
    <x v="13"/>
    <m/>
    <m/>
    <x v="0"/>
    <x v="0"/>
    <x v="0"/>
    <x v="0"/>
    <x v="0"/>
    <x v="0"/>
    <x v="0"/>
    <x v="0"/>
    <x v="0"/>
    <x v="2"/>
    <x v="3"/>
    <x v="0"/>
    <x v="0"/>
  </r>
  <r>
    <n v="179311889"/>
    <x v="53"/>
    <x v="62"/>
    <x v="0"/>
    <x v="13"/>
    <m/>
    <m/>
    <x v="0"/>
    <x v="0"/>
    <x v="0"/>
    <x v="0"/>
    <x v="0"/>
    <x v="0"/>
    <x v="0"/>
    <x v="0"/>
    <x v="0"/>
    <x v="2"/>
    <x v="3"/>
    <x v="0"/>
    <x v="0"/>
  </r>
  <r>
    <n v="179313304"/>
    <x v="47"/>
    <x v="11"/>
    <x v="4"/>
    <x v="6"/>
    <s v="2024-06-21"/>
    <m/>
    <x v="1"/>
    <x v="0"/>
    <x v="0"/>
    <x v="0"/>
    <x v="2"/>
    <x v="1"/>
    <x v="1"/>
    <x v="1"/>
    <x v="0"/>
    <x v="1"/>
    <x v="2"/>
    <x v="0"/>
    <x v="1"/>
  </r>
  <r>
    <n v="179313605"/>
    <x v="47"/>
    <x v="46"/>
    <x v="1"/>
    <x v="11"/>
    <m/>
    <m/>
    <x v="0"/>
    <x v="0"/>
    <x v="0"/>
    <x v="0"/>
    <x v="2"/>
    <x v="1"/>
    <x v="1"/>
    <x v="1"/>
    <x v="0"/>
    <x v="1"/>
    <x v="1"/>
    <x v="0"/>
    <x v="0"/>
  </r>
  <r>
    <n v="179313645"/>
    <x v="54"/>
    <x v="49"/>
    <x v="0"/>
    <x v="11"/>
    <m/>
    <m/>
    <x v="0"/>
    <x v="0"/>
    <x v="0"/>
    <x v="0"/>
    <x v="0"/>
    <x v="0"/>
    <x v="0"/>
    <x v="0"/>
    <x v="0"/>
    <x v="1"/>
    <x v="3"/>
    <x v="0"/>
    <x v="0"/>
  </r>
  <r>
    <n v="179314038"/>
    <x v="47"/>
    <x v="36"/>
    <x v="1"/>
    <x v="7"/>
    <m/>
    <m/>
    <x v="0"/>
    <x v="0"/>
    <x v="0"/>
    <x v="0"/>
    <x v="2"/>
    <x v="1"/>
    <x v="1"/>
    <x v="1"/>
    <x v="0"/>
    <x v="1"/>
    <x v="1"/>
    <x v="0"/>
    <x v="0"/>
  </r>
  <r>
    <n v="179314098"/>
    <x v="49"/>
    <x v="48"/>
    <x v="0"/>
    <x v="7"/>
    <m/>
    <m/>
    <x v="0"/>
    <x v="0"/>
    <x v="0"/>
    <x v="0"/>
    <x v="0"/>
    <x v="0"/>
    <x v="0"/>
    <x v="0"/>
    <x v="0"/>
    <x v="1"/>
    <x v="3"/>
    <x v="0"/>
    <x v="0"/>
  </r>
  <r>
    <n v="179314150"/>
    <x v="49"/>
    <x v="48"/>
    <x v="0"/>
    <x v="7"/>
    <m/>
    <m/>
    <x v="0"/>
    <x v="0"/>
    <x v="0"/>
    <x v="0"/>
    <x v="0"/>
    <x v="0"/>
    <x v="0"/>
    <x v="0"/>
    <x v="0"/>
    <x v="1"/>
    <x v="3"/>
    <x v="0"/>
    <x v="0"/>
  </r>
  <r>
    <n v="179314169"/>
    <x v="49"/>
    <x v="48"/>
    <x v="0"/>
    <x v="7"/>
    <m/>
    <m/>
    <x v="0"/>
    <x v="0"/>
    <x v="0"/>
    <x v="0"/>
    <x v="0"/>
    <x v="0"/>
    <x v="0"/>
    <x v="0"/>
    <x v="0"/>
    <x v="1"/>
    <x v="3"/>
    <x v="0"/>
    <x v="0"/>
  </r>
  <r>
    <n v="179314172"/>
    <x v="47"/>
    <x v="42"/>
    <x v="8"/>
    <x v="3"/>
    <m/>
    <m/>
    <x v="0"/>
    <x v="0"/>
    <x v="0"/>
    <x v="0"/>
    <x v="2"/>
    <x v="1"/>
    <x v="1"/>
    <x v="1"/>
    <x v="0"/>
    <x v="1"/>
    <x v="3"/>
    <x v="0"/>
    <x v="0"/>
  </r>
  <r>
    <n v="179314199"/>
    <x v="55"/>
    <x v="11"/>
    <x v="0"/>
    <x v="3"/>
    <s v="2024-07-16"/>
    <m/>
    <x v="2"/>
    <x v="0"/>
    <x v="0"/>
    <x v="0"/>
    <x v="0"/>
    <x v="0"/>
    <x v="0"/>
    <x v="0"/>
    <x v="0"/>
    <x v="2"/>
    <x v="2"/>
    <x v="0"/>
    <x v="1"/>
  </r>
  <r>
    <n v="179315217"/>
    <x v="47"/>
    <x v="11"/>
    <x v="4"/>
    <x v="30"/>
    <s v="2024-07-02"/>
    <m/>
    <x v="5"/>
    <x v="0"/>
    <x v="0"/>
    <x v="0"/>
    <x v="2"/>
    <x v="1"/>
    <x v="1"/>
    <x v="1"/>
    <x v="0"/>
    <x v="1"/>
    <x v="2"/>
    <x v="0"/>
    <x v="1"/>
  </r>
  <r>
    <n v="179326256"/>
    <x v="47"/>
    <x v="39"/>
    <x v="11"/>
    <x v="2"/>
    <m/>
    <m/>
    <x v="0"/>
    <x v="0"/>
    <x v="0"/>
    <x v="0"/>
    <x v="2"/>
    <x v="1"/>
    <x v="0"/>
    <x v="1"/>
    <x v="0"/>
    <x v="1"/>
    <x v="1"/>
    <x v="0"/>
    <x v="0"/>
  </r>
  <r>
    <n v="179326288"/>
    <x v="46"/>
    <x v="53"/>
    <x v="0"/>
    <x v="2"/>
    <m/>
    <m/>
    <x v="0"/>
    <x v="0"/>
    <x v="0"/>
    <x v="0"/>
    <x v="0"/>
    <x v="0"/>
    <x v="0"/>
    <x v="0"/>
    <x v="0"/>
    <x v="1"/>
    <x v="1"/>
    <x v="0"/>
    <x v="0"/>
  </r>
  <r>
    <n v="179326319"/>
    <x v="46"/>
    <x v="53"/>
    <x v="0"/>
    <x v="2"/>
    <m/>
    <m/>
    <x v="0"/>
    <x v="0"/>
    <x v="0"/>
    <x v="0"/>
    <x v="0"/>
    <x v="0"/>
    <x v="0"/>
    <x v="0"/>
    <x v="0"/>
    <x v="1"/>
    <x v="1"/>
    <x v="0"/>
    <x v="0"/>
  </r>
  <r>
    <n v="179326435"/>
    <x v="46"/>
    <x v="53"/>
    <x v="0"/>
    <x v="2"/>
    <m/>
    <m/>
    <x v="0"/>
    <x v="0"/>
    <x v="0"/>
    <x v="0"/>
    <x v="0"/>
    <x v="0"/>
    <x v="0"/>
    <x v="0"/>
    <x v="0"/>
    <x v="1"/>
    <x v="1"/>
    <x v="0"/>
    <x v="0"/>
  </r>
  <r>
    <n v="179326460"/>
    <x v="47"/>
    <x v="54"/>
    <x v="4"/>
    <x v="24"/>
    <m/>
    <m/>
    <x v="0"/>
    <x v="0"/>
    <x v="0"/>
    <x v="0"/>
    <x v="2"/>
    <x v="1"/>
    <x v="1"/>
    <x v="1"/>
    <x v="0"/>
    <x v="1"/>
    <x v="3"/>
    <x v="0"/>
    <x v="0"/>
  </r>
  <r>
    <n v="179326591"/>
    <x v="42"/>
    <x v="55"/>
    <x v="0"/>
    <x v="24"/>
    <m/>
    <m/>
    <x v="0"/>
    <x v="4"/>
    <x v="0"/>
    <x v="0"/>
    <x v="1"/>
    <x v="0"/>
    <x v="0"/>
    <x v="0"/>
    <x v="1"/>
    <x v="2"/>
    <x v="3"/>
    <x v="0"/>
    <x v="0"/>
  </r>
  <r>
    <n v="179326617"/>
    <x v="42"/>
    <x v="43"/>
    <x v="0"/>
    <x v="24"/>
    <m/>
    <m/>
    <x v="0"/>
    <x v="0"/>
    <x v="0"/>
    <x v="0"/>
    <x v="0"/>
    <x v="0"/>
    <x v="0"/>
    <x v="0"/>
    <x v="0"/>
    <x v="2"/>
    <x v="3"/>
    <x v="0"/>
    <x v="0"/>
  </r>
  <r>
    <n v="179326830"/>
    <x v="47"/>
    <x v="58"/>
    <x v="1"/>
    <x v="39"/>
    <m/>
    <m/>
    <x v="0"/>
    <x v="0"/>
    <x v="0"/>
    <x v="0"/>
    <x v="2"/>
    <x v="1"/>
    <x v="1"/>
    <x v="1"/>
    <x v="0"/>
    <x v="1"/>
    <x v="1"/>
    <x v="0"/>
    <x v="0"/>
  </r>
  <r>
    <n v="179326859"/>
    <x v="51"/>
    <x v="59"/>
    <x v="0"/>
    <x v="39"/>
    <m/>
    <m/>
    <x v="0"/>
    <x v="0"/>
    <x v="0"/>
    <x v="0"/>
    <x v="0"/>
    <x v="0"/>
    <x v="0"/>
    <x v="0"/>
    <x v="0"/>
    <x v="1"/>
    <x v="1"/>
    <x v="0"/>
    <x v="0"/>
  </r>
  <r>
    <n v="179326895"/>
    <x v="51"/>
    <x v="59"/>
    <x v="0"/>
    <x v="39"/>
    <m/>
    <m/>
    <x v="0"/>
    <x v="0"/>
    <x v="0"/>
    <x v="0"/>
    <x v="0"/>
    <x v="0"/>
    <x v="0"/>
    <x v="0"/>
    <x v="0"/>
    <x v="1"/>
    <x v="1"/>
    <x v="0"/>
    <x v="0"/>
  </r>
  <r>
    <n v="179326909"/>
    <x v="51"/>
    <x v="59"/>
    <x v="0"/>
    <x v="39"/>
    <m/>
    <m/>
    <x v="0"/>
    <x v="0"/>
    <x v="0"/>
    <x v="0"/>
    <x v="0"/>
    <x v="0"/>
    <x v="0"/>
    <x v="0"/>
    <x v="0"/>
    <x v="1"/>
    <x v="1"/>
    <x v="0"/>
    <x v="0"/>
  </r>
  <r>
    <n v="179326928"/>
    <x v="51"/>
    <x v="59"/>
    <x v="0"/>
    <x v="39"/>
    <m/>
    <m/>
    <x v="0"/>
    <x v="0"/>
    <x v="0"/>
    <x v="0"/>
    <x v="0"/>
    <x v="0"/>
    <x v="0"/>
    <x v="0"/>
    <x v="0"/>
    <x v="1"/>
    <x v="1"/>
    <x v="0"/>
    <x v="0"/>
  </r>
  <r>
    <n v="179327163"/>
    <x v="47"/>
    <x v="46"/>
    <x v="4"/>
    <x v="2"/>
    <m/>
    <m/>
    <x v="0"/>
    <x v="0"/>
    <x v="0"/>
    <x v="0"/>
    <x v="2"/>
    <x v="1"/>
    <x v="1"/>
    <x v="1"/>
    <x v="0"/>
    <x v="1"/>
    <x v="1"/>
    <x v="0"/>
    <x v="0"/>
  </r>
  <r>
    <n v="179327203"/>
    <x v="49"/>
    <x v="48"/>
    <x v="0"/>
    <x v="2"/>
    <m/>
    <m/>
    <x v="0"/>
    <x v="0"/>
    <x v="0"/>
    <x v="0"/>
    <x v="0"/>
    <x v="0"/>
    <x v="0"/>
    <x v="0"/>
    <x v="0"/>
    <x v="1"/>
    <x v="3"/>
    <x v="0"/>
    <x v="0"/>
  </r>
  <r>
    <n v="179327234"/>
    <x v="49"/>
    <x v="48"/>
    <x v="0"/>
    <x v="2"/>
    <m/>
    <m/>
    <x v="0"/>
    <x v="0"/>
    <x v="0"/>
    <x v="0"/>
    <x v="0"/>
    <x v="0"/>
    <x v="0"/>
    <x v="0"/>
    <x v="0"/>
    <x v="1"/>
    <x v="3"/>
    <x v="0"/>
    <x v="0"/>
  </r>
  <r>
    <n v="179328076"/>
    <x v="47"/>
    <x v="63"/>
    <x v="1"/>
    <x v="5"/>
    <m/>
    <m/>
    <x v="0"/>
    <x v="0"/>
    <x v="0"/>
    <x v="0"/>
    <x v="2"/>
    <x v="1"/>
    <x v="1"/>
    <x v="1"/>
    <x v="0"/>
    <x v="1"/>
    <x v="1"/>
    <x v="0"/>
    <x v="0"/>
  </r>
  <r>
    <n v="179328188"/>
    <x v="56"/>
    <x v="11"/>
    <x v="0"/>
    <x v="5"/>
    <s v="2024-07-01"/>
    <m/>
    <x v="6"/>
    <x v="0"/>
    <x v="0"/>
    <x v="0"/>
    <x v="0"/>
    <x v="0"/>
    <x v="0"/>
    <x v="0"/>
    <x v="0"/>
    <x v="1"/>
    <x v="2"/>
    <x v="0"/>
    <x v="1"/>
  </r>
  <r>
    <n v="179328222"/>
    <x v="56"/>
    <x v="49"/>
    <x v="0"/>
    <x v="5"/>
    <m/>
    <m/>
    <x v="0"/>
    <x v="0"/>
    <x v="0"/>
    <x v="0"/>
    <x v="0"/>
    <x v="0"/>
    <x v="0"/>
    <x v="0"/>
    <x v="0"/>
    <x v="1"/>
    <x v="3"/>
    <x v="0"/>
    <x v="0"/>
  </r>
  <r>
    <n v="179328243"/>
    <x v="56"/>
    <x v="42"/>
    <x v="0"/>
    <x v="5"/>
    <m/>
    <m/>
    <x v="0"/>
    <x v="0"/>
    <x v="0"/>
    <x v="0"/>
    <x v="0"/>
    <x v="0"/>
    <x v="0"/>
    <x v="0"/>
    <x v="0"/>
    <x v="1"/>
    <x v="3"/>
    <x v="0"/>
    <x v="0"/>
  </r>
  <r>
    <n v="179328262"/>
    <x v="56"/>
    <x v="42"/>
    <x v="0"/>
    <x v="5"/>
    <m/>
    <m/>
    <x v="0"/>
    <x v="0"/>
    <x v="0"/>
    <x v="0"/>
    <x v="0"/>
    <x v="0"/>
    <x v="0"/>
    <x v="0"/>
    <x v="0"/>
    <x v="1"/>
    <x v="3"/>
    <x v="0"/>
    <x v="0"/>
  </r>
  <r>
    <n v="179328373"/>
    <x v="56"/>
    <x v="42"/>
    <x v="0"/>
    <x v="5"/>
    <m/>
    <m/>
    <x v="0"/>
    <x v="0"/>
    <x v="0"/>
    <x v="0"/>
    <x v="0"/>
    <x v="0"/>
    <x v="0"/>
    <x v="0"/>
    <x v="0"/>
    <x v="1"/>
    <x v="3"/>
    <x v="0"/>
    <x v="0"/>
  </r>
  <r>
    <n v="179328463"/>
    <x v="47"/>
    <x v="64"/>
    <x v="1"/>
    <x v="29"/>
    <m/>
    <m/>
    <x v="0"/>
    <x v="0"/>
    <x v="0"/>
    <x v="0"/>
    <x v="2"/>
    <x v="1"/>
    <x v="1"/>
    <x v="1"/>
    <x v="0"/>
    <x v="1"/>
    <x v="3"/>
    <x v="0"/>
    <x v="0"/>
  </r>
  <r>
    <n v="179328488"/>
    <x v="57"/>
    <x v="65"/>
    <x v="0"/>
    <x v="29"/>
    <m/>
    <m/>
    <x v="0"/>
    <x v="0"/>
    <x v="0"/>
    <x v="0"/>
    <x v="0"/>
    <x v="0"/>
    <x v="0"/>
    <x v="0"/>
    <x v="0"/>
    <x v="2"/>
    <x v="3"/>
    <x v="0"/>
    <x v="0"/>
  </r>
  <r>
    <n v="179331106"/>
    <x v="47"/>
    <x v="11"/>
    <x v="1"/>
    <x v="12"/>
    <s v="2024-06-25"/>
    <m/>
    <x v="7"/>
    <x v="0"/>
    <x v="0"/>
    <x v="0"/>
    <x v="2"/>
    <x v="1"/>
    <x v="1"/>
    <x v="1"/>
    <x v="0"/>
    <x v="1"/>
    <x v="2"/>
    <x v="0"/>
    <x v="1"/>
  </r>
  <r>
    <n v="179331157"/>
    <x v="47"/>
    <x v="36"/>
    <x v="11"/>
    <x v="4"/>
    <m/>
    <s v="2024-06-29"/>
    <x v="0"/>
    <x v="0"/>
    <x v="0"/>
    <x v="0"/>
    <x v="2"/>
    <x v="1"/>
    <x v="0"/>
    <x v="1"/>
    <x v="0"/>
    <x v="1"/>
    <x v="1"/>
    <x v="0"/>
    <x v="0"/>
  </r>
  <r>
    <n v="179331172"/>
    <x v="49"/>
    <x v="11"/>
    <x v="0"/>
    <x v="4"/>
    <s v="2024-06-27"/>
    <m/>
    <x v="5"/>
    <x v="0"/>
    <x v="0"/>
    <x v="0"/>
    <x v="0"/>
    <x v="0"/>
    <x v="0"/>
    <x v="0"/>
    <x v="0"/>
    <x v="1"/>
    <x v="2"/>
    <x v="0"/>
    <x v="1"/>
  </r>
  <r>
    <n v="179331196"/>
    <x v="49"/>
    <x v="11"/>
    <x v="0"/>
    <x v="4"/>
    <s v="2024-06-27"/>
    <m/>
    <x v="5"/>
    <x v="0"/>
    <x v="0"/>
    <x v="0"/>
    <x v="0"/>
    <x v="0"/>
    <x v="0"/>
    <x v="0"/>
    <x v="0"/>
    <x v="1"/>
    <x v="2"/>
    <x v="0"/>
    <x v="1"/>
  </r>
  <r>
    <n v="179331213"/>
    <x v="49"/>
    <x v="11"/>
    <x v="0"/>
    <x v="4"/>
    <s v="2024-06-27"/>
    <m/>
    <x v="5"/>
    <x v="0"/>
    <x v="0"/>
    <x v="0"/>
    <x v="0"/>
    <x v="0"/>
    <x v="0"/>
    <x v="0"/>
    <x v="0"/>
    <x v="1"/>
    <x v="2"/>
    <x v="0"/>
    <x v="1"/>
  </r>
  <r>
    <n v="179331224"/>
    <x v="49"/>
    <x v="11"/>
    <x v="0"/>
    <x v="4"/>
    <s v="2024-06-26"/>
    <m/>
    <x v="6"/>
    <x v="0"/>
    <x v="0"/>
    <x v="0"/>
    <x v="0"/>
    <x v="0"/>
    <x v="0"/>
    <x v="0"/>
    <x v="0"/>
    <x v="1"/>
    <x v="2"/>
    <x v="0"/>
    <x v="1"/>
  </r>
  <r>
    <n v="179332893"/>
    <x v="47"/>
    <x v="59"/>
    <x v="0"/>
    <x v="46"/>
    <m/>
    <m/>
    <x v="0"/>
    <x v="0"/>
    <x v="0"/>
    <x v="0"/>
    <x v="0"/>
    <x v="0"/>
    <x v="0"/>
    <x v="0"/>
    <x v="0"/>
    <x v="1"/>
    <x v="1"/>
    <x v="0"/>
    <x v="0"/>
  </r>
  <r>
    <n v="179333020"/>
    <x v="47"/>
    <x v="59"/>
    <x v="0"/>
    <x v="46"/>
    <m/>
    <m/>
    <x v="0"/>
    <x v="0"/>
    <x v="0"/>
    <x v="0"/>
    <x v="0"/>
    <x v="0"/>
    <x v="0"/>
    <x v="0"/>
    <x v="0"/>
    <x v="1"/>
    <x v="1"/>
    <x v="0"/>
    <x v="0"/>
  </r>
  <r>
    <n v="179400775"/>
    <x v="46"/>
    <x v="46"/>
    <x v="10"/>
    <x v="9"/>
    <m/>
    <m/>
    <x v="0"/>
    <x v="0"/>
    <x v="0"/>
    <x v="0"/>
    <x v="2"/>
    <x v="1"/>
    <x v="0"/>
    <x v="1"/>
    <x v="0"/>
    <x v="1"/>
    <x v="1"/>
    <x v="0"/>
    <x v="0"/>
  </r>
  <r>
    <n v="179400797"/>
    <x v="54"/>
    <x v="66"/>
    <x v="0"/>
    <x v="9"/>
    <m/>
    <m/>
    <x v="0"/>
    <x v="0"/>
    <x v="0"/>
    <x v="0"/>
    <x v="0"/>
    <x v="0"/>
    <x v="0"/>
    <x v="0"/>
    <x v="0"/>
    <x v="1"/>
    <x v="3"/>
    <x v="0"/>
    <x v="0"/>
  </r>
  <r>
    <n v="179400821"/>
    <x v="54"/>
    <x v="66"/>
    <x v="0"/>
    <x v="9"/>
    <m/>
    <m/>
    <x v="0"/>
    <x v="0"/>
    <x v="0"/>
    <x v="0"/>
    <x v="0"/>
    <x v="0"/>
    <x v="0"/>
    <x v="0"/>
    <x v="0"/>
    <x v="1"/>
    <x v="3"/>
    <x v="0"/>
    <x v="0"/>
  </r>
  <r>
    <n v="179401578"/>
    <x v="46"/>
    <x v="11"/>
    <x v="11"/>
    <x v="28"/>
    <s v="2024-07-04"/>
    <m/>
    <x v="2"/>
    <x v="0"/>
    <x v="0"/>
    <x v="0"/>
    <x v="2"/>
    <x v="1"/>
    <x v="0"/>
    <x v="1"/>
    <x v="0"/>
    <x v="1"/>
    <x v="2"/>
    <x v="0"/>
    <x v="1"/>
  </r>
  <r>
    <n v="179402451"/>
    <x v="46"/>
    <x v="67"/>
    <x v="6"/>
    <x v="5"/>
    <m/>
    <m/>
    <x v="0"/>
    <x v="0"/>
    <x v="0"/>
    <x v="0"/>
    <x v="2"/>
    <x v="1"/>
    <x v="1"/>
    <x v="1"/>
    <x v="0"/>
    <x v="1"/>
    <x v="4"/>
    <x v="0"/>
    <x v="0"/>
  </r>
  <r>
    <n v="179402529"/>
    <x v="58"/>
    <x v="68"/>
    <x v="0"/>
    <x v="5"/>
    <m/>
    <m/>
    <x v="0"/>
    <x v="0"/>
    <x v="0"/>
    <x v="0"/>
    <x v="0"/>
    <x v="0"/>
    <x v="0"/>
    <x v="0"/>
    <x v="0"/>
    <x v="3"/>
    <x v="4"/>
    <x v="0"/>
    <x v="0"/>
  </r>
  <r>
    <n v="179402579"/>
    <x v="58"/>
    <x v="68"/>
    <x v="0"/>
    <x v="5"/>
    <m/>
    <m/>
    <x v="0"/>
    <x v="0"/>
    <x v="0"/>
    <x v="0"/>
    <x v="0"/>
    <x v="0"/>
    <x v="0"/>
    <x v="0"/>
    <x v="0"/>
    <x v="3"/>
    <x v="4"/>
    <x v="0"/>
    <x v="0"/>
  </r>
  <r>
    <n v="179402662"/>
    <x v="58"/>
    <x v="68"/>
    <x v="0"/>
    <x v="5"/>
    <m/>
    <m/>
    <x v="0"/>
    <x v="0"/>
    <x v="0"/>
    <x v="0"/>
    <x v="0"/>
    <x v="0"/>
    <x v="0"/>
    <x v="0"/>
    <x v="0"/>
    <x v="3"/>
    <x v="4"/>
    <x v="0"/>
    <x v="0"/>
  </r>
  <r>
    <n v="179404814"/>
    <x v="46"/>
    <x v="43"/>
    <x v="4"/>
    <x v="13"/>
    <m/>
    <m/>
    <x v="0"/>
    <x v="0"/>
    <x v="0"/>
    <x v="0"/>
    <x v="2"/>
    <x v="1"/>
    <x v="1"/>
    <x v="1"/>
    <x v="0"/>
    <x v="1"/>
    <x v="3"/>
    <x v="0"/>
    <x v="0"/>
  </r>
  <r>
    <n v="179404859"/>
    <x v="52"/>
    <x v="60"/>
    <x v="0"/>
    <x v="13"/>
    <m/>
    <m/>
    <x v="0"/>
    <x v="0"/>
    <x v="0"/>
    <x v="0"/>
    <x v="0"/>
    <x v="0"/>
    <x v="0"/>
    <x v="0"/>
    <x v="0"/>
    <x v="2"/>
    <x v="3"/>
    <x v="0"/>
    <x v="0"/>
  </r>
  <r>
    <n v="179404888"/>
    <x v="52"/>
    <x v="60"/>
    <x v="0"/>
    <x v="13"/>
    <m/>
    <m/>
    <x v="0"/>
    <x v="0"/>
    <x v="0"/>
    <x v="0"/>
    <x v="0"/>
    <x v="0"/>
    <x v="0"/>
    <x v="0"/>
    <x v="0"/>
    <x v="2"/>
    <x v="3"/>
    <x v="0"/>
    <x v="0"/>
  </r>
  <r>
    <n v="179404951"/>
    <x v="52"/>
    <x v="57"/>
    <x v="0"/>
    <x v="13"/>
    <m/>
    <m/>
    <x v="0"/>
    <x v="0"/>
    <x v="0"/>
    <x v="0"/>
    <x v="0"/>
    <x v="0"/>
    <x v="0"/>
    <x v="0"/>
    <x v="0"/>
    <x v="2"/>
    <x v="3"/>
    <x v="0"/>
    <x v="0"/>
  </r>
  <r>
    <n v="179416024"/>
    <x v="46"/>
    <x v="36"/>
    <x v="1"/>
    <x v="60"/>
    <m/>
    <m/>
    <x v="0"/>
    <x v="0"/>
    <x v="0"/>
    <x v="0"/>
    <x v="2"/>
    <x v="1"/>
    <x v="1"/>
    <x v="1"/>
    <x v="0"/>
    <x v="1"/>
    <x v="1"/>
    <x v="0"/>
    <x v="0"/>
  </r>
  <r>
    <n v="179416056"/>
    <x v="49"/>
    <x v="66"/>
    <x v="0"/>
    <x v="60"/>
    <m/>
    <m/>
    <x v="0"/>
    <x v="0"/>
    <x v="0"/>
    <x v="0"/>
    <x v="0"/>
    <x v="0"/>
    <x v="0"/>
    <x v="0"/>
    <x v="0"/>
    <x v="1"/>
    <x v="3"/>
    <x v="0"/>
    <x v="0"/>
  </r>
  <r>
    <n v="179416080"/>
    <x v="49"/>
    <x v="46"/>
    <x v="9"/>
    <x v="60"/>
    <m/>
    <m/>
    <x v="0"/>
    <x v="0"/>
    <x v="0"/>
    <x v="0"/>
    <x v="0"/>
    <x v="0"/>
    <x v="0"/>
    <x v="0"/>
    <x v="0"/>
    <x v="1"/>
    <x v="1"/>
    <x v="0"/>
    <x v="0"/>
  </r>
  <r>
    <n v="179439132"/>
    <x v="49"/>
    <x v="53"/>
    <x v="6"/>
    <x v="5"/>
    <m/>
    <m/>
    <x v="0"/>
    <x v="0"/>
    <x v="0"/>
    <x v="0"/>
    <x v="2"/>
    <x v="1"/>
    <x v="1"/>
    <x v="1"/>
    <x v="0"/>
    <x v="1"/>
    <x v="1"/>
    <x v="0"/>
    <x v="0"/>
  </r>
  <r>
    <n v="179439207"/>
    <x v="59"/>
    <x v="54"/>
    <x v="0"/>
    <x v="5"/>
    <m/>
    <m/>
    <x v="0"/>
    <x v="0"/>
    <x v="0"/>
    <x v="0"/>
    <x v="0"/>
    <x v="0"/>
    <x v="0"/>
    <x v="0"/>
    <x v="0"/>
    <x v="1"/>
    <x v="3"/>
    <x v="0"/>
    <x v="0"/>
  </r>
  <r>
    <n v="179439240"/>
    <x v="59"/>
    <x v="54"/>
    <x v="0"/>
    <x v="5"/>
    <m/>
    <m/>
    <x v="0"/>
    <x v="0"/>
    <x v="0"/>
    <x v="0"/>
    <x v="0"/>
    <x v="0"/>
    <x v="0"/>
    <x v="0"/>
    <x v="0"/>
    <x v="1"/>
    <x v="3"/>
    <x v="0"/>
    <x v="0"/>
  </r>
  <r>
    <n v="179439280"/>
    <x v="59"/>
    <x v="54"/>
    <x v="0"/>
    <x v="5"/>
    <m/>
    <m/>
    <x v="0"/>
    <x v="0"/>
    <x v="0"/>
    <x v="0"/>
    <x v="0"/>
    <x v="0"/>
    <x v="0"/>
    <x v="0"/>
    <x v="0"/>
    <x v="1"/>
    <x v="3"/>
    <x v="0"/>
    <x v="0"/>
  </r>
  <r>
    <n v="179445230"/>
    <x v="49"/>
    <x v="49"/>
    <x v="8"/>
    <x v="23"/>
    <m/>
    <m/>
    <x v="0"/>
    <x v="0"/>
    <x v="0"/>
    <x v="0"/>
    <x v="2"/>
    <x v="1"/>
    <x v="1"/>
    <x v="1"/>
    <x v="0"/>
    <x v="1"/>
    <x v="3"/>
    <x v="0"/>
    <x v="0"/>
  </r>
  <r>
    <n v="179445249"/>
    <x v="60"/>
    <x v="60"/>
    <x v="0"/>
    <x v="23"/>
    <m/>
    <m/>
    <x v="0"/>
    <x v="0"/>
    <x v="0"/>
    <x v="0"/>
    <x v="0"/>
    <x v="0"/>
    <x v="0"/>
    <x v="0"/>
    <x v="0"/>
    <x v="2"/>
    <x v="3"/>
    <x v="0"/>
    <x v="0"/>
  </r>
  <r>
    <n v="179445275"/>
    <x v="60"/>
    <x v="60"/>
    <x v="0"/>
    <x v="23"/>
    <m/>
    <m/>
    <x v="0"/>
    <x v="0"/>
    <x v="0"/>
    <x v="0"/>
    <x v="0"/>
    <x v="0"/>
    <x v="0"/>
    <x v="0"/>
    <x v="0"/>
    <x v="2"/>
    <x v="3"/>
    <x v="0"/>
    <x v="0"/>
  </r>
  <r>
    <n v="179461025"/>
    <x v="61"/>
    <x v="49"/>
    <x v="15"/>
    <x v="39"/>
    <m/>
    <m/>
    <x v="0"/>
    <x v="0"/>
    <x v="0"/>
    <x v="0"/>
    <x v="2"/>
    <x v="1"/>
    <x v="0"/>
    <x v="1"/>
    <x v="0"/>
    <x v="1"/>
    <x v="3"/>
    <x v="0"/>
    <x v="0"/>
  </r>
  <r>
    <n v="179461044"/>
    <x v="52"/>
    <x v="65"/>
    <x v="0"/>
    <x v="39"/>
    <m/>
    <m/>
    <x v="0"/>
    <x v="0"/>
    <x v="0"/>
    <x v="0"/>
    <x v="0"/>
    <x v="0"/>
    <x v="0"/>
    <x v="0"/>
    <x v="0"/>
    <x v="2"/>
    <x v="3"/>
    <x v="0"/>
    <x v="0"/>
  </r>
  <r>
    <n v="179461152"/>
    <x v="52"/>
    <x v="65"/>
    <x v="0"/>
    <x v="39"/>
    <m/>
    <m/>
    <x v="0"/>
    <x v="0"/>
    <x v="0"/>
    <x v="0"/>
    <x v="0"/>
    <x v="0"/>
    <x v="0"/>
    <x v="0"/>
    <x v="0"/>
    <x v="2"/>
    <x v="3"/>
    <x v="0"/>
    <x v="0"/>
  </r>
  <r>
    <n v="179465173"/>
    <x v="61"/>
    <x v="48"/>
    <x v="4"/>
    <x v="5"/>
    <m/>
    <m/>
    <x v="0"/>
    <x v="0"/>
    <x v="0"/>
    <x v="0"/>
    <x v="2"/>
    <x v="1"/>
    <x v="1"/>
    <x v="1"/>
    <x v="0"/>
    <x v="1"/>
    <x v="3"/>
    <x v="0"/>
    <x v="0"/>
  </r>
  <r>
    <n v="179465231"/>
    <x v="59"/>
    <x v="42"/>
    <x v="0"/>
    <x v="5"/>
    <m/>
    <m/>
    <x v="0"/>
    <x v="0"/>
    <x v="0"/>
    <x v="0"/>
    <x v="0"/>
    <x v="0"/>
    <x v="0"/>
    <x v="0"/>
    <x v="0"/>
    <x v="1"/>
    <x v="3"/>
    <x v="0"/>
    <x v="0"/>
  </r>
  <r>
    <n v="179465274"/>
    <x v="59"/>
    <x v="42"/>
    <x v="0"/>
    <x v="5"/>
    <m/>
    <m/>
    <x v="0"/>
    <x v="0"/>
    <x v="0"/>
    <x v="0"/>
    <x v="0"/>
    <x v="0"/>
    <x v="0"/>
    <x v="0"/>
    <x v="0"/>
    <x v="1"/>
    <x v="3"/>
    <x v="0"/>
    <x v="0"/>
  </r>
  <r>
    <n v="179465348"/>
    <x v="61"/>
    <x v="59"/>
    <x v="20"/>
    <x v="2"/>
    <m/>
    <m/>
    <x v="0"/>
    <x v="0"/>
    <x v="0"/>
    <x v="0"/>
    <x v="2"/>
    <x v="1"/>
    <x v="0"/>
    <x v="0"/>
    <x v="0"/>
    <x v="1"/>
    <x v="1"/>
    <x v="0"/>
    <x v="0"/>
  </r>
  <r>
    <n v="179477606"/>
    <x v="61"/>
    <x v="11"/>
    <x v="4"/>
    <x v="28"/>
    <s v="2024-07-02"/>
    <m/>
    <x v="1"/>
    <x v="0"/>
    <x v="0"/>
    <x v="0"/>
    <x v="2"/>
    <x v="1"/>
    <x v="1"/>
    <x v="1"/>
    <x v="0"/>
    <x v="1"/>
    <x v="2"/>
    <x v="0"/>
    <x v="1"/>
  </r>
  <r>
    <n v="179478436"/>
    <x v="61"/>
    <x v="11"/>
    <x v="4"/>
    <x v="24"/>
    <s v="2024-07-02"/>
    <m/>
    <x v="5"/>
    <x v="0"/>
    <x v="0"/>
    <x v="0"/>
    <x v="2"/>
    <x v="1"/>
    <x v="1"/>
    <x v="1"/>
    <x v="0"/>
    <x v="1"/>
    <x v="2"/>
    <x v="0"/>
    <x v="1"/>
  </r>
  <r>
    <n v="179480123"/>
    <x v="61"/>
    <x v="11"/>
    <x v="16"/>
    <x v="0"/>
    <s v="2024-07-01"/>
    <m/>
    <x v="5"/>
    <x v="0"/>
    <x v="0"/>
    <x v="0"/>
    <x v="2"/>
    <x v="1"/>
    <x v="0"/>
    <x v="1"/>
    <x v="0"/>
    <x v="1"/>
    <x v="2"/>
    <x v="0"/>
    <x v="1"/>
  </r>
  <r>
    <n v="179482988"/>
    <x v="61"/>
    <x v="59"/>
    <x v="1"/>
    <x v="12"/>
    <m/>
    <m/>
    <x v="0"/>
    <x v="0"/>
    <x v="0"/>
    <x v="0"/>
    <x v="2"/>
    <x v="1"/>
    <x v="1"/>
    <x v="1"/>
    <x v="0"/>
    <x v="1"/>
    <x v="1"/>
    <x v="0"/>
    <x v="0"/>
  </r>
  <r>
    <n v="179483228"/>
    <x v="54"/>
    <x v="56"/>
    <x v="0"/>
    <x v="12"/>
    <m/>
    <m/>
    <x v="0"/>
    <x v="4"/>
    <x v="0"/>
    <x v="0"/>
    <x v="1"/>
    <x v="0"/>
    <x v="0"/>
    <x v="0"/>
    <x v="1"/>
    <x v="1"/>
    <x v="3"/>
    <x v="0"/>
    <x v="0"/>
  </r>
  <r>
    <n v="179483252"/>
    <x v="54"/>
    <x v="42"/>
    <x v="0"/>
    <x v="12"/>
    <m/>
    <m/>
    <x v="0"/>
    <x v="0"/>
    <x v="0"/>
    <x v="0"/>
    <x v="0"/>
    <x v="0"/>
    <x v="0"/>
    <x v="0"/>
    <x v="0"/>
    <x v="1"/>
    <x v="3"/>
    <x v="0"/>
    <x v="0"/>
  </r>
  <r>
    <n v="179484795"/>
    <x v="61"/>
    <x v="53"/>
    <x v="1"/>
    <x v="23"/>
    <m/>
    <m/>
    <x v="0"/>
    <x v="0"/>
    <x v="0"/>
    <x v="0"/>
    <x v="2"/>
    <x v="1"/>
    <x v="1"/>
    <x v="1"/>
    <x v="0"/>
    <x v="1"/>
    <x v="1"/>
    <x v="0"/>
    <x v="0"/>
  </r>
  <r>
    <n v="179484819"/>
    <x v="59"/>
    <x v="54"/>
    <x v="0"/>
    <x v="23"/>
    <m/>
    <m/>
    <x v="0"/>
    <x v="0"/>
    <x v="0"/>
    <x v="0"/>
    <x v="0"/>
    <x v="0"/>
    <x v="0"/>
    <x v="0"/>
    <x v="0"/>
    <x v="1"/>
    <x v="3"/>
    <x v="0"/>
    <x v="0"/>
  </r>
  <r>
    <n v="179497552"/>
    <x v="54"/>
    <x v="66"/>
    <x v="0"/>
    <x v="20"/>
    <m/>
    <m/>
    <x v="0"/>
    <x v="0"/>
    <x v="0"/>
    <x v="0"/>
    <x v="0"/>
    <x v="0"/>
    <x v="0"/>
    <x v="0"/>
    <x v="0"/>
    <x v="1"/>
    <x v="3"/>
    <x v="0"/>
    <x v="0"/>
  </r>
  <r>
    <n v="179500056"/>
    <x v="54"/>
    <x v="53"/>
    <x v="11"/>
    <x v="15"/>
    <m/>
    <m/>
    <x v="0"/>
    <x v="0"/>
    <x v="0"/>
    <x v="0"/>
    <x v="2"/>
    <x v="1"/>
    <x v="0"/>
    <x v="1"/>
    <x v="0"/>
    <x v="1"/>
    <x v="1"/>
    <x v="0"/>
    <x v="0"/>
  </r>
  <r>
    <n v="179500088"/>
    <x v="59"/>
    <x v="54"/>
    <x v="0"/>
    <x v="15"/>
    <m/>
    <m/>
    <x v="0"/>
    <x v="0"/>
    <x v="0"/>
    <x v="0"/>
    <x v="0"/>
    <x v="0"/>
    <x v="0"/>
    <x v="0"/>
    <x v="0"/>
    <x v="1"/>
    <x v="3"/>
    <x v="0"/>
    <x v="0"/>
  </r>
  <r>
    <n v="179500128"/>
    <x v="59"/>
    <x v="54"/>
    <x v="0"/>
    <x v="15"/>
    <m/>
    <m/>
    <x v="0"/>
    <x v="0"/>
    <x v="0"/>
    <x v="0"/>
    <x v="0"/>
    <x v="0"/>
    <x v="0"/>
    <x v="0"/>
    <x v="0"/>
    <x v="1"/>
    <x v="3"/>
    <x v="0"/>
    <x v="0"/>
  </r>
  <r>
    <n v="179500510"/>
    <x v="54"/>
    <x v="59"/>
    <x v="1"/>
    <x v="61"/>
    <m/>
    <m/>
    <x v="0"/>
    <x v="0"/>
    <x v="0"/>
    <x v="0"/>
    <x v="2"/>
    <x v="1"/>
    <x v="1"/>
    <x v="1"/>
    <x v="0"/>
    <x v="1"/>
    <x v="1"/>
    <x v="0"/>
    <x v="0"/>
  </r>
  <r>
    <n v="179500533"/>
    <x v="54"/>
    <x v="66"/>
    <x v="0"/>
    <x v="61"/>
    <m/>
    <m/>
    <x v="0"/>
    <x v="0"/>
    <x v="0"/>
    <x v="0"/>
    <x v="0"/>
    <x v="0"/>
    <x v="0"/>
    <x v="0"/>
    <x v="0"/>
    <x v="1"/>
    <x v="3"/>
    <x v="0"/>
    <x v="0"/>
  </r>
  <r>
    <n v="179500569"/>
    <x v="54"/>
    <x v="66"/>
    <x v="0"/>
    <x v="61"/>
    <m/>
    <m/>
    <x v="0"/>
    <x v="0"/>
    <x v="0"/>
    <x v="0"/>
    <x v="0"/>
    <x v="0"/>
    <x v="0"/>
    <x v="0"/>
    <x v="0"/>
    <x v="1"/>
    <x v="3"/>
    <x v="0"/>
    <x v="0"/>
  </r>
  <r>
    <n v="179500605"/>
    <x v="54"/>
    <x v="66"/>
    <x v="0"/>
    <x v="61"/>
    <m/>
    <m/>
    <x v="0"/>
    <x v="0"/>
    <x v="0"/>
    <x v="0"/>
    <x v="0"/>
    <x v="0"/>
    <x v="0"/>
    <x v="0"/>
    <x v="0"/>
    <x v="1"/>
    <x v="3"/>
    <x v="0"/>
    <x v="0"/>
  </r>
  <r>
    <n v="179500856"/>
    <x v="54"/>
    <x v="53"/>
    <x v="1"/>
    <x v="15"/>
    <m/>
    <m/>
    <x v="0"/>
    <x v="0"/>
    <x v="0"/>
    <x v="0"/>
    <x v="2"/>
    <x v="1"/>
    <x v="1"/>
    <x v="1"/>
    <x v="0"/>
    <x v="1"/>
    <x v="1"/>
    <x v="0"/>
    <x v="0"/>
  </r>
  <r>
    <n v="179500886"/>
    <x v="56"/>
    <x v="42"/>
    <x v="0"/>
    <x v="15"/>
    <m/>
    <m/>
    <x v="0"/>
    <x v="0"/>
    <x v="0"/>
    <x v="0"/>
    <x v="0"/>
    <x v="0"/>
    <x v="0"/>
    <x v="0"/>
    <x v="0"/>
    <x v="1"/>
    <x v="3"/>
    <x v="0"/>
    <x v="0"/>
  </r>
  <r>
    <n v="179500906"/>
    <x v="56"/>
    <x v="42"/>
    <x v="0"/>
    <x v="15"/>
    <m/>
    <m/>
    <x v="0"/>
    <x v="0"/>
    <x v="0"/>
    <x v="0"/>
    <x v="0"/>
    <x v="0"/>
    <x v="0"/>
    <x v="0"/>
    <x v="0"/>
    <x v="1"/>
    <x v="3"/>
    <x v="0"/>
    <x v="0"/>
  </r>
  <r>
    <n v="179501040"/>
    <x v="54"/>
    <x v="66"/>
    <x v="4"/>
    <x v="28"/>
    <m/>
    <m/>
    <x v="0"/>
    <x v="0"/>
    <x v="0"/>
    <x v="0"/>
    <x v="2"/>
    <x v="1"/>
    <x v="1"/>
    <x v="1"/>
    <x v="0"/>
    <x v="1"/>
    <x v="3"/>
    <x v="0"/>
    <x v="0"/>
  </r>
  <r>
    <n v="179501103"/>
    <x v="62"/>
    <x v="55"/>
    <x v="0"/>
    <x v="28"/>
    <m/>
    <m/>
    <x v="0"/>
    <x v="0"/>
    <x v="0"/>
    <x v="0"/>
    <x v="0"/>
    <x v="0"/>
    <x v="0"/>
    <x v="0"/>
    <x v="0"/>
    <x v="2"/>
    <x v="3"/>
    <x v="0"/>
    <x v="0"/>
  </r>
  <r>
    <n v="179501148"/>
    <x v="62"/>
    <x v="55"/>
    <x v="0"/>
    <x v="28"/>
    <m/>
    <m/>
    <x v="0"/>
    <x v="0"/>
    <x v="0"/>
    <x v="0"/>
    <x v="0"/>
    <x v="0"/>
    <x v="0"/>
    <x v="0"/>
    <x v="0"/>
    <x v="2"/>
    <x v="3"/>
    <x v="0"/>
    <x v="0"/>
  </r>
  <r>
    <n v="179501174"/>
    <x v="62"/>
    <x v="55"/>
    <x v="0"/>
    <x v="28"/>
    <m/>
    <m/>
    <x v="0"/>
    <x v="0"/>
    <x v="0"/>
    <x v="0"/>
    <x v="0"/>
    <x v="0"/>
    <x v="0"/>
    <x v="0"/>
    <x v="0"/>
    <x v="2"/>
    <x v="3"/>
    <x v="0"/>
    <x v="0"/>
  </r>
  <r>
    <n v="179501223"/>
    <x v="62"/>
    <x v="55"/>
    <x v="0"/>
    <x v="28"/>
    <m/>
    <m/>
    <x v="0"/>
    <x v="0"/>
    <x v="0"/>
    <x v="0"/>
    <x v="0"/>
    <x v="0"/>
    <x v="0"/>
    <x v="0"/>
    <x v="0"/>
    <x v="2"/>
    <x v="3"/>
    <x v="0"/>
    <x v="0"/>
  </r>
  <r>
    <n v="179501272"/>
    <x v="62"/>
    <x v="55"/>
    <x v="0"/>
    <x v="28"/>
    <m/>
    <m/>
    <x v="0"/>
    <x v="0"/>
    <x v="0"/>
    <x v="0"/>
    <x v="0"/>
    <x v="0"/>
    <x v="0"/>
    <x v="0"/>
    <x v="0"/>
    <x v="2"/>
    <x v="3"/>
    <x v="0"/>
    <x v="0"/>
  </r>
  <r>
    <n v="179502199"/>
    <x v="54"/>
    <x v="43"/>
    <x v="1"/>
    <x v="2"/>
    <m/>
    <m/>
    <x v="0"/>
    <x v="0"/>
    <x v="0"/>
    <x v="0"/>
    <x v="2"/>
    <x v="1"/>
    <x v="1"/>
    <x v="1"/>
    <x v="0"/>
    <x v="1"/>
    <x v="3"/>
    <x v="0"/>
    <x v="0"/>
  </r>
  <r>
    <n v="179502324"/>
    <x v="63"/>
    <x v="60"/>
    <x v="0"/>
    <x v="2"/>
    <m/>
    <m/>
    <x v="0"/>
    <x v="2"/>
    <x v="0"/>
    <x v="0"/>
    <x v="1"/>
    <x v="0"/>
    <x v="0"/>
    <x v="0"/>
    <x v="1"/>
    <x v="2"/>
    <x v="3"/>
    <x v="0"/>
    <x v="0"/>
  </r>
  <r>
    <n v="179502442"/>
    <x v="63"/>
    <x v="61"/>
    <x v="0"/>
    <x v="2"/>
    <m/>
    <m/>
    <x v="0"/>
    <x v="0"/>
    <x v="0"/>
    <x v="0"/>
    <x v="0"/>
    <x v="0"/>
    <x v="0"/>
    <x v="0"/>
    <x v="0"/>
    <x v="2"/>
    <x v="3"/>
    <x v="0"/>
    <x v="0"/>
  </r>
  <r>
    <n v="179502932"/>
    <x v="54"/>
    <x v="11"/>
    <x v="4"/>
    <x v="3"/>
    <s v="2024-07-02"/>
    <m/>
    <x v="3"/>
    <x v="0"/>
    <x v="0"/>
    <x v="0"/>
    <x v="2"/>
    <x v="1"/>
    <x v="1"/>
    <x v="1"/>
    <x v="0"/>
    <x v="1"/>
    <x v="2"/>
    <x v="0"/>
    <x v="1"/>
  </r>
  <r>
    <n v="179504237"/>
    <x v="54"/>
    <x v="11"/>
    <x v="8"/>
    <x v="5"/>
    <s v="2024-07-22"/>
    <m/>
    <x v="9"/>
    <x v="0"/>
    <x v="0"/>
    <x v="0"/>
    <x v="2"/>
    <x v="1"/>
    <x v="1"/>
    <x v="1"/>
    <x v="0"/>
    <x v="1"/>
    <x v="2"/>
    <x v="0"/>
    <x v="1"/>
  </r>
  <r>
    <n v="179504471"/>
    <x v="54"/>
    <x v="59"/>
    <x v="10"/>
    <x v="15"/>
    <m/>
    <m/>
    <x v="0"/>
    <x v="0"/>
    <x v="0"/>
    <x v="0"/>
    <x v="2"/>
    <x v="1"/>
    <x v="0"/>
    <x v="1"/>
    <x v="0"/>
    <x v="1"/>
    <x v="1"/>
    <x v="0"/>
    <x v="0"/>
  </r>
  <r>
    <n v="179504523"/>
    <x v="54"/>
    <x v="54"/>
    <x v="0"/>
    <x v="15"/>
    <m/>
    <m/>
    <x v="0"/>
    <x v="0"/>
    <x v="0"/>
    <x v="0"/>
    <x v="0"/>
    <x v="0"/>
    <x v="0"/>
    <x v="0"/>
    <x v="0"/>
    <x v="1"/>
    <x v="3"/>
    <x v="0"/>
    <x v="0"/>
  </r>
  <r>
    <n v="179504592"/>
    <x v="54"/>
    <x v="54"/>
    <x v="0"/>
    <x v="15"/>
    <m/>
    <m/>
    <x v="0"/>
    <x v="0"/>
    <x v="0"/>
    <x v="0"/>
    <x v="0"/>
    <x v="0"/>
    <x v="0"/>
    <x v="0"/>
    <x v="0"/>
    <x v="1"/>
    <x v="3"/>
    <x v="0"/>
    <x v="0"/>
  </r>
  <r>
    <n v="179504611"/>
    <x v="54"/>
    <x v="54"/>
    <x v="0"/>
    <x v="15"/>
    <m/>
    <m/>
    <x v="0"/>
    <x v="0"/>
    <x v="0"/>
    <x v="0"/>
    <x v="0"/>
    <x v="0"/>
    <x v="0"/>
    <x v="0"/>
    <x v="0"/>
    <x v="1"/>
    <x v="3"/>
    <x v="0"/>
    <x v="0"/>
  </r>
  <r>
    <n v="179516813"/>
    <x v="59"/>
    <x v="66"/>
    <x v="6"/>
    <x v="13"/>
    <m/>
    <m/>
    <x v="0"/>
    <x v="0"/>
    <x v="0"/>
    <x v="0"/>
    <x v="2"/>
    <x v="1"/>
    <x v="1"/>
    <x v="1"/>
    <x v="0"/>
    <x v="1"/>
    <x v="3"/>
    <x v="0"/>
    <x v="0"/>
  </r>
  <r>
    <n v="179516830"/>
    <x v="42"/>
    <x v="43"/>
    <x v="0"/>
    <x v="13"/>
    <m/>
    <m/>
    <x v="0"/>
    <x v="0"/>
    <x v="0"/>
    <x v="0"/>
    <x v="0"/>
    <x v="0"/>
    <x v="0"/>
    <x v="0"/>
    <x v="0"/>
    <x v="2"/>
    <x v="3"/>
    <x v="0"/>
    <x v="0"/>
  </r>
  <r>
    <n v="179517533"/>
    <x v="54"/>
    <x v="55"/>
    <x v="4"/>
    <x v="62"/>
    <m/>
    <m/>
    <x v="0"/>
    <x v="0"/>
    <x v="0"/>
    <x v="0"/>
    <x v="2"/>
    <x v="1"/>
    <x v="1"/>
    <x v="1"/>
    <x v="0"/>
    <x v="1"/>
    <x v="3"/>
    <x v="0"/>
    <x v="0"/>
  </r>
  <r>
    <n v="179517554"/>
    <x v="55"/>
    <x v="65"/>
    <x v="0"/>
    <x v="62"/>
    <m/>
    <m/>
    <x v="0"/>
    <x v="0"/>
    <x v="0"/>
    <x v="0"/>
    <x v="0"/>
    <x v="0"/>
    <x v="0"/>
    <x v="0"/>
    <x v="0"/>
    <x v="2"/>
    <x v="3"/>
    <x v="0"/>
    <x v="0"/>
  </r>
  <r>
    <n v="179517570"/>
    <x v="55"/>
    <x v="65"/>
    <x v="0"/>
    <x v="62"/>
    <m/>
    <m/>
    <x v="0"/>
    <x v="0"/>
    <x v="0"/>
    <x v="0"/>
    <x v="0"/>
    <x v="0"/>
    <x v="0"/>
    <x v="0"/>
    <x v="0"/>
    <x v="2"/>
    <x v="3"/>
    <x v="0"/>
    <x v="0"/>
  </r>
  <r>
    <n v="179521837"/>
    <x v="54"/>
    <x v="66"/>
    <x v="1"/>
    <x v="12"/>
    <m/>
    <m/>
    <x v="0"/>
    <x v="0"/>
    <x v="0"/>
    <x v="0"/>
    <x v="2"/>
    <x v="1"/>
    <x v="1"/>
    <x v="1"/>
    <x v="0"/>
    <x v="1"/>
    <x v="3"/>
    <x v="0"/>
    <x v="0"/>
  </r>
  <r>
    <n v="179521861"/>
    <x v="42"/>
    <x v="55"/>
    <x v="0"/>
    <x v="12"/>
    <m/>
    <m/>
    <x v="0"/>
    <x v="0"/>
    <x v="0"/>
    <x v="0"/>
    <x v="0"/>
    <x v="0"/>
    <x v="0"/>
    <x v="0"/>
    <x v="0"/>
    <x v="2"/>
    <x v="3"/>
    <x v="0"/>
    <x v="0"/>
  </r>
  <r>
    <n v="179536498"/>
    <x v="59"/>
    <x v="66"/>
    <x v="1"/>
    <x v="11"/>
    <m/>
    <m/>
    <x v="0"/>
    <x v="0"/>
    <x v="0"/>
    <x v="0"/>
    <x v="2"/>
    <x v="1"/>
    <x v="1"/>
    <x v="1"/>
    <x v="0"/>
    <x v="1"/>
    <x v="3"/>
    <x v="0"/>
    <x v="0"/>
  </r>
  <r>
    <n v="179536518"/>
    <x v="42"/>
    <x v="55"/>
    <x v="0"/>
    <x v="11"/>
    <m/>
    <m/>
    <x v="0"/>
    <x v="0"/>
    <x v="0"/>
    <x v="0"/>
    <x v="0"/>
    <x v="0"/>
    <x v="0"/>
    <x v="0"/>
    <x v="0"/>
    <x v="2"/>
    <x v="3"/>
    <x v="0"/>
    <x v="0"/>
  </r>
  <r>
    <n v="179536540"/>
    <x v="42"/>
    <x v="55"/>
    <x v="0"/>
    <x v="11"/>
    <m/>
    <m/>
    <x v="0"/>
    <x v="0"/>
    <x v="0"/>
    <x v="0"/>
    <x v="0"/>
    <x v="0"/>
    <x v="0"/>
    <x v="0"/>
    <x v="0"/>
    <x v="2"/>
    <x v="3"/>
    <x v="0"/>
    <x v="0"/>
  </r>
  <r>
    <n v="179536555"/>
    <x v="42"/>
    <x v="65"/>
    <x v="0"/>
    <x v="11"/>
    <m/>
    <m/>
    <x v="0"/>
    <x v="0"/>
    <x v="0"/>
    <x v="0"/>
    <x v="0"/>
    <x v="0"/>
    <x v="0"/>
    <x v="0"/>
    <x v="0"/>
    <x v="2"/>
    <x v="3"/>
    <x v="0"/>
    <x v="0"/>
  </r>
  <r>
    <n v="179536570"/>
    <x v="42"/>
    <x v="55"/>
    <x v="0"/>
    <x v="11"/>
    <m/>
    <m/>
    <x v="0"/>
    <x v="0"/>
    <x v="0"/>
    <x v="0"/>
    <x v="0"/>
    <x v="0"/>
    <x v="0"/>
    <x v="0"/>
    <x v="0"/>
    <x v="2"/>
    <x v="3"/>
    <x v="0"/>
    <x v="0"/>
  </r>
  <r>
    <n v="179538195"/>
    <x v="59"/>
    <x v="11"/>
    <x v="1"/>
    <x v="15"/>
    <s v="2024-07-03"/>
    <m/>
    <x v="1"/>
    <x v="0"/>
    <x v="0"/>
    <x v="0"/>
    <x v="2"/>
    <x v="1"/>
    <x v="1"/>
    <x v="1"/>
    <x v="0"/>
    <x v="1"/>
    <x v="2"/>
    <x v="0"/>
    <x v="1"/>
  </r>
  <r>
    <n v="179538558"/>
    <x v="59"/>
    <x v="49"/>
    <x v="6"/>
    <x v="8"/>
    <m/>
    <m/>
    <x v="0"/>
    <x v="0"/>
    <x v="0"/>
    <x v="0"/>
    <x v="2"/>
    <x v="1"/>
    <x v="1"/>
    <x v="1"/>
    <x v="0"/>
    <x v="1"/>
    <x v="3"/>
    <x v="0"/>
    <x v="0"/>
  </r>
  <r>
    <n v="179538616"/>
    <x v="60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538644"/>
    <x v="60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538673"/>
    <x v="60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539782"/>
    <x v="59"/>
    <x v="11"/>
    <x v="6"/>
    <x v="24"/>
    <s v="2024-07-10"/>
    <m/>
    <x v="1"/>
    <x v="0"/>
    <x v="0"/>
    <x v="0"/>
    <x v="2"/>
    <x v="1"/>
    <x v="1"/>
    <x v="1"/>
    <x v="0"/>
    <x v="1"/>
    <x v="2"/>
    <x v="0"/>
    <x v="1"/>
  </r>
  <r>
    <n v="179540714"/>
    <x v="59"/>
    <x v="11"/>
    <x v="22"/>
    <x v="11"/>
    <s v="2024-07-02"/>
    <m/>
    <x v="1"/>
    <x v="0"/>
    <x v="0"/>
    <x v="0"/>
    <x v="2"/>
    <x v="1"/>
    <x v="0"/>
    <x v="1"/>
    <x v="0"/>
    <x v="1"/>
    <x v="2"/>
    <x v="0"/>
    <x v="1"/>
  </r>
  <r>
    <n v="179541509"/>
    <x v="59"/>
    <x v="11"/>
    <x v="4"/>
    <x v="15"/>
    <s v="2024-07-04"/>
    <m/>
    <x v="5"/>
    <x v="0"/>
    <x v="0"/>
    <x v="0"/>
    <x v="2"/>
    <x v="1"/>
    <x v="1"/>
    <x v="1"/>
    <x v="0"/>
    <x v="1"/>
    <x v="2"/>
    <x v="0"/>
    <x v="1"/>
  </r>
  <r>
    <n v="179541519"/>
    <x v="59"/>
    <x v="11"/>
    <x v="20"/>
    <x v="63"/>
    <s v="2024-07-22"/>
    <m/>
    <x v="9"/>
    <x v="0"/>
    <x v="0"/>
    <x v="0"/>
    <x v="2"/>
    <x v="1"/>
    <x v="0"/>
    <x v="0"/>
    <x v="0"/>
    <x v="1"/>
    <x v="2"/>
    <x v="0"/>
    <x v="1"/>
  </r>
  <r>
    <n v="179541771"/>
    <x v="59"/>
    <x v="11"/>
    <x v="15"/>
    <x v="64"/>
    <s v="2024-07-01"/>
    <m/>
    <x v="8"/>
    <x v="0"/>
    <x v="0"/>
    <x v="0"/>
    <x v="2"/>
    <x v="1"/>
    <x v="0"/>
    <x v="1"/>
    <x v="0"/>
    <x v="1"/>
    <x v="2"/>
    <x v="0"/>
    <x v="1"/>
  </r>
  <r>
    <n v="179541803"/>
    <x v="59"/>
    <x v="63"/>
    <x v="1"/>
    <x v="12"/>
    <m/>
    <m/>
    <x v="0"/>
    <x v="0"/>
    <x v="0"/>
    <x v="0"/>
    <x v="2"/>
    <x v="1"/>
    <x v="1"/>
    <x v="1"/>
    <x v="0"/>
    <x v="1"/>
    <x v="1"/>
    <x v="0"/>
    <x v="0"/>
  </r>
  <r>
    <n v="179541824"/>
    <x v="64"/>
    <x v="42"/>
    <x v="0"/>
    <x v="12"/>
    <m/>
    <m/>
    <x v="0"/>
    <x v="0"/>
    <x v="0"/>
    <x v="0"/>
    <x v="0"/>
    <x v="0"/>
    <x v="0"/>
    <x v="0"/>
    <x v="0"/>
    <x v="1"/>
    <x v="3"/>
    <x v="0"/>
    <x v="0"/>
  </r>
  <r>
    <n v="179541852"/>
    <x v="64"/>
    <x v="42"/>
    <x v="0"/>
    <x v="12"/>
    <m/>
    <m/>
    <x v="0"/>
    <x v="0"/>
    <x v="0"/>
    <x v="0"/>
    <x v="0"/>
    <x v="0"/>
    <x v="0"/>
    <x v="0"/>
    <x v="0"/>
    <x v="1"/>
    <x v="3"/>
    <x v="0"/>
    <x v="0"/>
  </r>
  <r>
    <n v="179543434"/>
    <x v="59"/>
    <x v="66"/>
    <x v="3"/>
    <x v="13"/>
    <m/>
    <m/>
    <x v="0"/>
    <x v="0"/>
    <x v="0"/>
    <x v="0"/>
    <x v="2"/>
    <x v="1"/>
    <x v="0"/>
    <x v="0"/>
    <x v="0"/>
    <x v="1"/>
    <x v="3"/>
    <x v="0"/>
    <x v="0"/>
  </r>
  <r>
    <n v="179556108"/>
    <x v="59"/>
    <x v="48"/>
    <x v="1"/>
    <x v="65"/>
    <m/>
    <m/>
    <x v="0"/>
    <x v="0"/>
    <x v="0"/>
    <x v="0"/>
    <x v="2"/>
    <x v="1"/>
    <x v="1"/>
    <x v="1"/>
    <x v="0"/>
    <x v="1"/>
    <x v="3"/>
    <x v="0"/>
    <x v="0"/>
  </r>
  <r>
    <n v="179556120"/>
    <x v="42"/>
    <x v="55"/>
    <x v="0"/>
    <x v="65"/>
    <m/>
    <m/>
    <x v="0"/>
    <x v="0"/>
    <x v="0"/>
    <x v="0"/>
    <x v="0"/>
    <x v="0"/>
    <x v="0"/>
    <x v="0"/>
    <x v="0"/>
    <x v="2"/>
    <x v="3"/>
    <x v="0"/>
    <x v="0"/>
  </r>
  <r>
    <n v="179556131"/>
    <x v="42"/>
    <x v="43"/>
    <x v="0"/>
    <x v="65"/>
    <m/>
    <m/>
    <x v="0"/>
    <x v="0"/>
    <x v="0"/>
    <x v="0"/>
    <x v="0"/>
    <x v="0"/>
    <x v="0"/>
    <x v="0"/>
    <x v="0"/>
    <x v="2"/>
    <x v="3"/>
    <x v="0"/>
    <x v="0"/>
  </r>
  <r>
    <n v="179582154"/>
    <x v="62"/>
    <x v="11"/>
    <x v="3"/>
    <x v="24"/>
    <s v="2024-07-12"/>
    <m/>
    <x v="2"/>
    <x v="0"/>
    <x v="0"/>
    <x v="0"/>
    <x v="2"/>
    <x v="1"/>
    <x v="0"/>
    <x v="0"/>
    <x v="0"/>
    <x v="2"/>
    <x v="2"/>
    <x v="0"/>
    <x v="1"/>
  </r>
  <r>
    <n v="179582265"/>
    <x v="62"/>
    <x v="66"/>
    <x v="1"/>
    <x v="30"/>
    <m/>
    <m/>
    <x v="0"/>
    <x v="0"/>
    <x v="0"/>
    <x v="0"/>
    <x v="2"/>
    <x v="1"/>
    <x v="1"/>
    <x v="1"/>
    <x v="0"/>
    <x v="2"/>
    <x v="3"/>
    <x v="0"/>
    <x v="0"/>
  </r>
  <r>
    <n v="179582338"/>
    <x v="36"/>
    <x v="49"/>
    <x v="0"/>
    <x v="30"/>
    <m/>
    <m/>
    <x v="0"/>
    <x v="0"/>
    <x v="0"/>
    <x v="0"/>
    <x v="0"/>
    <x v="0"/>
    <x v="0"/>
    <x v="0"/>
    <x v="0"/>
    <x v="2"/>
    <x v="3"/>
    <x v="0"/>
    <x v="0"/>
  </r>
  <r>
    <n v="179582382"/>
    <x v="36"/>
    <x v="49"/>
    <x v="0"/>
    <x v="30"/>
    <m/>
    <m/>
    <x v="0"/>
    <x v="0"/>
    <x v="0"/>
    <x v="0"/>
    <x v="0"/>
    <x v="0"/>
    <x v="0"/>
    <x v="0"/>
    <x v="0"/>
    <x v="2"/>
    <x v="3"/>
    <x v="0"/>
    <x v="0"/>
  </r>
  <r>
    <n v="179582402"/>
    <x v="36"/>
    <x v="49"/>
    <x v="0"/>
    <x v="30"/>
    <m/>
    <m/>
    <x v="0"/>
    <x v="0"/>
    <x v="0"/>
    <x v="0"/>
    <x v="0"/>
    <x v="0"/>
    <x v="0"/>
    <x v="0"/>
    <x v="0"/>
    <x v="2"/>
    <x v="3"/>
    <x v="0"/>
    <x v="0"/>
  </r>
  <r>
    <n v="179584237"/>
    <x v="62"/>
    <x v="56"/>
    <x v="6"/>
    <x v="28"/>
    <m/>
    <m/>
    <x v="0"/>
    <x v="0"/>
    <x v="0"/>
    <x v="0"/>
    <x v="2"/>
    <x v="1"/>
    <x v="1"/>
    <x v="1"/>
    <x v="0"/>
    <x v="2"/>
    <x v="3"/>
    <x v="0"/>
    <x v="0"/>
  </r>
  <r>
    <n v="179584277"/>
    <x v="63"/>
    <x v="61"/>
    <x v="0"/>
    <x v="28"/>
    <m/>
    <m/>
    <x v="0"/>
    <x v="0"/>
    <x v="0"/>
    <x v="0"/>
    <x v="0"/>
    <x v="0"/>
    <x v="0"/>
    <x v="0"/>
    <x v="0"/>
    <x v="2"/>
    <x v="3"/>
    <x v="0"/>
    <x v="0"/>
  </r>
  <r>
    <n v="179584310"/>
    <x v="63"/>
    <x v="65"/>
    <x v="9"/>
    <x v="28"/>
    <m/>
    <m/>
    <x v="0"/>
    <x v="0"/>
    <x v="0"/>
    <x v="0"/>
    <x v="0"/>
    <x v="0"/>
    <x v="0"/>
    <x v="0"/>
    <x v="0"/>
    <x v="2"/>
    <x v="3"/>
    <x v="0"/>
    <x v="0"/>
  </r>
  <r>
    <n v="179607908"/>
    <x v="62"/>
    <x v="66"/>
    <x v="3"/>
    <x v="25"/>
    <m/>
    <m/>
    <x v="0"/>
    <x v="0"/>
    <x v="0"/>
    <x v="0"/>
    <x v="2"/>
    <x v="1"/>
    <x v="0"/>
    <x v="0"/>
    <x v="0"/>
    <x v="2"/>
    <x v="3"/>
    <x v="0"/>
    <x v="0"/>
  </r>
  <r>
    <n v="179608180"/>
    <x v="62"/>
    <x v="66"/>
    <x v="3"/>
    <x v="22"/>
    <m/>
    <m/>
    <x v="0"/>
    <x v="0"/>
    <x v="0"/>
    <x v="0"/>
    <x v="2"/>
    <x v="1"/>
    <x v="0"/>
    <x v="0"/>
    <x v="0"/>
    <x v="2"/>
    <x v="3"/>
    <x v="0"/>
    <x v="0"/>
  </r>
  <r>
    <n v="179608481"/>
    <x v="62"/>
    <x v="66"/>
    <x v="1"/>
    <x v="66"/>
    <m/>
    <m/>
    <x v="0"/>
    <x v="0"/>
    <x v="0"/>
    <x v="0"/>
    <x v="2"/>
    <x v="1"/>
    <x v="1"/>
    <x v="1"/>
    <x v="0"/>
    <x v="2"/>
    <x v="3"/>
    <x v="0"/>
    <x v="0"/>
  </r>
  <r>
    <n v="179608517"/>
    <x v="36"/>
    <x v="49"/>
    <x v="0"/>
    <x v="66"/>
    <m/>
    <m/>
    <x v="0"/>
    <x v="0"/>
    <x v="0"/>
    <x v="0"/>
    <x v="0"/>
    <x v="0"/>
    <x v="0"/>
    <x v="0"/>
    <x v="0"/>
    <x v="2"/>
    <x v="3"/>
    <x v="0"/>
    <x v="0"/>
  </r>
  <r>
    <n v="179608721"/>
    <x v="62"/>
    <x v="11"/>
    <x v="6"/>
    <x v="61"/>
    <s v="2024-07-03"/>
    <m/>
    <x v="1"/>
    <x v="0"/>
    <x v="0"/>
    <x v="0"/>
    <x v="2"/>
    <x v="1"/>
    <x v="1"/>
    <x v="1"/>
    <x v="0"/>
    <x v="2"/>
    <x v="2"/>
    <x v="0"/>
    <x v="1"/>
  </r>
  <r>
    <n v="179609021"/>
    <x v="62"/>
    <x v="56"/>
    <x v="23"/>
    <x v="28"/>
    <m/>
    <m/>
    <x v="0"/>
    <x v="0"/>
    <x v="0"/>
    <x v="0"/>
    <x v="2"/>
    <x v="1"/>
    <x v="0"/>
    <x v="0"/>
    <x v="0"/>
    <x v="2"/>
    <x v="3"/>
    <x v="0"/>
    <x v="0"/>
  </r>
  <r>
    <n v="179609757"/>
    <x v="62"/>
    <x v="55"/>
    <x v="4"/>
    <x v="5"/>
    <m/>
    <m/>
    <x v="0"/>
    <x v="0"/>
    <x v="0"/>
    <x v="0"/>
    <x v="2"/>
    <x v="1"/>
    <x v="1"/>
    <x v="1"/>
    <x v="0"/>
    <x v="2"/>
    <x v="3"/>
    <x v="0"/>
    <x v="0"/>
  </r>
  <r>
    <n v="179609857"/>
    <x v="55"/>
    <x v="56"/>
    <x v="0"/>
    <x v="5"/>
    <m/>
    <m/>
    <x v="0"/>
    <x v="0"/>
    <x v="0"/>
    <x v="0"/>
    <x v="0"/>
    <x v="0"/>
    <x v="0"/>
    <x v="0"/>
    <x v="0"/>
    <x v="2"/>
    <x v="3"/>
    <x v="0"/>
    <x v="0"/>
  </r>
  <r>
    <n v="179609900"/>
    <x v="55"/>
    <x v="56"/>
    <x v="0"/>
    <x v="5"/>
    <m/>
    <m/>
    <x v="0"/>
    <x v="0"/>
    <x v="0"/>
    <x v="0"/>
    <x v="0"/>
    <x v="0"/>
    <x v="0"/>
    <x v="0"/>
    <x v="0"/>
    <x v="2"/>
    <x v="3"/>
    <x v="0"/>
    <x v="0"/>
  </r>
  <r>
    <n v="179609982"/>
    <x v="55"/>
    <x v="56"/>
    <x v="0"/>
    <x v="5"/>
    <m/>
    <m/>
    <x v="0"/>
    <x v="0"/>
    <x v="0"/>
    <x v="0"/>
    <x v="0"/>
    <x v="0"/>
    <x v="0"/>
    <x v="0"/>
    <x v="0"/>
    <x v="2"/>
    <x v="3"/>
    <x v="0"/>
    <x v="0"/>
  </r>
  <r>
    <n v="179613600"/>
    <x v="62"/>
    <x v="11"/>
    <x v="4"/>
    <x v="24"/>
    <s v="2024-07-09"/>
    <m/>
    <x v="5"/>
    <x v="0"/>
    <x v="0"/>
    <x v="0"/>
    <x v="2"/>
    <x v="1"/>
    <x v="1"/>
    <x v="1"/>
    <x v="0"/>
    <x v="2"/>
    <x v="2"/>
    <x v="0"/>
    <x v="1"/>
  </r>
  <r>
    <n v="179615559"/>
    <x v="62"/>
    <x v="54"/>
    <x v="11"/>
    <x v="25"/>
    <m/>
    <s v="2024-07-31"/>
    <x v="0"/>
    <x v="0"/>
    <x v="0"/>
    <x v="0"/>
    <x v="2"/>
    <x v="1"/>
    <x v="0"/>
    <x v="1"/>
    <x v="0"/>
    <x v="2"/>
    <x v="3"/>
    <x v="0"/>
    <x v="0"/>
  </r>
  <r>
    <n v="179615578"/>
    <x v="55"/>
    <x v="43"/>
    <x v="0"/>
    <x v="25"/>
    <m/>
    <m/>
    <x v="0"/>
    <x v="0"/>
    <x v="0"/>
    <x v="0"/>
    <x v="0"/>
    <x v="0"/>
    <x v="0"/>
    <x v="0"/>
    <x v="0"/>
    <x v="2"/>
    <x v="3"/>
    <x v="0"/>
    <x v="0"/>
  </r>
  <r>
    <n v="179626792"/>
    <x v="62"/>
    <x v="66"/>
    <x v="8"/>
    <x v="42"/>
    <m/>
    <m/>
    <x v="0"/>
    <x v="0"/>
    <x v="0"/>
    <x v="0"/>
    <x v="2"/>
    <x v="1"/>
    <x v="1"/>
    <x v="1"/>
    <x v="0"/>
    <x v="2"/>
    <x v="3"/>
    <x v="0"/>
    <x v="0"/>
  </r>
  <r>
    <n v="179626813"/>
    <x v="36"/>
    <x v="49"/>
    <x v="0"/>
    <x v="42"/>
    <m/>
    <m/>
    <x v="0"/>
    <x v="0"/>
    <x v="0"/>
    <x v="0"/>
    <x v="0"/>
    <x v="0"/>
    <x v="0"/>
    <x v="0"/>
    <x v="0"/>
    <x v="2"/>
    <x v="3"/>
    <x v="0"/>
    <x v="0"/>
  </r>
  <r>
    <n v="179633146"/>
    <x v="42"/>
    <x v="54"/>
    <x v="6"/>
    <x v="28"/>
    <m/>
    <m/>
    <x v="0"/>
    <x v="0"/>
    <x v="0"/>
    <x v="0"/>
    <x v="2"/>
    <x v="1"/>
    <x v="1"/>
    <x v="1"/>
    <x v="0"/>
    <x v="2"/>
    <x v="3"/>
    <x v="0"/>
    <x v="0"/>
  </r>
  <r>
    <n v="179633171"/>
    <x v="36"/>
    <x v="49"/>
    <x v="0"/>
    <x v="28"/>
    <m/>
    <m/>
    <x v="0"/>
    <x v="0"/>
    <x v="0"/>
    <x v="0"/>
    <x v="0"/>
    <x v="0"/>
    <x v="0"/>
    <x v="0"/>
    <x v="0"/>
    <x v="2"/>
    <x v="3"/>
    <x v="0"/>
    <x v="0"/>
  </r>
  <r>
    <n v="179633196"/>
    <x v="36"/>
    <x v="49"/>
    <x v="0"/>
    <x v="28"/>
    <m/>
    <m/>
    <x v="0"/>
    <x v="0"/>
    <x v="0"/>
    <x v="0"/>
    <x v="0"/>
    <x v="0"/>
    <x v="0"/>
    <x v="0"/>
    <x v="0"/>
    <x v="2"/>
    <x v="3"/>
    <x v="0"/>
    <x v="0"/>
  </r>
  <r>
    <n v="179633233"/>
    <x v="36"/>
    <x v="49"/>
    <x v="0"/>
    <x v="28"/>
    <m/>
    <m/>
    <x v="0"/>
    <x v="0"/>
    <x v="0"/>
    <x v="0"/>
    <x v="0"/>
    <x v="0"/>
    <x v="0"/>
    <x v="0"/>
    <x v="0"/>
    <x v="2"/>
    <x v="3"/>
    <x v="0"/>
    <x v="0"/>
  </r>
  <r>
    <n v="179633253"/>
    <x v="36"/>
    <x v="49"/>
    <x v="0"/>
    <x v="28"/>
    <m/>
    <m/>
    <x v="0"/>
    <x v="0"/>
    <x v="0"/>
    <x v="0"/>
    <x v="0"/>
    <x v="0"/>
    <x v="0"/>
    <x v="0"/>
    <x v="0"/>
    <x v="2"/>
    <x v="3"/>
    <x v="0"/>
    <x v="0"/>
  </r>
  <r>
    <n v="179633913"/>
    <x v="42"/>
    <x v="42"/>
    <x v="11"/>
    <x v="13"/>
    <m/>
    <m/>
    <x v="0"/>
    <x v="0"/>
    <x v="0"/>
    <x v="0"/>
    <x v="2"/>
    <x v="1"/>
    <x v="0"/>
    <x v="1"/>
    <x v="0"/>
    <x v="2"/>
    <x v="3"/>
    <x v="0"/>
    <x v="0"/>
  </r>
  <r>
    <n v="179633917"/>
    <x v="42"/>
    <x v="55"/>
    <x v="1"/>
    <x v="8"/>
    <m/>
    <m/>
    <x v="0"/>
    <x v="0"/>
    <x v="0"/>
    <x v="0"/>
    <x v="2"/>
    <x v="1"/>
    <x v="1"/>
    <x v="1"/>
    <x v="0"/>
    <x v="2"/>
    <x v="3"/>
    <x v="0"/>
    <x v="0"/>
  </r>
  <r>
    <n v="179633945"/>
    <x v="55"/>
    <x v="56"/>
    <x v="0"/>
    <x v="13"/>
    <m/>
    <m/>
    <x v="0"/>
    <x v="0"/>
    <x v="0"/>
    <x v="0"/>
    <x v="0"/>
    <x v="0"/>
    <x v="0"/>
    <x v="0"/>
    <x v="0"/>
    <x v="2"/>
    <x v="3"/>
    <x v="0"/>
    <x v="0"/>
  </r>
  <r>
    <n v="179633946"/>
    <x v="57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633987"/>
    <x v="57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634005"/>
    <x v="55"/>
    <x v="56"/>
    <x v="0"/>
    <x v="13"/>
    <m/>
    <m/>
    <x v="0"/>
    <x v="0"/>
    <x v="0"/>
    <x v="0"/>
    <x v="0"/>
    <x v="0"/>
    <x v="0"/>
    <x v="0"/>
    <x v="0"/>
    <x v="2"/>
    <x v="3"/>
    <x v="0"/>
    <x v="0"/>
  </r>
  <r>
    <n v="179634015"/>
    <x v="57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634032"/>
    <x v="55"/>
    <x v="56"/>
    <x v="0"/>
    <x v="13"/>
    <m/>
    <m/>
    <x v="0"/>
    <x v="0"/>
    <x v="0"/>
    <x v="0"/>
    <x v="0"/>
    <x v="0"/>
    <x v="0"/>
    <x v="0"/>
    <x v="0"/>
    <x v="2"/>
    <x v="3"/>
    <x v="0"/>
    <x v="0"/>
  </r>
  <r>
    <n v="179634047"/>
    <x v="57"/>
    <x v="65"/>
    <x v="0"/>
    <x v="8"/>
    <m/>
    <m/>
    <x v="0"/>
    <x v="0"/>
    <x v="0"/>
    <x v="0"/>
    <x v="0"/>
    <x v="0"/>
    <x v="0"/>
    <x v="0"/>
    <x v="0"/>
    <x v="2"/>
    <x v="3"/>
    <x v="0"/>
    <x v="0"/>
  </r>
  <r>
    <n v="179634344"/>
    <x v="42"/>
    <x v="42"/>
    <x v="3"/>
    <x v="2"/>
    <m/>
    <s v="2024-07-12"/>
    <x v="0"/>
    <x v="0"/>
    <x v="0"/>
    <x v="0"/>
    <x v="2"/>
    <x v="1"/>
    <x v="0"/>
    <x v="0"/>
    <x v="0"/>
    <x v="2"/>
    <x v="3"/>
    <x v="0"/>
    <x v="0"/>
  </r>
  <r>
    <n v="179646767"/>
    <x v="42"/>
    <x v="55"/>
    <x v="12"/>
    <x v="13"/>
    <m/>
    <m/>
    <x v="0"/>
    <x v="0"/>
    <x v="0"/>
    <x v="0"/>
    <x v="2"/>
    <x v="1"/>
    <x v="0"/>
    <x v="1"/>
    <x v="0"/>
    <x v="2"/>
    <x v="3"/>
    <x v="0"/>
    <x v="0"/>
  </r>
  <r>
    <n v="179646793"/>
    <x v="55"/>
    <x v="56"/>
    <x v="0"/>
    <x v="13"/>
    <m/>
    <m/>
    <x v="0"/>
    <x v="0"/>
    <x v="0"/>
    <x v="0"/>
    <x v="0"/>
    <x v="0"/>
    <x v="0"/>
    <x v="0"/>
    <x v="0"/>
    <x v="2"/>
    <x v="3"/>
    <x v="0"/>
    <x v="0"/>
  </r>
  <r>
    <n v="179646852"/>
    <x v="55"/>
    <x v="56"/>
    <x v="0"/>
    <x v="13"/>
    <m/>
    <m/>
    <x v="0"/>
    <x v="0"/>
    <x v="0"/>
    <x v="0"/>
    <x v="0"/>
    <x v="0"/>
    <x v="0"/>
    <x v="0"/>
    <x v="0"/>
    <x v="2"/>
    <x v="3"/>
    <x v="0"/>
    <x v="0"/>
  </r>
  <r>
    <n v="179647094"/>
    <x v="42"/>
    <x v="54"/>
    <x v="20"/>
    <x v="13"/>
    <m/>
    <m/>
    <x v="0"/>
    <x v="0"/>
    <x v="0"/>
    <x v="0"/>
    <x v="2"/>
    <x v="1"/>
    <x v="0"/>
    <x v="0"/>
    <x v="0"/>
    <x v="2"/>
    <x v="3"/>
    <x v="0"/>
    <x v="0"/>
  </r>
  <r>
    <n v="179650011"/>
    <x v="42"/>
    <x v="43"/>
    <x v="6"/>
    <x v="5"/>
    <m/>
    <m/>
    <x v="0"/>
    <x v="0"/>
    <x v="0"/>
    <x v="0"/>
    <x v="2"/>
    <x v="1"/>
    <x v="1"/>
    <x v="1"/>
    <x v="0"/>
    <x v="2"/>
    <x v="3"/>
    <x v="0"/>
    <x v="0"/>
  </r>
  <r>
    <n v="179650116"/>
    <x v="52"/>
    <x v="65"/>
    <x v="0"/>
    <x v="5"/>
    <m/>
    <s v="2024-08-01"/>
    <x v="0"/>
    <x v="1"/>
    <x v="0"/>
    <x v="0"/>
    <x v="1"/>
    <x v="0"/>
    <x v="0"/>
    <x v="0"/>
    <x v="1"/>
    <x v="2"/>
    <x v="3"/>
    <x v="0"/>
    <x v="0"/>
  </r>
  <r>
    <n v="179650168"/>
    <x v="52"/>
    <x v="57"/>
    <x v="0"/>
    <x v="5"/>
    <m/>
    <s v="2024-07-25"/>
    <x v="0"/>
    <x v="0"/>
    <x v="0"/>
    <x v="0"/>
    <x v="0"/>
    <x v="0"/>
    <x v="0"/>
    <x v="0"/>
    <x v="0"/>
    <x v="2"/>
    <x v="3"/>
    <x v="0"/>
    <x v="0"/>
  </r>
  <r>
    <n v="179650220"/>
    <x v="52"/>
    <x v="57"/>
    <x v="0"/>
    <x v="5"/>
    <m/>
    <s v="2024-07-25"/>
    <x v="0"/>
    <x v="0"/>
    <x v="0"/>
    <x v="0"/>
    <x v="0"/>
    <x v="0"/>
    <x v="0"/>
    <x v="0"/>
    <x v="0"/>
    <x v="2"/>
    <x v="3"/>
    <x v="0"/>
    <x v="0"/>
  </r>
  <r>
    <n v="179654479"/>
    <x v="42"/>
    <x v="60"/>
    <x v="1"/>
    <x v="24"/>
    <m/>
    <m/>
    <x v="0"/>
    <x v="0"/>
    <x v="0"/>
    <x v="0"/>
    <x v="2"/>
    <x v="1"/>
    <x v="1"/>
    <x v="1"/>
    <x v="0"/>
    <x v="2"/>
    <x v="3"/>
    <x v="0"/>
    <x v="0"/>
  </r>
  <r>
    <n v="179654526"/>
    <x v="53"/>
    <x v="69"/>
    <x v="0"/>
    <x v="24"/>
    <m/>
    <m/>
    <x v="0"/>
    <x v="0"/>
    <x v="0"/>
    <x v="0"/>
    <x v="0"/>
    <x v="0"/>
    <x v="0"/>
    <x v="0"/>
    <x v="0"/>
    <x v="2"/>
    <x v="3"/>
    <x v="0"/>
    <x v="0"/>
  </r>
  <r>
    <n v="179654552"/>
    <x v="53"/>
    <x v="62"/>
    <x v="0"/>
    <x v="24"/>
    <m/>
    <m/>
    <x v="0"/>
    <x v="0"/>
    <x v="0"/>
    <x v="0"/>
    <x v="0"/>
    <x v="0"/>
    <x v="0"/>
    <x v="0"/>
    <x v="0"/>
    <x v="2"/>
    <x v="3"/>
    <x v="0"/>
    <x v="0"/>
  </r>
  <r>
    <n v="179654586"/>
    <x v="53"/>
    <x v="69"/>
    <x v="0"/>
    <x v="24"/>
    <m/>
    <m/>
    <x v="0"/>
    <x v="0"/>
    <x v="0"/>
    <x v="0"/>
    <x v="0"/>
    <x v="0"/>
    <x v="0"/>
    <x v="0"/>
    <x v="0"/>
    <x v="2"/>
    <x v="3"/>
    <x v="0"/>
    <x v="0"/>
  </r>
  <r>
    <n v="179671069"/>
    <x v="36"/>
    <x v="11"/>
    <x v="1"/>
    <x v="5"/>
    <s v="2024-07-10"/>
    <m/>
    <x v="6"/>
    <x v="0"/>
    <x v="0"/>
    <x v="0"/>
    <x v="2"/>
    <x v="1"/>
    <x v="1"/>
    <x v="1"/>
    <x v="0"/>
    <x v="2"/>
    <x v="2"/>
    <x v="0"/>
    <x v="1"/>
  </r>
  <r>
    <n v="179671919"/>
    <x v="36"/>
    <x v="54"/>
    <x v="10"/>
    <x v="24"/>
    <m/>
    <m/>
    <x v="0"/>
    <x v="0"/>
    <x v="0"/>
    <x v="0"/>
    <x v="2"/>
    <x v="1"/>
    <x v="0"/>
    <x v="1"/>
    <x v="0"/>
    <x v="2"/>
    <x v="3"/>
    <x v="0"/>
    <x v="0"/>
  </r>
  <r>
    <n v="179672038"/>
    <x v="55"/>
    <x v="43"/>
    <x v="0"/>
    <x v="24"/>
    <m/>
    <m/>
    <x v="0"/>
    <x v="1"/>
    <x v="0"/>
    <x v="0"/>
    <x v="1"/>
    <x v="0"/>
    <x v="0"/>
    <x v="0"/>
    <x v="1"/>
    <x v="2"/>
    <x v="3"/>
    <x v="0"/>
    <x v="0"/>
  </r>
  <r>
    <n v="179672080"/>
    <x v="55"/>
    <x v="61"/>
    <x v="0"/>
    <x v="24"/>
    <m/>
    <m/>
    <x v="0"/>
    <x v="0"/>
    <x v="0"/>
    <x v="0"/>
    <x v="0"/>
    <x v="0"/>
    <x v="0"/>
    <x v="0"/>
    <x v="0"/>
    <x v="2"/>
    <x v="3"/>
    <x v="0"/>
    <x v="0"/>
  </r>
  <r>
    <n v="179672122"/>
    <x v="55"/>
    <x v="61"/>
    <x v="0"/>
    <x v="24"/>
    <m/>
    <m/>
    <x v="0"/>
    <x v="0"/>
    <x v="0"/>
    <x v="0"/>
    <x v="0"/>
    <x v="0"/>
    <x v="0"/>
    <x v="0"/>
    <x v="0"/>
    <x v="2"/>
    <x v="3"/>
    <x v="0"/>
    <x v="0"/>
  </r>
  <r>
    <n v="179697213"/>
    <x v="36"/>
    <x v="55"/>
    <x v="11"/>
    <x v="2"/>
    <m/>
    <m/>
    <x v="0"/>
    <x v="0"/>
    <x v="0"/>
    <x v="0"/>
    <x v="2"/>
    <x v="1"/>
    <x v="0"/>
    <x v="1"/>
    <x v="0"/>
    <x v="2"/>
    <x v="3"/>
    <x v="0"/>
    <x v="0"/>
  </r>
  <r>
    <n v="179697254"/>
    <x v="60"/>
    <x v="11"/>
    <x v="0"/>
    <x v="2"/>
    <s v="2024-07-17"/>
    <m/>
    <x v="2"/>
    <x v="0"/>
    <x v="0"/>
    <x v="0"/>
    <x v="0"/>
    <x v="0"/>
    <x v="0"/>
    <x v="0"/>
    <x v="0"/>
    <x v="2"/>
    <x v="2"/>
    <x v="0"/>
    <x v="1"/>
  </r>
  <r>
    <n v="179697395"/>
    <x v="60"/>
    <x v="11"/>
    <x v="0"/>
    <x v="2"/>
    <s v="2024-07-17"/>
    <m/>
    <x v="2"/>
    <x v="0"/>
    <x v="0"/>
    <x v="0"/>
    <x v="0"/>
    <x v="0"/>
    <x v="0"/>
    <x v="0"/>
    <x v="0"/>
    <x v="2"/>
    <x v="2"/>
    <x v="0"/>
    <x v="1"/>
  </r>
  <r>
    <n v="179697840"/>
    <x v="36"/>
    <x v="42"/>
    <x v="18"/>
    <x v="24"/>
    <m/>
    <m/>
    <x v="0"/>
    <x v="0"/>
    <x v="0"/>
    <x v="0"/>
    <x v="2"/>
    <x v="1"/>
    <x v="0"/>
    <x v="0"/>
    <x v="0"/>
    <x v="2"/>
    <x v="3"/>
    <x v="0"/>
    <x v="0"/>
  </r>
  <r>
    <n v="179697966"/>
    <x v="36"/>
    <x v="56"/>
    <x v="8"/>
    <x v="15"/>
    <m/>
    <m/>
    <x v="0"/>
    <x v="0"/>
    <x v="0"/>
    <x v="0"/>
    <x v="2"/>
    <x v="1"/>
    <x v="1"/>
    <x v="1"/>
    <x v="0"/>
    <x v="2"/>
    <x v="3"/>
    <x v="0"/>
    <x v="0"/>
  </r>
  <r>
    <n v="179698000"/>
    <x v="63"/>
    <x v="61"/>
    <x v="0"/>
    <x v="15"/>
    <m/>
    <m/>
    <x v="0"/>
    <x v="0"/>
    <x v="0"/>
    <x v="0"/>
    <x v="0"/>
    <x v="0"/>
    <x v="0"/>
    <x v="0"/>
    <x v="0"/>
    <x v="2"/>
    <x v="3"/>
    <x v="0"/>
    <x v="0"/>
  </r>
  <r>
    <n v="179698024"/>
    <x v="63"/>
    <x v="61"/>
    <x v="0"/>
    <x v="15"/>
    <m/>
    <m/>
    <x v="0"/>
    <x v="0"/>
    <x v="0"/>
    <x v="0"/>
    <x v="0"/>
    <x v="0"/>
    <x v="0"/>
    <x v="0"/>
    <x v="0"/>
    <x v="2"/>
    <x v="3"/>
    <x v="0"/>
    <x v="0"/>
  </r>
  <r>
    <n v="179698047"/>
    <x v="63"/>
    <x v="61"/>
    <x v="0"/>
    <x v="15"/>
    <m/>
    <m/>
    <x v="0"/>
    <x v="0"/>
    <x v="0"/>
    <x v="0"/>
    <x v="0"/>
    <x v="0"/>
    <x v="0"/>
    <x v="0"/>
    <x v="0"/>
    <x v="2"/>
    <x v="3"/>
    <x v="0"/>
    <x v="0"/>
  </r>
  <r>
    <n v="179698073"/>
    <x v="63"/>
    <x v="61"/>
    <x v="0"/>
    <x v="15"/>
    <m/>
    <m/>
    <x v="0"/>
    <x v="0"/>
    <x v="0"/>
    <x v="0"/>
    <x v="0"/>
    <x v="0"/>
    <x v="0"/>
    <x v="0"/>
    <x v="0"/>
    <x v="2"/>
    <x v="3"/>
    <x v="0"/>
    <x v="0"/>
  </r>
  <r>
    <n v="179698312"/>
    <x v="36"/>
    <x v="42"/>
    <x v="7"/>
    <x v="30"/>
    <m/>
    <s v="2024-07-08"/>
    <x v="0"/>
    <x v="0"/>
    <x v="0"/>
    <x v="0"/>
    <x v="2"/>
    <x v="1"/>
    <x v="0"/>
    <x v="1"/>
    <x v="0"/>
    <x v="2"/>
    <x v="3"/>
    <x v="0"/>
    <x v="0"/>
  </r>
  <r>
    <n v="179698408"/>
    <x v="55"/>
    <x v="11"/>
    <x v="0"/>
    <x v="30"/>
    <s v="2024-07-05"/>
    <m/>
    <x v="5"/>
    <x v="1"/>
    <x v="0"/>
    <x v="0"/>
    <x v="1"/>
    <x v="0"/>
    <x v="0"/>
    <x v="0"/>
    <x v="1"/>
    <x v="2"/>
    <x v="2"/>
    <x v="0"/>
    <x v="1"/>
  </r>
  <r>
    <n v="179699642"/>
    <x v="36"/>
    <x v="62"/>
    <x v="4"/>
    <x v="2"/>
    <m/>
    <m/>
    <x v="0"/>
    <x v="0"/>
    <x v="0"/>
    <x v="0"/>
    <x v="2"/>
    <x v="1"/>
    <x v="1"/>
    <x v="1"/>
    <x v="0"/>
    <x v="2"/>
    <x v="3"/>
    <x v="0"/>
    <x v="0"/>
  </r>
  <r>
    <n v="179699676"/>
    <x v="65"/>
    <x v="70"/>
    <x v="0"/>
    <x v="2"/>
    <m/>
    <m/>
    <x v="0"/>
    <x v="0"/>
    <x v="0"/>
    <x v="0"/>
    <x v="0"/>
    <x v="0"/>
    <x v="0"/>
    <x v="0"/>
    <x v="0"/>
    <x v="2"/>
    <x v="3"/>
    <x v="0"/>
    <x v="0"/>
  </r>
  <r>
    <n v="179703344"/>
    <x v="36"/>
    <x v="49"/>
    <x v="4"/>
    <x v="0"/>
    <m/>
    <m/>
    <x v="0"/>
    <x v="0"/>
    <x v="0"/>
    <x v="0"/>
    <x v="2"/>
    <x v="1"/>
    <x v="1"/>
    <x v="1"/>
    <x v="0"/>
    <x v="2"/>
    <x v="3"/>
    <x v="0"/>
    <x v="0"/>
  </r>
  <r>
    <n v="179703368"/>
    <x v="60"/>
    <x v="65"/>
    <x v="0"/>
    <x v="0"/>
    <m/>
    <m/>
    <x v="0"/>
    <x v="0"/>
    <x v="0"/>
    <x v="0"/>
    <x v="0"/>
    <x v="0"/>
    <x v="0"/>
    <x v="0"/>
    <x v="0"/>
    <x v="2"/>
    <x v="3"/>
    <x v="0"/>
    <x v="0"/>
  </r>
  <r>
    <n v="179703399"/>
    <x v="60"/>
    <x v="65"/>
    <x v="0"/>
    <x v="0"/>
    <m/>
    <m/>
    <x v="0"/>
    <x v="0"/>
    <x v="0"/>
    <x v="0"/>
    <x v="0"/>
    <x v="0"/>
    <x v="0"/>
    <x v="0"/>
    <x v="0"/>
    <x v="2"/>
    <x v="3"/>
    <x v="0"/>
    <x v="0"/>
  </r>
  <r>
    <n v="179703420"/>
    <x v="60"/>
    <x v="65"/>
    <x v="0"/>
    <x v="0"/>
    <m/>
    <m/>
    <x v="0"/>
    <x v="0"/>
    <x v="0"/>
    <x v="0"/>
    <x v="0"/>
    <x v="0"/>
    <x v="0"/>
    <x v="0"/>
    <x v="0"/>
    <x v="2"/>
    <x v="3"/>
    <x v="0"/>
    <x v="0"/>
  </r>
  <r>
    <n v="179703448"/>
    <x v="60"/>
    <x v="65"/>
    <x v="0"/>
    <x v="0"/>
    <m/>
    <m/>
    <x v="0"/>
    <x v="0"/>
    <x v="0"/>
    <x v="0"/>
    <x v="0"/>
    <x v="0"/>
    <x v="0"/>
    <x v="0"/>
    <x v="0"/>
    <x v="2"/>
    <x v="3"/>
    <x v="0"/>
    <x v="0"/>
  </r>
  <r>
    <n v="179714468"/>
    <x v="55"/>
    <x v="11"/>
    <x v="6"/>
    <x v="5"/>
    <s v="2024-07-17"/>
    <m/>
    <x v="2"/>
    <x v="0"/>
    <x v="0"/>
    <x v="0"/>
    <x v="2"/>
    <x v="1"/>
    <x v="1"/>
    <x v="1"/>
    <x v="0"/>
    <x v="2"/>
    <x v="2"/>
    <x v="0"/>
    <x v="1"/>
  </r>
  <r>
    <n v="179714667"/>
    <x v="55"/>
    <x v="11"/>
    <x v="8"/>
    <x v="15"/>
    <s v="2024-07-08"/>
    <m/>
    <x v="2"/>
    <x v="0"/>
    <x v="0"/>
    <x v="0"/>
    <x v="2"/>
    <x v="1"/>
    <x v="1"/>
    <x v="1"/>
    <x v="0"/>
    <x v="2"/>
    <x v="2"/>
    <x v="0"/>
    <x v="1"/>
  </r>
  <r>
    <n v="179715186"/>
    <x v="55"/>
    <x v="62"/>
    <x v="6"/>
    <x v="20"/>
    <m/>
    <m/>
    <x v="0"/>
    <x v="0"/>
    <x v="0"/>
    <x v="0"/>
    <x v="2"/>
    <x v="1"/>
    <x v="1"/>
    <x v="1"/>
    <x v="0"/>
    <x v="2"/>
    <x v="3"/>
    <x v="0"/>
    <x v="0"/>
  </r>
  <r>
    <n v="179715225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260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288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322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343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378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15412"/>
    <x v="66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79726138"/>
    <x v="55"/>
    <x v="56"/>
    <x v="14"/>
    <x v="0"/>
    <m/>
    <m/>
    <x v="0"/>
    <x v="0"/>
    <x v="0"/>
    <x v="0"/>
    <x v="2"/>
    <x v="1"/>
    <x v="0"/>
    <x v="1"/>
    <x v="0"/>
    <x v="2"/>
    <x v="3"/>
    <x v="0"/>
    <x v="0"/>
  </r>
  <r>
    <n v="179726167"/>
    <x v="67"/>
    <x v="62"/>
    <x v="0"/>
    <x v="0"/>
    <m/>
    <m/>
    <x v="0"/>
    <x v="0"/>
    <x v="0"/>
    <x v="0"/>
    <x v="0"/>
    <x v="0"/>
    <x v="0"/>
    <x v="0"/>
    <x v="0"/>
    <x v="2"/>
    <x v="3"/>
    <x v="0"/>
    <x v="0"/>
  </r>
  <r>
    <n v="179727268"/>
    <x v="55"/>
    <x v="72"/>
    <x v="1"/>
    <x v="28"/>
    <m/>
    <m/>
    <x v="0"/>
    <x v="0"/>
    <x v="0"/>
    <x v="0"/>
    <x v="2"/>
    <x v="1"/>
    <x v="1"/>
    <x v="1"/>
    <x v="0"/>
    <x v="2"/>
    <x v="3"/>
    <x v="0"/>
    <x v="0"/>
  </r>
  <r>
    <n v="179727360"/>
    <x v="68"/>
    <x v="60"/>
    <x v="0"/>
    <x v="28"/>
    <m/>
    <m/>
    <x v="0"/>
    <x v="0"/>
    <x v="0"/>
    <x v="0"/>
    <x v="0"/>
    <x v="0"/>
    <x v="0"/>
    <x v="0"/>
    <x v="0"/>
    <x v="2"/>
    <x v="3"/>
    <x v="0"/>
    <x v="0"/>
  </r>
  <r>
    <n v="179727412"/>
    <x v="68"/>
    <x v="60"/>
    <x v="0"/>
    <x v="28"/>
    <m/>
    <m/>
    <x v="0"/>
    <x v="0"/>
    <x v="0"/>
    <x v="0"/>
    <x v="0"/>
    <x v="0"/>
    <x v="0"/>
    <x v="0"/>
    <x v="0"/>
    <x v="2"/>
    <x v="3"/>
    <x v="0"/>
    <x v="0"/>
  </r>
  <r>
    <n v="179727899"/>
    <x v="55"/>
    <x v="11"/>
    <x v="6"/>
    <x v="7"/>
    <s v="2024-07-25"/>
    <m/>
    <x v="3"/>
    <x v="0"/>
    <x v="0"/>
    <x v="0"/>
    <x v="2"/>
    <x v="1"/>
    <x v="1"/>
    <x v="1"/>
    <x v="0"/>
    <x v="2"/>
    <x v="2"/>
    <x v="0"/>
    <x v="1"/>
  </r>
  <r>
    <n v="179728443"/>
    <x v="55"/>
    <x v="55"/>
    <x v="11"/>
    <x v="2"/>
    <m/>
    <s v="2024-09-05"/>
    <x v="0"/>
    <x v="0"/>
    <x v="0"/>
    <x v="0"/>
    <x v="2"/>
    <x v="1"/>
    <x v="0"/>
    <x v="1"/>
    <x v="0"/>
    <x v="2"/>
    <x v="3"/>
    <x v="0"/>
    <x v="0"/>
  </r>
  <r>
    <n v="179728496"/>
    <x v="60"/>
    <x v="61"/>
    <x v="0"/>
    <x v="2"/>
    <m/>
    <s v="2024-09-06"/>
    <x v="0"/>
    <x v="0"/>
    <x v="0"/>
    <x v="0"/>
    <x v="0"/>
    <x v="0"/>
    <x v="0"/>
    <x v="0"/>
    <x v="0"/>
    <x v="2"/>
    <x v="3"/>
    <x v="0"/>
    <x v="0"/>
  </r>
  <r>
    <n v="179728533"/>
    <x v="60"/>
    <x v="61"/>
    <x v="0"/>
    <x v="2"/>
    <m/>
    <s v="2024-09-06"/>
    <x v="0"/>
    <x v="0"/>
    <x v="0"/>
    <x v="0"/>
    <x v="0"/>
    <x v="0"/>
    <x v="0"/>
    <x v="0"/>
    <x v="0"/>
    <x v="2"/>
    <x v="3"/>
    <x v="0"/>
    <x v="0"/>
  </r>
  <r>
    <n v="179728585"/>
    <x v="60"/>
    <x v="61"/>
    <x v="0"/>
    <x v="2"/>
    <m/>
    <s v="2024-09-06"/>
    <x v="0"/>
    <x v="0"/>
    <x v="0"/>
    <x v="0"/>
    <x v="0"/>
    <x v="0"/>
    <x v="0"/>
    <x v="0"/>
    <x v="0"/>
    <x v="2"/>
    <x v="3"/>
    <x v="0"/>
    <x v="0"/>
  </r>
  <r>
    <n v="179728661"/>
    <x v="60"/>
    <x v="61"/>
    <x v="0"/>
    <x v="2"/>
    <m/>
    <s v="2024-09-06"/>
    <x v="0"/>
    <x v="0"/>
    <x v="0"/>
    <x v="0"/>
    <x v="0"/>
    <x v="0"/>
    <x v="0"/>
    <x v="0"/>
    <x v="0"/>
    <x v="2"/>
    <x v="3"/>
    <x v="0"/>
    <x v="0"/>
  </r>
  <r>
    <n v="179730993"/>
    <x v="55"/>
    <x v="11"/>
    <x v="10"/>
    <x v="24"/>
    <s v="2024-07-10"/>
    <m/>
    <x v="1"/>
    <x v="0"/>
    <x v="0"/>
    <x v="0"/>
    <x v="2"/>
    <x v="1"/>
    <x v="0"/>
    <x v="1"/>
    <x v="0"/>
    <x v="2"/>
    <x v="2"/>
    <x v="0"/>
    <x v="1"/>
  </r>
  <r>
    <n v="179732311"/>
    <x v="55"/>
    <x v="11"/>
    <x v="0"/>
    <x v="32"/>
    <s v="2024-07-08"/>
    <m/>
    <x v="3"/>
    <x v="0"/>
    <x v="0"/>
    <x v="0"/>
    <x v="0"/>
    <x v="0"/>
    <x v="0"/>
    <x v="0"/>
    <x v="0"/>
    <x v="2"/>
    <x v="2"/>
    <x v="0"/>
    <x v="1"/>
  </r>
  <r>
    <n v="179733699"/>
    <x v="55"/>
    <x v="11"/>
    <x v="6"/>
    <x v="24"/>
    <s v="2024-07-09"/>
    <m/>
    <x v="7"/>
    <x v="0"/>
    <x v="0"/>
    <x v="0"/>
    <x v="2"/>
    <x v="1"/>
    <x v="1"/>
    <x v="1"/>
    <x v="0"/>
    <x v="2"/>
    <x v="2"/>
    <x v="0"/>
    <x v="1"/>
  </r>
  <r>
    <n v="179745721"/>
    <x v="55"/>
    <x v="43"/>
    <x v="14"/>
    <x v="41"/>
    <m/>
    <m/>
    <x v="0"/>
    <x v="0"/>
    <x v="0"/>
    <x v="0"/>
    <x v="2"/>
    <x v="1"/>
    <x v="0"/>
    <x v="1"/>
    <x v="0"/>
    <x v="2"/>
    <x v="3"/>
    <x v="0"/>
    <x v="0"/>
  </r>
  <r>
    <n v="179745743"/>
    <x v="63"/>
    <x v="61"/>
    <x v="0"/>
    <x v="41"/>
    <m/>
    <m/>
    <x v="0"/>
    <x v="0"/>
    <x v="0"/>
    <x v="0"/>
    <x v="0"/>
    <x v="0"/>
    <x v="0"/>
    <x v="0"/>
    <x v="0"/>
    <x v="2"/>
    <x v="3"/>
    <x v="0"/>
    <x v="0"/>
  </r>
  <r>
    <n v="179746015"/>
    <x v="55"/>
    <x v="11"/>
    <x v="10"/>
    <x v="37"/>
    <s v="2024-07-05"/>
    <m/>
    <x v="1"/>
    <x v="0"/>
    <x v="0"/>
    <x v="0"/>
    <x v="2"/>
    <x v="1"/>
    <x v="0"/>
    <x v="1"/>
    <x v="0"/>
    <x v="2"/>
    <x v="2"/>
    <x v="0"/>
    <x v="1"/>
  </r>
  <r>
    <n v="179746033"/>
    <x v="55"/>
    <x v="55"/>
    <x v="1"/>
    <x v="47"/>
    <m/>
    <m/>
    <x v="0"/>
    <x v="0"/>
    <x v="0"/>
    <x v="0"/>
    <x v="2"/>
    <x v="1"/>
    <x v="1"/>
    <x v="1"/>
    <x v="0"/>
    <x v="2"/>
    <x v="3"/>
    <x v="0"/>
    <x v="0"/>
  </r>
  <r>
    <n v="179746095"/>
    <x v="60"/>
    <x v="69"/>
    <x v="0"/>
    <x v="47"/>
    <m/>
    <m/>
    <x v="0"/>
    <x v="0"/>
    <x v="0"/>
    <x v="0"/>
    <x v="0"/>
    <x v="0"/>
    <x v="0"/>
    <x v="0"/>
    <x v="0"/>
    <x v="2"/>
    <x v="3"/>
    <x v="0"/>
    <x v="0"/>
  </r>
  <r>
    <n v="179746121"/>
    <x v="60"/>
    <x v="57"/>
    <x v="0"/>
    <x v="47"/>
    <m/>
    <m/>
    <x v="0"/>
    <x v="0"/>
    <x v="0"/>
    <x v="0"/>
    <x v="0"/>
    <x v="0"/>
    <x v="0"/>
    <x v="0"/>
    <x v="0"/>
    <x v="2"/>
    <x v="3"/>
    <x v="0"/>
    <x v="0"/>
  </r>
  <r>
    <n v="179749886"/>
    <x v="60"/>
    <x v="62"/>
    <x v="4"/>
    <x v="28"/>
    <m/>
    <m/>
    <x v="0"/>
    <x v="0"/>
    <x v="0"/>
    <x v="0"/>
    <x v="2"/>
    <x v="1"/>
    <x v="1"/>
    <x v="1"/>
    <x v="0"/>
    <x v="2"/>
    <x v="3"/>
    <x v="0"/>
    <x v="0"/>
  </r>
  <r>
    <n v="179749954"/>
    <x v="65"/>
    <x v="73"/>
    <x v="0"/>
    <x v="28"/>
    <m/>
    <m/>
    <x v="0"/>
    <x v="0"/>
    <x v="0"/>
    <x v="0"/>
    <x v="0"/>
    <x v="0"/>
    <x v="0"/>
    <x v="0"/>
    <x v="0"/>
    <x v="2"/>
    <x v="3"/>
    <x v="0"/>
    <x v="0"/>
  </r>
  <r>
    <n v="179750009"/>
    <x v="65"/>
    <x v="73"/>
    <x v="0"/>
    <x v="28"/>
    <m/>
    <m/>
    <x v="0"/>
    <x v="0"/>
    <x v="0"/>
    <x v="0"/>
    <x v="0"/>
    <x v="0"/>
    <x v="0"/>
    <x v="0"/>
    <x v="0"/>
    <x v="2"/>
    <x v="3"/>
    <x v="0"/>
    <x v="0"/>
  </r>
  <r>
    <n v="179750129"/>
    <x v="65"/>
    <x v="74"/>
    <x v="9"/>
    <x v="28"/>
    <m/>
    <m/>
    <x v="0"/>
    <x v="0"/>
    <x v="0"/>
    <x v="0"/>
    <x v="0"/>
    <x v="0"/>
    <x v="0"/>
    <x v="0"/>
    <x v="0"/>
    <x v="2"/>
    <x v="3"/>
    <x v="0"/>
    <x v="0"/>
  </r>
  <r>
    <n v="179750155"/>
    <x v="65"/>
    <x v="74"/>
    <x v="9"/>
    <x v="28"/>
    <m/>
    <m/>
    <x v="0"/>
    <x v="0"/>
    <x v="0"/>
    <x v="0"/>
    <x v="0"/>
    <x v="0"/>
    <x v="0"/>
    <x v="0"/>
    <x v="0"/>
    <x v="2"/>
    <x v="3"/>
    <x v="0"/>
    <x v="0"/>
  </r>
  <r>
    <n v="179753422"/>
    <x v="60"/>
    <x v="49"/>
    <x v="1"/>
    <x v="66"/>
    <m/>
    <m/>
    <x v="0"/>
    <x v="0"/>
    <x v="0"/>
    <x v="0"/>
    <x v="2"/>
    <x v="1"/>
    <x v="1"/>
    <x v="1"/>
    <x v="0"/>
    <x v="2"/>
    <x v="3"/>
    <x v="0"/>
    <x v="0"/>
  </r>
  <r>
    <n v="179753482"/>
    <x v="52"/>
    <x v="65"/>
    <x v="0"/>
    <x v="66"/>
    <m/>
    <m/>
    <x v="0"/>
    <x v="0"/>
    <x v="0"/>
    <x v="0"/>
    <x v="0"/>
    <x v="0"/>
    <x v="0"/>
    <x v="0"/>
    <x v="0"/>
    <x v="2"/>
    <x v="3"/>
    <x v="0"/>
    <x v="0"/>
  </r>
  <r>
    <n v="179753512"/>
    <x v="52"/>
    <x v="65"/>
    <x v="0"/>
    <x v="66"/>
    <m/>
    <m/>
    <x v="0"/>
    <x v="0"/>
    <x v="0"/>
    <x v="0"/>
    <x v="0"/>
    <x v="0"/>
    <x v="0"/>
    <x v="0"/>
    <x v="0"/>
    <x v="2"/>
    <x v="3"/>
    <x v="0"/>
    <x v="0"/>
  </r>
  <r>
    <n v="179753581"/>
    <x v="60"/>
    <x v="57"/>
    <x v="4"/>
    <x v="47"/>
    <m/>
    <m/>
    <x v="0"/>
    <x v="0"/>
    <x v="0"/>
    <x v="0"/>
    <x v="2"/>
    <x v="1"/>
    <x v="1"/>
    <x v="1"/>
    <x v="0"/>
    <x v="2"/>
    <x v="3"/>
    <x v="0"/>
    <x v="0"/>
  </r>
  <r>
    <n v="179753629"/>
    <x v="69"/>
    <x v="75"/>
    <x v="0"/>
    <x v="47"/>
    <m/>
    <m/>
    <x v="0"/>
    <x v="0"/>
    <x v="0"/>
    <x v="0"/>
    <x v="0"/>
    <x v="0"/>
    <x v="0"/>
    <x v="0"/>
    <x v="0"/>
    <x v="2"/>
    <x v="3"/>
    <x v="0"/>
    <x v="0"/>
  </r>
  <r>
    <n v="179753673"/>
    <x v="69"/>
    <x v="75"/>
    <x v="0"/>
    <x v="47"/>
    <m/>
    <m/>
    <x v="0"/>
    <x v="0"/>
    <x v="0"/>
    <x v="0"/>
    <x v="0"/>
    <x v="0"/>
    <x v="0"/>
    <x v="0"/>
    <x v="0"/>
    <x v="2"/>
    <x v="3"/>
    <x v="0"/>
    <x v="0"/>
  </r>
  <r>
    <n v="179753727"/>
    <x v="69"/>
    <x v="11"/>
    <x v="0"/>
    <x v="47"/>
    <s v="2024-07-20"/>
    <m/>
    <x v="1"/>
    <x v="0"/>
    <x v="0"/>
    <x v="0"/>
    <x v="0"/>
    <x v="0"/>
    <x v="0"/>
    <x v="0"/>
    <x v="0"/>
    <x v="2"/>
    <x v="2"/>
    <x v="0"/>
    <x v="1"/>
  </r>
  <r>
    <n v="179753759"/>
    <x v="69"/>
    <x v="75"/>
    <x v="0"/>
    <x v="47"/>
    <m/>
    <m/>
    <x v="0"/>
    <x v="0"/>
    <x v="0"/>
    <x v="0"/>
    <x v="0"/>
    <x v="0"/>
    <x v="0"/>
    <x v="0"/>
    <x v="0"/>
    <x v="2"/>
    <x v="3"/>
    <x v="0"/>
    <x v="0"/>
  </r>
  <r>
    <n v="179753798"/>
    <x v="69"/>
    <x v="75"/>
    <x v="0"/>
    <x v="47"/>
    <m/>
    <m/>
    <x v="0"/>
    <x v="0"/>
    <x v="0"/>
    <x v="0"/>
    <x v="0"/>
    <x v="0"/>
    <x v="0"/>
    <x v="0"/>
    <x v="0"/>
    <x v="2"/>
    <x v="3"/>
    <x v="0"/>
    <x v="0"/>
  </r>
  <r>
    <n v="179753841"/>
    <x v="69"/>
    <x v="75"/>
    <x v="0"/>
    <x v="47"/>
    <m/>
    <m/>
    <x v="0"/>
    <x v="0"/>
    <x v="0"/>
    <x v="0"/>
    <x v="0"/>
    <x v="0"/>
    <x v="0"/>
    <x v="0"/>
    <x v="0"/>
    <x v="2"/>
    <x v="3"/>
    <x v="0"/>
    <x v="0"/>
  </r>
  <r>
    <n v="179754617"/>
    <x v="60"/>
    <x v="43"/>
    <x v="24"/>
    <x v="15"/>
    <m/>
    <m/>
    <x v="0"/>
    <x v="0"/>
    <x v="0"/>
    <x v="0"/>
    <x v="2"/>
    <x v="1"/>
    <x v="1"/>
    <x v="0"/>
    <x v="0"/>
    <x v="2"/>
    <x v="3"/>
    <x v="0"/>
    <x v="0"/>
  </r>
  <r>
    <n v="179755977"/>
    <x v="60"/>
    <x v="11"/>
    <x v="4"/>
    <x v="46"/>
    <s v="2024-07-30"/>
    <m/>
    <x v="5"/>
    <x v="0"/>
    <x v="0"/>
    <x v="0"/>
    <x v="2"/>
    <x v="1"/>
    <x v="1"/>
    <x v="1"/>
    <x v="0"/>
    <x v="2"/>
    <x v="2"/>
    <x v="0"/>
    <x v="1"/>
  </r>
  <r>
    <n v="179758455"/>
    <x v="60"/>
    <x v="11"/>
    <x v="1"/>
    <x v="8"/>
    <s v="2024-07-05"/>
    <m/>
    <x v="1"/>
    <x v="0"/>
    <x v="0"/>
    <x v="0"/>
    <x v="2"/>
    <x v="1"/>
    <x v="1"/>
    <x v="1"/>
    <x v="0"/>
    <x v="2"/>
    <x v="2"/>
    <x v="0"/>
    <x v="1"/>
  </r>
  <r>
    <n v="179810461"/>
    <x v="52"/>
    <x v="11"/>
    <x v="20"/>
    <x v="25"/>
    <s v="2024-08-07"/>
    <m/>
    <x v="2"/>
    <x v="0"/>
    <x v="0"/>
    <x v="0"/>
    <x v="2"/>
    <x v="1"/>
    <x v="0"/>
    <x v="0"/>
    <x v="0"/>
    <x v="2"/>
    <x v="2"/>
    <x v="0"/>
    <x v="1"/>
  </r>
  <r>
    <n v="179811653"/>
    <x v="52"/>
    <x v="11"/>
    <x v="4"/>
    <x v="27"/>
    <s v="2024-07-25"/>
    <m/>
    <x v="9"/>
    <x v="0"/>
    <x v="0"/>
    <x v="0"/>
    <x v="2"/>
    <x v="1"/>
    <x v="1"/>
    <x v="1"/>
    <x v="0"/>
    <x v="2"/>
    <x v="2"/>
    <x v="0"/>
    <x v="1"/>
  </r>
  <r>
    <n v="179812310"/>
    <x v="52"/>
    <x v="65"/>
    <x v="6"/>
    <x v="7"/>
    <m/>
    <m/>
    <x v="0"/>
    <x v="0"/>
    <x v="0"/>
    <x v="0"/>
    <x v="2"/>
    <x v="1"/>
    <x v="1"/>
    <x v="1"/>
    <x v="0"/>
    <x v="2"/>
    <x v="3"/>
    <x v="0"/>
    <x v="0"/>
  </r>
  <r>
    <n v="179812333"/>
    <x v="50"/>
    <x v="57"/>
    <x v="0"/>
    <x v="7"/>
    <m/>
    <m/>
    <x v="0"/>
    <x v="0"/>
    <x v="0"/>
    <x v="0"/>
    <x v="0"/>
    <x v="0"/>
    <x v="0"/>
    <x v="0"/>
    <x v="0"/>
    <x v="2"/>
    <x v="3"/>
    <x v="0"/>
    <x v="0"/>
  </r>
  <r>
    <n v="179812367"/>
    <x v="50"/>
    <x v="57"/>
    <x v="0"/>
    <x v="7"/>
    <m/>
    <m/>
    <x v="0"/>
    <x v="0"/>
    <x v="0"/>
    <x v="0"/>
    <x v="0"/>
    <x v="0"/>
    <x v="0"/>
    <x v="0"/>
    <x v="0"/>
    <x v="2"/>
    <x v="3"/>
    <x v="0"/>
    <x v="0"/>
  </r>
  <r>
    <n v="179812404"/>
    <x v="50"/>
    <x v="57"/>
    <x v="0"/>
    <x v="7"/>
    <m/>
    <m/>
    <x v="0"/>
    <x v="0"/>
    <x v="0"/>
    <x v="0"/>
    <x v="0"/>
    <x v="0"/>
    <x v="0"/>
    <x v="0"/>
    <x v="0"/>
    <x v="2"/>
    <x v="3"/>
    <x v="0"/>
    <x v="0"/>
  </r>
  <r>
    <n v="179812449"/>
    <x v="50"/>
    <x v="57"/>
    <x v="0"/>
    <x v="7"/>
    <m/>
    <m/>
    <x v="0"/>
    <x v="0"/>
    <x v="0"/>
    <x v="0"/>
    <x v="0"/>
    <x v="0"/>
    <x v="0"/>
    <x v="0"/>
    <x v="0"/>
    <x v="2"/>
    <x v="3"/>
    <x v="0"/>
    <x v="0"/>
  </r>
  <r>
    <n v="179826251"/>
    <x v="52"/>
    <x v="11"/>
    <x v="12"/>
    <x v="38"/>
    <s v="2024-07-11"/>
    <m/>
    <x v="1"/>
    <x v="0"/>
    <x v="0"/>
    <x v="0"/>
    <x v="2"/>
    <x v="1"/>
    <x v="0"/>
    <x v="1"/>
    <x v="0"/>
    <x v="2"/>
    <x v="2"/>
    <x v="0"/>
    <x v="1"/>
  </r>
  <r>
    <n v="179830855"/>
    <x v="52"/>
    <x v="11"/>
    <x v="1"/>
    <x v="13"/>
    <s v="2024-07-11"/>
    <m/>
    <x v="6"/>
    <x v="0"/>
    <x v="0"/>
    <x v="0"/>
    <x v="2"/>
    <x v="1"/>
    <x v="1"/>
    <x v="1"/>
    <x v="0"/>
    <x v="2"/>
    <x v="2"/>
    <x v="0"/>
    <x v="1"/>
  </r>
  <r>
    <n v="179844057"/>
    <x v="63"/>
    <x v="11"/>
    <x v="11"/>
    <x v="25"/>
    <s v="2024-07-22"/>
    <m/>
    <x v="2"/>
    <x v="0"/>
    <x v="0"/>
    <x v="0"/>
    <x v="2"/>
    <x v="1"/>
    <x v="0"/>
    <x v="1"/>
    <x v="0"/>
    <x v="2"/>
    <x v="2"/>
    <x v="0"/>
    <x v="1"/>
  </r>
  <r>
    <n v="179845310"/>
    <x v="63"/>
    <x v="56"/>
    <x v="6"/>
    <x v="37"/>
    <m/>
    <m/>
    <x v="0"/>
    <x v="0"/>
    <x v="0"/>
    <x v="0"/>
    <x v="2"/>
    <x v="1"/>
    <x v="1"/>
    <x v="1"/>
    <x v="0"/>
    <x v="2"/>
    <x v="3"/>
    <x v="0"/>
    <x v="0"/>
  </r>
  <r>
    <n v="179845393"/>
    <x v="67"/>
    <x v="61"/>
    <x v="0"/>
    <x v="37"/>
    <m/>
    <m/>
    <x v="0"/>
    <x v="0"/>
    <x v="0"/>
    <x v="0"/>
    <x v="0"/>
    <x v="0"/>
    <x v="0"/>
    <x v="0"/>
    <x v="0"/>
    <x v="2"/>
    <x v="3"/>
    <x v="0"/>
    <x v="0"/>
  </r>
  <r>
    <n v="179845468"/>
    <x v="67"/>
    <x v="61"/>
    <x v="0"/>
    <x v="37"/>
    <m/>
    <m/>
    <x v="0"/>
    <x v="0"/>
    <x v="0"/>
    <x v="0"/>
    <x v="0"/>
    <x v="0"/>
    <x v="0"/>
    <x v="0"/>
    <x v="0"/>
    <x v="2"/>
    <x v="3"/>
    <x v="0"/>
    <x v="0"/>
  </r>
  <r>
    <n v="179845539"/>
    <x v="67"/>
    <x v="61"/>
    <x v="0"/>
    <x v="37"/>
    <m/>
    <m/>
    <x v="0"/>
    <x v="0"/>
    <x v="0"/>
    <x v="0"/>
    <x v="0"/>
    <x v="0"/>
    <x v="0"/>
    <x v="0"/>
    <x v="0"/>
    <x v="2"/>
    <x v="3"/>
    <x v="0"/>
    <x v="0"/>
  </r>
  <r>
    <n v="179845615"/>
    <x v="67"/>
    <x v="75"/>
    <x v="0"/>
    <x v="37"/>
    <m/>
    <m/>
    <x v="0"/>
    <x v="0"/>
    <x v="0"/>
    <x v="0"/>
    <x v="0"/>
    <x v="0"/>
    <x v="0"/>
    <x v="0"/>
    <x v="0"/>
    <x v="2"/>
    <x v="3"/>
    <x v="0"/>
    <x v="0"/>
  </r>
  <r>
    <n v="179862159"/>
    <x v="63"/>
    <x v="56"/>
    <x v="3"/>
    <x v="41"/>
    <m/>
    <s v="2024-08-22"/>
    <x v="0"/>
    <x v="0"/>
    <x v="0"/>
    <x v="0"/>
    <x v="2"/>
    <x v="1"/>
    <x v="0"/>
    <x v="0"/>
    <x v="0"/>
    <x v="2"/>
    <x v="3"/>
    <x v="0"/>
    <x v="0"/>
  </r>
  <r>
    <n v="179864966"/>
    <x v="63"/>
    <x v="56"/>
    <x v="11"/>
    <x v="30"/>
    <m/>
    <m/>
    <x v="0"/>
    <x v="0"/>
    <x v="0"/>
    <x v="0"/>
    <x v="2"/>
    <x v="1"/>
    <x v="0"/>
    <x v="1"/>
    <x v="0"/>
    <x v="2"/>
    <x v="3"/>
    <x v="0"/>
    <x v="0"/>
  </r>
  <r>
    <n v="179865116"/>
    <x v="67"/>
    <x v="61"/>
    <x v="0"/>
    <x v="30"/>
    <m/>
    <m/>
    <x v="0"/>
    <x v="0"/>
    <x v="0"/>
    <x v="0"/>
    <x v="0"/>
    <x v="0"/>
    <x v="0"/>
    <x v="0"/>
    <x v="0"/>
    <x v="2"/>
    <x v="3"/>
    <x v="0"/>
    <x v="0"/>
  </r>
  <r>
    <n v="179865793"/>
    <x v="67"/>
    <x v="61"/>
    <x v="0"/>
    <x v="30"/>
    <m/>
    <m/>
    <x v="0"/>
    <x v="0"/>
    <x v="0"/>
    <x v="0"/>
    <x v="0"/>
    <x v="0"/>
    <x v="0"/>
    <x v="0"/>
    <x v="0"/>
    <x v="2"/>
    <x v="3"/>
    <x v="0"/>
    <x v="0"/>
  </r>
  <r>
    <n v="179866302"/>
    <x v="63"/>
    <x v="61"/>
    <x v="6"/>
    <x v="22"/>
    <m/>
    <m/>
    <x v="0"/>
    <x v="0"/>
    <x v="0"/>
    <x v="0"/>
    <x v="2"/>
    <x v="1"/>
    <x v="1"/>
    <x v="1"/>
    <x v="0"/>
    <x v="2"/>
    <x v="3"/>
    <x v="0"/>
    <x v="0"/>
  </r>
  <r>
    <n v="179866382"/>
    <x v="53"/>
    <x v="74"/>
    <x v="0"/>
    <x v="22"/>
    <m/>
    <m/>
    <x v="0"/>
    <x v="0"/>
    <x v="0"/>
    <x v="0"/>
    <x v="0"/>
    <x v="0"/>
    <x v="0"/>
    <x v="0"/>
    <x v="0"/>
    <x v="2"/>
    <x v="3"/>
    <x v="0"/>
    <x v="0"/>
  </r>
  <r>
    <n v="179866658"/>
    <x v="53"/>
    <x v="69"/>
    <x v="0"/>
    <x v="22"/>
    <m/>
    <m/>
    <x v="0"/>
    <x v="5"/>
    <x v="0"/>
    <x v="0"/>
    <x v="1"/>
    <x v="0"/>
    <x v="0"/>
    <x v="0"/>
    <x v="1"/>
    <x v="2"/>
    <x v="3"/>
    <x v="0"/>
    <x v="0"/>
  </r>
  <r>
    <n v="179866719"/>
    <x v="53"/>
    <x v="74"/>
    <x v="0"/>
    <x v="22"/>
    <m/>
    <m/>
    <x v="0"/>
    <x v="0"/>
    <x v="0"/>
    <x v="0"/>
    <x v="0"/>
    <x v="0"/>
    <x v="0"/>
    <x v="0"/>
    <x v="0"/>
    <x v="2"/>
    <x v="3"/>
    <x v="0"/>
    <x v="0"/>
  </r>
  <r>
    <n v="179866774"/>
    <x v="53"/>
    <x v="74"/>
    <x v="0"/>
    <x v="22"/>
    <m/>
    <m/>
    <x v="0"/>
    <x v="0"/>
    <x v="0"/>
    <x v="0"/>
    <x v="0"/>
    <x v="0"/>
    <x v="0"/>
    <x v="0"/>
    <x v="0"/>
    <x v="2"/>
    <x v="3"/>
    <x v="0"/>
    <x v="0"/>
  </r>
  <r>
    <n v="179866861"/>
    <x v="53"/>
    <x v="74"/>
    <x v="0"/>
    <x v="22"/>
    <m/>
    <m/>
    <x v="0"/>
    <x v="0"/>
    <x v="0"/>
    <x v="0"/>
    <x v="0"/>
    <x v="0"/>
    <x v="0"/>
    <x v="0"/>
    <x v="0"/>
    <x v="2"/>
    <x v="3"/>
    <x v="0"/>
    <x v="0"/>
  </r>
  <r>
    <n v="179867015"/>
    <x v="63"/>
    <x v="67"/>
    <x v="6"/>
    <x v="31"/>
    <m/>
    <m/>
    <x v="0"/>
    <x v="0"/>
    <x v="0"/>
    <x v="0"/>
    <x v="2"/>
    <x v="1"/>
    <x v="1"/>
    <x v="1"/>
    <x v="0"/>
    <x v="2"/>
    <x v="4"/>
    <x v="0"/>
    <x v="0"/>
  </r>
  <r>
    <n v="179867077"/>
    <x v="70"/>
    <x v="76"/>
    <x v="0"/>
    <x v="31"/>
    <m/>
    <m/>
    <x v="0"/>
    <x v="0"/>
    <x v="0"/>
    <x v="0"/>
    <x v="0"/>
    <x v="0"/>
    <x v="0"/>
    <x v="0"/>
    <x v="0"/>
    <x v="3"/>
    <x v="4"/>
    <x v="0"/>
    <x v="0"/>
  </r>
  <r>
    <n v="179867228"/>
    <x v="70"/>
    <x v="77"/>
    <x v="9"/>
    <x v="31"/>
    <m/>
    <m/>
    <x v="0"/>
    <x v="0"/>
    <x v="0"/>
    <x v="0"/>
    <x v="0"/>
    <x v="0"/>
    <x v="0"/>
    <x v="0"/>
    <x v="0"/>
    <x v="3"/>
    <x v="4"/>
    <x v="0"/>
    <x v="0"/>
  </r>
  <r>
    <n v="179867981"/>
    <x v="63"/>
    <x v="61"/>
    <x v="12"/>
    <x v="37"/>
    <m/>
    <s v="2024-07-22"/>
    <x v="0"/>
    <x v="0"/>
    <x v="0"/>
    <x v="0"/>
    <x v="2"/>
    <x v="1"/>
    <x v="0"/>
    <x v="1"/>
    <x v="0"/>
    <x v="2"/>
    <x v="3"/>
    <x v="0"/>
    <x v="0"/>
  </r>
  <r>
    <n v="179868040"/>
    <x v="53"/>
    <x v="62"/>
    <x v="0"/>
    <x v="37"/>
    <m/>
    <s v="2024-07-26"/>
    <x v="0"/>
    <x v="0"/>
    <x v="0"/>
    <x v="0"/>
    <x v="0"/>
    <x v="0"/>
    <x v="0"/>
    <x v="0"/>
    <x v="0"/>
    <x v="2"/>
    <x v="3"/>
    <x v="0"/>
    <x v="0"/>
  </r>
  <r>
    <n v="179868080"/>
    <x v="53"/>
    <x v="62"/>
    <x v="0"/>
    <x v="37"/>
    <m/>
    <s v="2024-07-25"/>
    <x v="0"/>
    <x v="0"/>
    <x v="0"/>
    <x v="0"/>
    <x v="0"/>
    <x v="0"/>
    <x v="0"/>
    <x v="0"/>
    <x v="0"/>
    <x v="2"/>
    <x v="3"/>
    <x v="0"/>
    <x v="0"/>
  </r>
  <r>
    <n v="179873740"/>
    <x v="63"/>
    <x v="56"/>
    <x v="1"/>
    <x v="30"/>
    <m/>
    <m/>
    <x v="0"/>
    <x v="0"/>
    <x v="0"/>
    <x v="0"/>
    <x v="2"/>
    <x v="1"/>
    <x v="1"/>
    <x v="1"/>
    <x v="0"/>
    <x v="2"/>
    <x v="3"/>
    <x v="0"/>
    <x v="0"/>
  </r>
  <r>
    <n v="179873778"/>
    <x v="50"/>
    <x v="57"/>
    <x v="0"/>
    <x v="30"/>
    <m/>
    <m/>
    <x v="0"/>
    <x v="0"/>
    <x v="0"/>
    <x v="0"/>
    <x v="0"/>
    <x v="0"/>
    <x v="0"/>
    <x v="0"/>
    <x v="0"/>
    <x v="2"/>
    <x v="3"/>
    <x v="0"/>
    <x v="0"/>
  </r>
  <r>
    <n v="179873820"/>
    <x v="50"/>
    <x v="57"/>
    <x v="0"/>
    <x v="30"/>
    <m/>
    <m/>
    <x v="0"/>
    <x v="0"/>
    <x v="0"/>
    <x v="0"/>
    <x v="0"/>
    <x v="0"/>
    <x v="0"/>
    <x v="0"/>
    <x v="0"/>
    <x v="2"/>
    <x v="3"/>
    <x v="0"/>
    <x v="0"/>
  </r>
  <r>
    <n v="179874402"/>
    <x v="67"/>
    <x v="11"/>
    <x v="1"/>
    <x v="0"/>
    <s v="2024-07-23"/>
    <m/>
    <x v="5"/>
    <x v="0"/>
    <x v="0"/>
    <x v="0"/>
    <x v="2"/>
    <x v="1"/>
    <x v="1"/>
    <x v="1"/>
    <x v="0"/>
    <x v="2"/>
    <x v="2"/>
    <x v="0"/>
    <x v="1"/>
  </r>
  <r>
    <n v="179904267"/>
    <x v="67"/>
    <x v="61"/>
    <x v="4"/>
    <x v="28"/>
    <m/>
    <m/>
    <x v="0"/>
    <x v="0"/>
    <x v="0"/>
    <x v="0"/>
    <x v="2"/>
    <x v="1"/>
    <x v="1"/>
    <x v="1"/>
    <x v="0"/>
    <x v="2"/>
    <x v="3"/>
    <x v="0"/>
    <x v="0"/>
  </r>
  <r>
    <n v="179904331"/>
    <x v="53"/>
    <x v="62"/>
    <x v="0"/>
    <x v="28"/>
    <m/>
    <m/>
    <x v="0"/>
    <x v="0"/>
    <x v="0"/>
    <x v="0"/>
    <x v="0"/>
    <x v="0"/>
    <x v="0"/>
    <x v="0"/>
    <x v="0"/>
    <x v="2"/>
    <x v="3"/>
    <x v="0"/>
    <x v="0"/>
  </r>
  <r>
    <n v="179904393"/>
    <x v="53"/>
    <x v="62"/>
    <x v="0"/>
    <x v="28"/>
    <m/>
    <m/>
    <x v="0"/>
    <x v="0"/>
    <x v="0"/>
    <x v="0"/>
    <x v="0"/>
    <x v="0"/>
    <x v="0"/>
    <x v="0"/>
    <x v="0"/>
    <x v="2"/>
    <x v="3"/>
    <x v="0"/>
    <x v="0"/>
  </r>
  <r>
    <n v="179904599"/>
    <x v="67"/>
    <x v="74"/>
    <x v="6"/>
    <x v="5"/>
    <m/>
    <m/>
    <x v="0"/>
    <x v="0"/>
    <x v="0"/>
    <x v="0"/>
    <x v="2"/>
    <x v="1"/>
    <x v="1"/>
    <x v="1"/>
    <x v="0"/>
    <x v="2"/>
    <x v="3"/>
    <x v="0"/>
    <x v="0"/>
  </r>
  <r>
    <n v="179904714"/>
    <x v="71"/>
    <x v="70"/>
    <x v="0"/>
    <x v="5"/>
    <m/>
    <m/>
    <x v="0"/>
    <x v="0"/>
    <x v="0"/>
    <x v="0"/>
    <x v="0"/>
    <x v="0"/>
    <x v="0"/>
    <x v="0"/>
    <x v="0"/>
    <x v="2"/>
    <x v="3"/>
    <x v="0"/>
    <x v="0"/>
  </r>
  <r>
    <n v="179904805"/>
    <x v="71"/>
    <x v="70"/>
    <x v="0"/>
    <x v="5"/>
    <m/>
    <m/>
    <x v="0"/>
    <x v="0"/>
    <x v="0"/>
    <x v="0"/>
    <x v="0"/>
    <x v="0"/>
    <x v="0"/>
    <x v="0"/>
    <x v="0"/>
    <x v="2"/>
    <x v="3"/>
    <x v="0"/>
    <x v="0"/>
  </r>
  <r>
    <n v="179905512"/>
    <x v="67"/>
    <x v="65"/>
    <x v="5"/>
    <x v="41"/>
    <m/>
    <m/>
    <x v="0"/>
    <x v="0"/>
    <x v="0"/>
    <x v="0"/>
    <x v="2"/>
    <x v="1"/>
    <x v="1"/>
    <x v="0"/>
    <x v="0"/>
    <x v="2"/>
    <x v="3"/>
    <x v="0"/>
    <x v="0"/>
  </r>
  <r>
    <n v="179915719"/>
    <x v="67"/>
    <x v="65"/>
    <x v="10"/>
    <x v="13"/>
    <m/>
    <m/>
    <x v="0"/>
    <x v="0"/>
    <x v="0"/>
    <x v="0"/>
    <x v="2"/>
    <x v="1"/>
    <x v="0"/>
    <x v="1"/>
    <x v="0"/>
    <x v="2"/>
    <x v="3"/>
    <x v="0"/>
    <x v="0"/>
  </r>
  <r>
    <n v="179915821"/>
    <x v="53"/>
    <x v="69"/>
    <x v="0"/>
    <x v="13"/>
    <m/>
    <m/>
    <x v="0"/>
    <x v="1"/>
    <x v="0"/>
    <x v="0"/>
    <x v="1"/>
    <x v="0"/>
    <x v="0"/>
    <x v="0"/>
    <x v="1"/>
    <x v="2"/>
    <x v="3"/>
    <x v="0"/>
    <x v="0"/>
  </r>
  <r>
    <n v="179915970"/>
    <x v="53"/>
    <x v="62"/>
    <x v="0"/>
    <x v="13"/>
    <m/>
    <m/>
    <x v="0"/>
    <x v="0"/>
    <x v="0"/>
    <x v="0"/>
    <x v="0"/>
    <x v="0"/>
    <x v="0"/>
    <x v="0"/>
    <x v="0"/>
    <x v="2"/>
    <x v="3"/>
    <x v="0"/>
    <x v="0"/>
  </r>
  <r>
    <n v="179916043"/>
    <x v="53"/>
    <x v="73"/>
    <x v="0"/>
    <x v="13"/>
    <m/>
    <m/>
    <x v="0"/>
    <x v="0"/>
    <x v="0"/>
    <x v="0"/>
    <x v="0"/>
    <x v="0"/>
    <x v="0"/>
    <x v="0"/>
    <x v="0"/>
    <x v="2"/>
    <x v="3"/>
    <x v="0"/>
    <x v="0"/>
  </r>
  <r>
    <n v="179916176"/>
    <x v="67"/>
    <x v="11"/>
    <x v="1"/>
    <x v="61"/>
    <s v="2024-07-12"/>
    <m/>
    <x v="5"/>
    <x v="0"/>
    <x v="0"/>
    <x v="0"/>
    <x v="2"/>
    <x v="1"/>
    <x v="1"/>
    <x v="1"/>
    <x v="0"/>
    <x v="2"/>
    <x v="2"/>
    <x v="0"/>
    <x v="1"/>
  </r>
  <r>
    <n v="179917763"/>
    <x v="67"/>
    <x v="61"/>
    <x v="8"/>
    <x v="27"/>
    <m/>
    <m/>
    <x v="0"/>
    <x v="0"/>
    <x v="0"/>
    <x v="0"/>
    <x v="2"/>
    <x v="1"/>
    <x v="1"/>
    <x v="1"/>
    <x v="0"/>
    <x v="2"/>
    <x v="3"/>
    <x v="0"/>
    <x v="0"/>
  </r>
  <r>
    <n v="179917798"/>
    <x v="53"/>
    <x v="62"/>
    <x v="0"/>
    <x v="27"/>
    <m/>
    <m/>
    <x v="0"/>
    <x v="0"/>
    <x v="0"/>
    <x v="0"/>
    <x v="0"/>
    <x v="0"/>
    <x v="0"/>
    <x v="0"/>
    <x v="0"/>
    <x v="2"/>
    <x v="3"/>
    <x v="0"/>
    <x v="0"/>
  </r>
  <r>
    <n v="179917835"/>
    <x v="53"/>
    <x v="62"/>
    <x v="0"/>
    <x v="27"/>
    <m/>
    <m/>
    <x v="0"/>
    <x v="0"/>
    <x v="0"/>
    <x v="0"/>
    <x v="0"/>
    <x v="0"/>
    <x v="0"/>
    <x v="0"/>
    <x v="0"/>
    <x v="2"/>
    <x v="3"/>
    <x v="0"/>
    <x v="0"/>
  </r>
  <r>
    <n v="179920361"/>
    <x v="67"/>
    <x v="11"/>
    <x v="1"/>
    <x v="8"/>
    <s v="2024-07-10"/>
    <m/>
    <x v="1"/>
    <x v="0"/>
    <x v="0"/>
    <x v="0"/>
    <x v="2"/>
    <x v="1"/>
    <x v="1"/>
    <x v="1"/>
    <x v="0"/>
    <x v="2"/>
    <x v="2"/>
    <x v="0"/>
    <x v="1"/>
  </r>
  <r>
    <n v="179920933"/>
    <x v="67"/>
    <x v="11"/>
    <x v="13"/>
    <x v="41"/>
    <s v="2024-09-04"/>
    <m/>
    <x v="2"/>
    <x v="0"/>
    <x v="0"/>
    <x v="0"/>
    <x v="2"/>
    <x v="1"/>
    <x v="1"/>
    <x v="0"/>
    <x v="0"/>
    <x v="2"/>
    <x v="2"/>
    <x v="0"/>
    <x v="1"/>
  </r>
  <r>
    <n v="179923150"/>
    <x v="67"/>
    <x v="11"/>
    <x v="4"/>
    <x v="4"/>
    <s v="2024-07-16"/>
    <m/>
    <x v="8"/>
    <x v="0"/>
    <x v="0"/>
    <x v="0"/>
    <x v="2"/>
    <x v="1"/>
    <x v="1"/>
    <x v="1"/>
    <x v="0"/>
    <x v="2"/>
    <x v="2"/>
    <x v="0"/>
    <x v="1"/>
  </r>
  <r>
    <n v="179928817"/>
    <x v="67"/>
    <x v="56"/>
    <x v="6"/>
    <x v="24"/>
    <m/>
    <m/>
    <x v="0"/>
    <x v="0"/>
    <x v="0"/>
    <x v="0"/>
    <x v="2"/>
    <x v="1"/>
    <x v="1"/>
    <x v="1"/>
    <x v="0"/>
    <x v="2"/>
    <x v="3"/>
    <x v="0"/>
    <x v="0"/>
  </r>
  <r>
    <n v="179928862"/>
    <x v="50"/>
    <x v="69"/>
    <x v="0"/>
    <x v="24"/>
    <m/>
    <m/>
    <x v="0"/>
    <x v="0"/>
    <x v="0"/>
    <x v="0"/>
    <x v="0"/>
    <x v="0"/>
    <x v="0"/>
    <x v="0"/>
    <x v="0"/>
    <x v="2"/>
    <x v="3"/>
    <x v="0"/>
    <x v="0"/>
  </r>
  <r>
    <n v="179928911"/>
    <x v="50"/>
    <x v="69"/>
    <x v="0"/>
    <x v="24"/>
    <m/>
    <m/>
    <x v="0"/>
    <x v="0"/>
    <x v="0"/>
    <x v="0"/>
    <x v="0"/>
    <x v="0"/>
    <x v="0"/>
    <x v="0"/>
    <x v="0"/>
    <x v="2"/>
    <x v="3"/>
    <x v="0"/>
    <x v="0"/>
  </r>
  <r>
    <n v="179931416"/>
    <x v="67"/>
    <x v="60"/>
    <x v="10"/>
    <x v="67"/>
    <m/>
    <m/>
    <x v="0"/>
    <x v="0"/>
    <x v="0"/>
    <x v="0"/>
    <x v="2"/>
    <x v="1"/>
    <x v="0"/>
    <x v="1"/>
    <x v="0"/>
    <x v="2"/>
    <x v="3"/>
    <x v="0"/>
    <x v="0"/>
  </r>
  <r>
    <n v="179931522"/>
    <x v="53"/>
    <x v="73"/>
    <x v="0"/>
    <x v="67"/>
    <m/>
    <m/>
    <x v="0"/>
    <x v="1"/>
    <x v="0"/>
    <x v="0"/>
    <x v="1"/>
    <x v="0"/>
    <x v="0"/>
    <x v="0"/>
    <x v="1"/>
    <x v="2"/>
    <x v="3"/>
    <x v="0"/>
    <x v="0"/>
  </r>
  <r>
    <n v="179931571"/>
    <x v="53"/>
    <x v="73"/>
    <x v="0"/>
    <x v="67"/>
    <m/>
    <m/>
    <x v="0"/>
    <x v="0"/>
    <x v="0"/>
    <x v="0"/>
    <x v="0"/>
    <x v="0"/>
    <x v="0"/>
    <x v="0"/>
    <x v="0"/>
    <x v="2"/>
    <x v="3"/>
    <x v="0"/>
    <x v="0"/>
  </r>
  <r>
    <n v="179931654"/>
    <x v="53"/>
    <x v="73"/>
    <x v="0"/>
    <x v="67"/>
    <m/>
    <m/>
    <x v="0"/>
    <x v="0"/>
    <x v="0"/>
    <x v="0"/>
    <x v="0"/>
    <x v="0"/>
    <x v="0"/>
    <x v="0"/>
    <x v="0"/>
    <x v="2"/>
    <x v="3"/>
    <x v="0"/>
    <x v="0"/>
  </r>
  <r>
    <n v="179933413"/>
    <x v="67"/>
    <x v="57"/>
    <x v="1"/>
    <x v="28"/>
    <m/>
    <m/>
    <x v="0"/>
    <x v="0"/>
    <x v="0"/>
    <x v="0"/>
    <x v="2"/>
    <x v="1"/>
    <x v="1"/>
    <x v="1"/>
    <x v="0"/>
    <x v="2"/>
    <x v="3"/>
    <x v="0"/>
    <x v="0"/>
  </r>
  <r>
    <n v="179933467"/>
    <x v="65"/>
    <x v="75"/>
    <x v="0"/>
    <x v="28"/>
    <m/>
    <m/>
    <x v="0"/>
    <x v="0"/>
    <x v="0"/>
    <x v="0"/>
    <x v="0"/>
    <x v="0"/>
    <x v="0"/>
    <x v="0"/>
    <x v="0"/>
    <x v="2"/>
    <x v="3"/>
    <x v="0"/>
    <x v="0"/>
  </r>
  <r>
    <n v="179933524"/>
    <x v="65"/>
    <x v="62"/>
    <x v="9"/>
    <x v="28"/>
    <m/>
    <m/>
    <x v="0"/>
    <x v="0"/>
    <x v="0"/>
    <x v="0"/>
    <x v="0"/>
    <x v="0"/>
    <x v="0"/>
    <x v="0"/>
    <x v="0"/>
    <x v="2"/>
    <x v="3"/>
    <x v="0"/>
    <x v="0"/>
  </r>
  <r>
    <n v="179935636"/>
    <x v="67"/>
    <x v="57"/>
    <x v="6"/>
    <x v="15"/>
    <m/>
    <m/>
    <x v="0"/>
    <x v="0"/>
    <x v="0"/>
    <x v="0"/>
    <x v="2"/>
    <x v="1"/>
    <x v="1"/>
    <x v="1"/>
    <x v="0"/>
    <x v="2"/>
    <x v="3"/>
    <x v="0"/>
    <x v="0"/>
  </r>
  <r>
    <n v="179935702"/>
    <x v="69"/>
    <x v="70"/>
    <x v="0"/>
    <x v="15"/>
    <m/>
    <m/>
    <x v="0"/>
    <x v="0"/>
    <x v="0"/>
    <x v="0"/>
    <x v="0"/>
    <x v="0"/>
    <x v="0"/>
    <x v="0"/>
    <x v="0"/>
    <x v="2"/>
    <x v="3"/>
    <x v="0"/>
    <x v="0"/>
  </r>
  <r>
    <n v="179935755"/>
    <x v="69"/>
    <x v="70"/>
    <x v="0"/>
    <x v="15"/>
    <m/>
    <m/>
    <x v="0"/>
    <x v="0"/>
    <x v="0"/>
    <x v="0"/>
    <x v="0"/>
    <x v="0"/>
    <x v="0"/>
    <x v="0"/>
    <x v="0"/>
    <x v="2"/>
    <x v="3"/>
    <x v="0"/>
    <x v="0"/>
  </r>
  <r>
    <n v="179965078"/>
    <x v="50"/>
    <x v="62"/>
    <x v="10"/>
    <x v="22"/>
    <m/>
    <m/>
    <x v="0"/>
    <x v="0"/>
    <x v="0"/>
    <x v="0"/>
    <x v="2"/>
    <x v="1"/>
    <x v="0"/>
    <x v="1"/>
    <x v="0"/>
    <x v="2"/>
    <x v="3"/>
    <x v="0"/>
    <x v="0"/>
  </r>
  <r>
    <n v="179965224"/>
    <x v="71"/>
    <x v="78"/>
    <x v="0"/>
    <x v="22"/>
    <m/>
    <m/>
    <x v="0"/>
    <x v="1"/>
    <x v="0"/>
    <x v="0"/>
    <x v="1"/>
    <x v="0"/>
    <x v="0"/>
    <x v="0"/>
    <x v="1"/>
    <x v="2"/>
    <x v="3"/>
    <x v="0"/>
    <x v="0"/>
  </r>
  <r>
    <n v="179965314"/>
    <x v="71"/>
    <x v="79"/>
    <x v="0"/>
    <x v="22"/>
    <m/>
    <m/>
    <x v="0"/>
    <x v="0"/>
    <x v="0"/>
    <x v="0"/>
    <x v="0"/>
    <x v="0"/>
    <x v="0"/>
    <x v="0"/>
    <x v="0"/>
    <x v="2"/>
    <x v="3"/>
    <x v="0"/>
    <x v="0"/>
  </r>
  <r>
    <n v="179965352"/>
    <x v="71"/>
    <x v="79"/>
    <x v="0"/>
    <x v="22"/>
    <m/>
    <m/>
    <x v="0"/>
    <x v="0"/>
    <x v="0"/>
    <x v="0"/>
    <x v="0"/>
    <x v="0"/>
    <x v="0"/>
    <x v="0"/>
    <x v="0"/>
    <x v="2"/>
    <x v="3"/>
    <x v="0"/>
    <x v="0"/>
  </r>
  <r>
    <n v="179965415"/>
    <x v="71"/>
    <x v="79"/>
    <x v="0"/>
    <x v="22"/>
    <m/>
    <m/>
    <x v="0"/>
    <x v="0"/>
    <x v="0"/>
    <x v="0"/>
    <x v="0"/>
    <x v="0"/>
    <x v="0"/>
    <x v="0"/>
    <x v="0"/>
    <x v="2"/>
    <x v="3"/>
    <x v="0"/>
    <x v="0"/>
  </r>
  <r>
    <n v="179965558"/>
    <x v="50"/>
    <x v="65"/>
    <x v="15"/>
    <x v="24"/>
    <m/>
    <m/>
    <x v="0"/>
    <x v="0"/>
    <x v="0"/>
    <x v="0"/>
    <x v="2"/>
    <x v="1"/>
    <x v="0"/>
    <x v="1"/>
    <x v="0"/>
    <x v="2"/>
    <x v="3"/>
    <x v="0"/>
    <x v="0"/>
  </r>
  <r>
    <n v="179975813"/>
    <x v="53"/>
    <x v="69"/>
    <x v="0"/>
    <x v="24"/>
    <m/>
    <m/>
    <x v="0"/>
    <x v="1"/>
    <x v="0"/>
    <x v="0"/>
    <x v="1"/>
    <x v="0"/>
    <x v="0"/>
    <x v="0"/>
    <x v="1"/>
    <x v="2"/>
    <x v="3"/>
    <x v="0"/>
    <x v="0"/>
  </r>
  <r>
    <n v="179975873"/>
    <x v="53"/>
    <x v="62"/>
    <x v="0"/>
    <x v="24"/>
    <m/>
    <m/>
    <x v="0"/>
    <x v="0"/>
    <x v="0"/>
    <x v="0"/>
    <x v="0"/>
    <x v="0"/>
    <x v="0"/>
    <x v="0"/>
    <x v="0"/>
    <x v="2"/>
    <x v="3"/>
    <x v="0"/>
    <x v="0"/>
  </r>
  <r>
    <n v="179975926"/>
    <x v="53"/>
    <x v="62"/>
    <x v="0"/>
    <x v="24"/>
    <m/>
    <m/>
    <x v="0"/>
    <x v="0"/>
    <x v="0"/>
    <x v="0"/>
    <x v="0"/>
    <x v="0"/>
    <x v="0"/>
    <x v="0"/>
    <x v="0"/>
    <x v="2"/>
    <x v="3"/>
    <x v="0"/>
    <x v="0"/>
  </r>
  <r>
    <n v="179976800"/>
    <x v="50"/>
    <x v="11"/>
    <x v="4"/>
    <x v="7"/>
    <s v="2024-07-25"/>
    <m/>
    <x v="6"/>
    <x v="0"/>
    <x v="0"/>
    <x v="0"/>
    <x v="2"/>
    <x v="1"/>
    <x v="1"/>
    <x v="1"/>
    <x v="0"/>
    <x v="2"/>
    <x v="2"/>
    <x v="0"/>
    <x v="1"/>
  </r>
  <r>
    <n v="179977060"/>
    <x v="50"/>
    <x v="57"/>
    <x v="1"/>
    <x v="8"/>
    <m/>
    <m/>
    <x v="0"/>
    <x v="0"/>
    <x v="0"/>
    <x v="0"/>
    <x v="2"/>
    <x v="1"/>
    <x v="1"/>
    <x v="1"/>
    <x v="0"/>
    <x v="2"/>
    <x v="3"/>
    <x v="0"/>
    <x v="0"/>
  </r>
  <r>
    <n v="179977068"/>
    <x v="50"/>
    <x v="57"/>
    <x v="3"/>
    <x v="37"/>
    <m/>
    <m/>
    <x v="0"/>
    <x v="0"/>
    <x v="0"/>
    <x v="0"/>
    <x v="2"/>
    <x v="1"/>
    <x v="0"/>
    <x v="0"/>
    <x v="0"/>
    <x v="2"/>
    <x v="3"/>
    <x v="0"/>
    <x v="0"/>
  </r>
  <r>
    <n v="179977129"/>
    <x v="72"/>
    <x v="74"/>
    <x v="0"/>
    <x v="8"/>
    <m/>
    <m/>
    <x v="0"/>
    <x v="0"/>
    <x v="0"/>
    <x v="0"/>
    <x v="0"/>
    <x v="0"/>
    <x v="0"/>
    <x v="0"/>
    <x v="0"/>
    <x v="2"/>
    <x v="3"/>
    <x v="0"/>
    <x v="0"/>
  </r>
  <r>
    <n v="179977180"/>
    <x v="72"/>
    <x v="74"/>
    <x v="0"/>
    <x v="58"/>
    <m/>
    <m/>
    <x v="0"/>
    <x v="0"/>
    <x v="0"/>
    <x v="0"/>
    <x v="0"/>
    <x v="0"/>
    <x v="0"/>
    <x v="0"/>
    <x v="0"/>
    <x v="2"/>
    <x v="3"/>
    <x v="0"/>
    <x v="0"/>
  </r>
  <r>
    <n v="179977728"/>
    <x v="50"/>
    <x v="61"/>
    <x v="7"/>
    <x v="42"/>
    <m/>
    <m/>
    <x v="0"/>
    <x v="0"/>
    <x v="0"/>
    <x v="0"/>
    <x v="2"/>
    <x v="1"/>
    <x v="0"/>
    <x v="1"/>
    <x v="0"/>
    <x v="2"/>
    <x v="3"/>
    <x v="0"/>
    <x v="0"/>
  </r>
  <r>
    <n v="179977826"/>
    <x v="53"/>
    <x v="69"/>
    <x v="0"/>
    <x v="42"/>
    <m/>
    <m/>
    <x v="0"/>
    <x v="1"/>
    <x v="0"/>
    <x v="0"/>
    <x v="1"/>
    <x v="0"/>
    <x v="0"/>
    <x v="0"/>
    <x v="1"/>
    <x v="2"/>
    <x v="3"/>
    <x v="0"/>
    <x v="0"/>
  </r>
  <r>
    <n v="179979334"/>
    <x v="50"/>
    <x v="60"/>
    <x v="15"/>
    <x v="64"/>
    <m/>
    <m/>
    <x v="0"/>
    <x v="0"/>
    <x v="0"/>
    <x v="0"/>
    <x v="2"/>
    <x v="1"/>
    <x v="0"/>
    <x v="1"/>
    <x v="0"/>
    <x v="2"/>
    <x v="3"/>
    <x v="0"/>
    <x v="0"/>
  </r>
  <r>
    <n v="179979370"/>
    <x v="73"/>
    <x v="69"/>
    <x v="0"/>
    <x v="64"/>
    <m/>
    <m/>
    <x v="0"/>
    <x v="1"/>
    <x v="0"/>
    <x v="0"/>
    <x v="1"/>
    <x v="0"/>
    <x v="0"/>
    <x v="0"/>
    <x v="1"/>
    <x v="2"/>
    <x v="3"/>
    <x v="0"/>
    <x v="0"/>
  </r>
  <r>
    <n v="179982051"/>
    <x v="50"/>
    <x v="11"/>
    <x v="23"/>
    <x v="13"/>
    <s v="2024-07-18"/>
    <m/>
    <x v="2"/>
    <x v="0"/>
    <x v="0"/>
    <x v="0"/>
    <x v="2"/>
    <x v="1"/>
    <x v="0"/>
    <x v="0"/>
    <x v="0"/>
    <x v="2"/>
    <x v="2"/>
    <x v="0"/>
    <x v="1"/>
  </r>
  <r>
    <n v="179982332"/>
    <x v="50"/>
    <x v="65"/>
    <x v="1"/>
    <x v="61"/>
    <m/>
    <m/>
    <x v="0"/>
    <x v="0"/>
    <x v="0"/>
    <x v="0"/>
    <x v="2"/>
    <x v="1"/>
    <x v="1"/>
    <x v="1"/>
    <x v="0"/>
    <x v="2"/>
    <x v="3"/>
    <x v="0"/>
    <x v="0"/>
  </r>
  <r>
    <n v="179982393"/>
    <x v="53"/>
    <x v="74"/>
    <x v="0"/>
    <x v="61"/>
    <m/>
    <m/>
    <x v="0"/>
    <x v="0"/>
    <x v="0"/>
    <x v="0"/>
    <x v="0"/>
    <x v="0"/>
    <x v="0"/>
    <x v="0"/>
    <x v="0"/>
    <x v="2"/>
    <x v="3"/>
    <x v="0"/>
    <x v="0"/>
  </r>
  <r>
    <n v="179982478"/>
    <x v="53"/>
    <x v="74"/>
    <x v="0"/>
    <x v="61"/>
    <m/>
    <m/>
    <x v="0"/>
    <x v="0"/>
    <x v="0"/>
    <x v="0"/>
    <x v="0"/>
    <x v="0"/>
    <x v="0"/>
    <x v="0"/>
    <x v="0"/>
    <x v="2"/>
    <x v="3"/>
    <x v="0"/>
    <x v="0"/>
  </r>
  <r>
    <n v="179984178"/>
    <x v="50"/>
    <x v="74"/>
    <x v="6"/>
    <x v="4"/>
    <m/>
    <m/>
    <x v="0"/>
    <x v="0"/>
    <x v="0"/>
    <x v="0"/>
    <x v="2"/>
    <x v="1"/>
    <x v="1"/>
    <x v="1"/>
    <x v="0"/>
    <x v="2"/>
    <x v="3"/>
    <x v="0"/>
    <x v="0"/>
  </r>
  <r>
    <n v="179984246"/>
    <x v="65"/>
    <x v="79"/>
    <x v="0"/>
    <x v="4"/>
    <m/>
    <m/>
    <x v="0"/>
    <x v="0"/>
    <x v="0"/>
    <x v="0"/>
    <x v="0"/>
    <x v="0"/>
    <x v="0"/>
    <x v="0"/>
    <x v="0"/>
    <x v="2"/>
    <x v="3"/>
    <x v="0"/>
    <x v="0"/>
  </r>
  <r>
    <n v="179984302"/>
    <x v="65"/>
    <x v="79"/>
    <x v="0"/>
    <x v="4"/>
    <m/>
    <m/>
    <x v="0"/>
    <x v="0"/>
    <x v="0"/>
    <x v="0"/>
    <x v="0"/>
    <x v="0"/>
    <x v="0"/>
    <x v="0"/>
    <x v="0"/>
    <x v="2"/>
    <x v="3"/>
    <x v="0"/>
    <x v="0"/>
  </r>
  <r>
    <n v="179984343"/>
    <x v="65"/>
    <x v="79"/>
    <x v="0"/>
    <x v="4"/>
    <m/>
    <m/>
    <x v="0"/>
    <x v="0"/>
    <x v="0"/>
    <x v="0"/>
    <x v="0"/>
    <x v="0"/>
    <x v="0"/>
    <x v="0"/>
    <x v="0"/>
    <x v="2"/>
    <x v="3"/>
    <x v="0"/>
    <x v="0"/>
  </r>
  <r>
    <n v="179984381"/>
    <x v="65"/>
    <x v="79"/>
    <x v="0"/>
    <x v="4"/>
    <m/>
    <m/>
    <x v="0"/>
    <x v="0"/>
    <x v="0"/>
    <x v="0"/>
    <x v="0"/>
    <x v="0"/>
    <x v="0"/>
    <x v="0"/>
    <x v="0"/>
    <x v="2"/>
    <x v="3"/>
    <x v="0"/>
    <x v="0"/>
  </r>
  <r>
    <n v="179984664"/>
    <x v="50"/>
    <x v="57"/>
    <x v="4"/>
    <x v="37"/>
    <m/>
    <m/>
    <x v="0"/>
    <x v="0"/>
    <x v="0"/>
    <x v="0"/>
    <x v="2"/>
    <x v="1"/>
    <x v="1"/>
    <x v="1"/>
    <x v="0"/>
    <x v="2"/>
    <x v="3"/>
    <x v="0"/>
    <x v="0"/>
  </r>
  <r>
    <n v="179984702"/>
    <x v="69"/>
    <x v="74"/>
    <x v="0"/>
    <x v="37"/>
    <m/>
    <m/>
    <x v="0"/>
    <x v="0"/>
    <x v="0"/>
    <x v="0"/>
    <x v="0"/>
    <x v="0"/>
    <x v="0"/>
    <x v="0"/>
    <x v="0"/>
    <x v="2"/>
    <x v="3"/>
    <x v="0"/>
    <x v="0"/>
  </r>
  <r>
    <n v="179984736"/>
    <x v="69"/>
    <x v="74"/>
    <x v="0"/>
    <x v="37"/>
    <m/>
    <m/>
    <x v="0"/>
    <x v="0"/>
    <x v="0"/>
    <x v="0"/>
    <x v="0"/>
    <x v="0"/>
    <x v="0"/>
    <x v="0"/>
    <x v="0"/>
    <x v="2"/>
    <x v="3"/>
    <x v="0"/>
    <x v="0"/>
  </r>
  <r>
    <n v="179984777"/>
    <x v="69"/>
    <x v="74"/>
    <x v="0"/>
    <x v="37"/>
    <m/>
    <m/>
    <x v="0"/>
    <x v="0"/>
    <x v="0"/>
    <x v="0"/>
    <x v="0"/>
    <x v="0"/>
    <x v="0"/>
    <x v="0"/>
    <x v="0"/>
    <x v="2"/>
    <x v="3"/>
    <x v="0"/>
    <x v="0"/>
  </r>
  <r>
    <n v="179985629"/>
    <x v="50"/>
    <x v="74"/>
    <x v="19"/>
    <x v="4"/>
    <m/>
    <m/>
    <x v="0"/>
    <x v="0"/>
    <x v="0"/>
    <x v="0"/>
    <x v="2"/>
    <x v="1"/>
    <x v="0"/>
    <x v="0"/>
    <x v="0"/>
    <x v="2"/>
    <x v="3"/>
    <x v="0"/>
    <x v="0"/>
  </r>
  <r>
    <n v="179986248"/>
    <x v="50"/>
    <x v="62"/>
    <x v="0"/>
    <x v="12"/>
    <m/>
    <m/>
    <x v="0"/>
    <x v="0"/>
    <x v="0"/>
    <x v="0"/>
    <x v="0"/>
    <x v="0"/>
    <x v="0"/>
    <x v="0"/>
    <x v="0"/>
    <x v="2"/>
    <x v="3"/>
    <x v="0"/>
    <x v="0"/>
  </r>
  <r>
    <n v="179995421"/>
    <x v="53"/>
    <x v="11"/>
    <x v="11"/>
    <x v="13"/>
    <s v="2024-07-15"/>
    <m/>
    <x v="5"/>
    <x v="0"/>
    <x v="0"/>
    <x v="0"/>
    <x v="2"/>
    <x v="1"/>
    <x v="0"/>
    <x v="1"/>
    <x v="0"/>
    <x v="2"/>
    <x v="2"/>
    <x v="0"/>
    <x v="1"/>
  </r>
  <r>
    <n v="180010989"/>
    <x v="53"/>
    <x v="11"/>
    <x v="6"/>
    <x v="59"/>
    <s v="2024-08-01"/>
    <m/>
    <x v="7"/>
    <x v="0"/>
    <x v="0"/>
    <x v="0"/>
    <x v="2"/>
    <x v="1"/>
    <x v="1"/>
    <x v="1"/>
    <x v="0"/>
    <x v="2"/>
    <x v="2"/>
    <x v="0"/>
    <x v="1"/>
  </r>
  <r>
    <n v="180013104"/>
    <x v="53"/>
    <x v="61"/>
    <x v="6"/>
    <x v="13"/>
    <m/>
    <m/>
    <x v="0"/>
    <x v="0"/>
    <x v="0"/>
    <x v="0"/>
    <x v="2"/>
    <x v="1"/>
    <x v="1"/>
    <x v="1"/>
    <x v="0"/>
    <x v="2"/>
    <x v="3"/>
    <x v="0"/>
    <x v="0"/>
  </r>
  <r>
    <n v="180014106"/>
    <x v="69"/>
    <x v="62"/>
    <x v="0"/>
    <x v="13"/>
    <m/>
    <m/>
    <x v="0"/>
    <x v="0"/>
    <x v="0"/>
    <x v="0"/>
    <x v="0"/>
    <x v="0"/>
    <x v="0"/>
    <x v="0"/>
    <x v="0"/>
    <x v="2"/>
    <x v="3"/>
    <x v="0"/>
    <x v="0"/>
  </r>
  <r>
    <n v="180014279"/>
    <x v="69"/>
    <x v="62"/>
    <x v="0"/>
    <x v="13"/>
    <m/>
    <m/>
    <x v="0"/>
    <x v="0"/>
    <x v="0"/>
    <x v="0"/>
    <x v="0"/>
    <x v="0"/>
    <x v="0"/>
    <x v="0"/>
    <x v="0"/>
    <x v="2"/>
    <x v="3"/>
    <x v="0"/>
    <x v="0"/>
  </r>
  <r>
    <n v="180016082"/>
    <x v="53"/>
    <x v="11"/>
    <x v="6"/>
    <x v="34"/>
    <s v="2024-07-25"/>
    <m/>
    <x v="2"/>
    <x v="0"/>
    <x v="0"/>
    <x v="0"/>
    <x v="2"/>
    <x v="1"/>
    <x v="1"/>
    <x v="1"/>
    <x v="0"/>
    <x v="2"/>
    <x v="2"/>
    <x v="0"/>
    <x v="1"/>
  </r>
  <r>
    <n v="180016526"/>
    <x v="53"/>
    <x v="80"/>
    <x v="1"/>
    <x v="24"/>
    <m/>
    <m/>
    <x v="0"/>
    <x v="0"/>
    <x v="0"/>
    <x v="0"/>
    <x v="2"/>
    <x v="1"/>
    <x v="1"/>
    <x v="1"/>
    <x v="0"/>
    <x v="2"/>
    <x v="3"/>
    <x v="0"/>
    <x v="0"/>
  </r>
  <r>
    <n v="180016629"/>
    <x v="73"/>
    <x v="74"/>
    <x v="0"/>
    <x v="24"/>
    <m/>
    <m/>
    <x v="0"/>
    <x v="0"/>
    <x v="0"/>
    <x v="0"/>
    <x v="0"/>
    <x v="0"/>
    <x v="0"/>
    <x v="0"/>
    <x v="0"/>
    <x v="2"/>
    <x v="3"/>
    <x v="0"/>
    <x v="0"/>
  </r>
  <r>
    <n v="180023858"/>
    <x v="53"/>
    <x v="11"/>
    <x v="16"/>
    <x v="32"/>
    <s v="2024-07-18"/>
    <m/>
    <x v="5"/>
    <x v="0"/>
    <x v="0"/>
    <x v="0"/>
    <x v="2"/>
    <x v="1"/>
    <x v="0"/>
    <x v="1"/>
    <x v="0"/>
    <x v="2"/>
    <x v="2"/>
    <x v="0"/>
    <x v="1"/>
  </r>
  <r>
    <n v="180024682"/>
    <x v="53"/>
    <x v="11"/>
    <x v="7"/>
    <x v="12"/>
    <s v="2024-08-19"/>
    <m/>
    <x v="1"/>
    <x v="0"/>
    <x v="0"/>
    <x v="0"/>
    <x v="2"/>
    <x v="1"/>
    <x v="0"/>
    <x v="1"/>
    <x v="0"/>
    <x v="2"/>
    <x v="2"/>
    <x v="0"/>
    <x v="1"/>
  </r>
  <r>
    <n v="180026496"/>
    <x v="53"/>
    <x v="11"/>
    <x v="6"/>
    <x v="27"/>
    <s v="2024-07-16"/>
    <m/>
    <x v="2"/>
    <x v="0"/>
    <x v="0"/>
    <x v="0"/>
    <x v="2"/>
    <x v="1"/>
    <x v="1"/>
    <x v="1"/>
    <x v="0"/>
    <x v="2"/>
    <x v="2"/>
    <x v="0"/>
    <x v="1"/>
  </r>
  <r>
    <n v="180026960"/>
    <x v="69"/>
    <x v="75"/>
    <x v="0"/>
    <x v="37"/>
    <m/>
    <m/>
    <x v="0"/>
    <x v="0"/>
    <x v="0"/>
    <x v="0"/>
    <x v="0"/>
    <x v="0"/>
    <x v="0"/>
    <x v="0"/>
    <x v="0"/>
    <x v="2"/>
    <x v="3"/>
    <x v="0"/>
    <x v="0"/>
  </r>
  <r>
    <n v="180027873"/>
    <x v="53"/>
    <x v="73"/>
    <x v="11"/>
    <x v="42"/>
    <m/>
    <m/>
    <x v="0"/>
    <x v="0"/>
    <x v="0"/>
    <x v="0"/>
    <x v="2"/>
    <x v="1"/>
    <x v="0"/>
    <x v="1"/>
    <x v="0"/>
    <x v="2"/>
    <x v="3"/>
    <x v="0"/>
    <x v="0"/>
  </r>
  <r>
    <n v="180027930"/>
    <x v="74"/>
    <x v="81"/>
    <x v="0"/>
    <x v="42"/>
    <m/>
    <m/>
    <x v="0"/>
    <x v="0"/>
    <x v="0"/>
    <x v="0"/>
    <x v="0"/>
    <x v="0"/>
    <x v="0"/>
    <x v="0"/>
    <x v="0"/>
    <x v="2"/>
    <x v="3"/>
    <x v="0"/>
    <x v="0"/>
  </r>
  <r>
    <n v="180027961"/>
    <x v="74"/>
    <x v="81"/>
    <x v="0"/>
    <x v="42"/>
    <m/>
    <m/>
    <x v="0"/>
    <x v="0"/>
    <x v="0"/>
    <x v="0"/>
    <x v="0"/>
    <x v="0"/>
    <x v="0"/>
    <x v="0"/>
    <x v="0"/>
    <x v="2"/>
    <x v="3"/>
    <x v="0"/>
    <x v="0"/>
  </r>
  <r>
    <n v="180028001"/>
    <x v="74"/>
    <x v="81"/>
    <x v="0"/>
    <x v="42"/>
    <m/>
    <m/>
    <x v="0"/>
    <x v="0"/>
    <x v="0"/>
    <x v="0"/>
    <x v="0"/>
    <x v="0"/>
    <x v="0"/>
    <x v="0"/>
    <x v="0"/>
    <x v="2"/>
    <x v="3"/>
    <x v="0"/>
    <x v="0"/>
  </r>
  <r>
    <n v="180028054"/>
    <x v="74"/>
    <x v="81"/>
    <x v="0"/>
    <x v="42"/>
    <m/>
    <m/>
    <x v="0"/>
    <x v="0"/>
    <x v="0"/>
    <x v="0"/>
    <x v="0"/>
    <x v="0"/>
    <x v="0"/>
    <x v="0"/>
    <x v="0"/>
    <x v="2"/>
    <x v="3"/>
    <x v="0"/>
    <x v="0"/>
  </r>
  <r>
    <n v="180075270"/>
    <x v="69"/>
    <x v="57"/>
    <x v="1"/>
    <x v="3"/>
    <m/>
    <m/>
    <x v="0"/>
    <x v="0"/>
    <x v="0"/>
    <x v="0"/>
    <x v="2"/>
    <x v="1"/>
    <x v="1"/>
    <x v="1"/>
    <x v="0"/>
    <x v="2"/>
    <x v="3"/>
    <x v="0"/>
    <x v="0"/>
  </r>
  <r>
    <n v="180075308"/>
    <x v="72"/>
    <x v="74"/>
    <x v="0"/>
    <x v="3"/>
    <m/>
    <m/>
    <x v="0"/>
    <x v="0"/>
    <x v="0"/>
    <x v="0"/>
    <x v="0"/>
    <x v="0"/>
    <x v="0"/>
    <x v="0"/>
    <x v="0"/>
    <x v="2"/>
    <x v="3"/>
    <x v="0"/>
    <x v="0"/>
  </r>
  <r>
    <n v="180085663"/>
    <x v="69"/>
    <x v="82"/>
    <x v="4"/>
    <x v="24"/>
    <m/>
    <m/>
    <x v="0"/>
    <x v="0"/>
    <x v="0"/>
    <x v="0"/>
    <x v="2"/>
    <x v="1"/>
    <x v="1"/>
    <x v="1"/>
    <x v="0"/>
    <x v="2"/>
    <x v="4"/>
    <x v="0"/>
    <x v="0"/>
  </r>
  <r>
    <n v="180085731"/>
    <x v="58"/>
    <x v="76"/>
    <x v="0"/>
    <x v="24"/>
    <m/>
    <m/>
    <x v="0"/>
    <x v="0"/>
    <x v="0"/>
    <x v="0"/>
    <x v="0"/>
    <x v="0"/>
    <x v="0"/>
    <x v="0"/>
    <x v="0"/>
    <x v="3"/>
    <x v="4"/>
    <x v="0"/>
    <x v="0"/>
  </r>
  <r>
    <n v="180085758"/>
    <x v="58"/>
    <x v="76"/>
    <x v="0"/>
    <x v="24"/>
    <m/>
    <m/>
    <x v="0"/>
    <x v="0"/>
    <x v="0"/>
    <x v="0"/>
    <x v="0"/>
    <x v="0"/>
    <x v="0"/>
    <x v="0"/>
    <x v="0"/>
    <x v="3"/>
    <x v="4"/>
    <x v="0"/>
    <x v="0"/>
  </r>
  <r>
    <n v="180086255"/>
    <x v="69"/>
    <x v="75"/>
    <x v="1"/>
    <x v="7"/>
    <m/>
    <m/>
    <x v="0"/>
    <x v="0"/>
    <x v="0"/>
    <x v="0"/>
    <x v="2"/>
    <x v="1"/>
    <x v="1"/>
    <x v="1"/>
    <x v="0"/>
    <x v="2"/>
    <x v="3"/>
    <x v="0"/>
    <x v="0"/>
  </r>
  <r>
    <n v="180086294"/>
    <x v="75"/>
    <x v="70"/>
    <x v="0"/>
    <x v="7"/>
    <m/>
    <m/>
    <x v="0"/>
    <x v="0"/>
    <x v="0"/>
    <x v="0"/>
    <x v="0"/>
    <x v="0"/>
    <x v="0"/>
    <x v="0"/>
    <x v="0"/>
    <x v="2"/>
    <x v="3"/>
    <x v="0"/>
    <x v="0"/>
  </r>
  <r>
    <n v="180086312"/>
    <x v="69"/>
    <x v="73"/>
    <x v="11"/>
    <x v="8"/>
    <m/>
    <s v="2024-07-25"/>
    <x v="0"/>
    <x v="0"/>
    <x v="0"/>
    <x v="0"/>
    <x v="2"/>
    <x v="1"/>
    <x v="0"/>
    <x v="1"/>
    <x v="0"/>
    <x v="2"/>
    <x v="3"/>
    <x v="0"/>
    <x v="0"/>
  </r>
  <r>
    <n v="180086331"/>
    <x v="75"/>
    <x v="70"/>
    <x v="0"/>
    <x v="7"/>
    <m/>
    <m/>
    <x v="0"/>
    <x v="0"/>
    <x v="0"/>
    <x v="0"/>
    <x v="0"/>
    <x v="0"/>
    <x v="0"/>
    <x v="0"/>
    <x v="0"/>
    <x v="2"/>
    <x v="3"/>
    <x v="0"/>
    <x v="0"/>
  </r>
  <r>
    <n v="180086359"/>
    <x v="75"/>
    <x v="70"/>
    <x v="0"/>
    <x v="7"/>
    <m/>
    <m/>
    <x v="0"/>
    <x v="0"/>
    <x v="0"/>
    <x v="0"/>
    <x v="0"/>
    <x v="0"/>
    <x v="0"/>
    <x v="0"/>
    <x v="0"/>
    <x v="2"/>
    <x v="3"/>
    <x v="0"/>
    <x v="0"/>
  </r>
  <r>
    <n v="180086416"/>
    <x v="76"/>
    <x v="11"/>
    <x v="0"/>
    <x v="8"/>
    <s v="2024-07-23"/>
    <m/>
    <x v="1"/>
    <x v="0"/>
    <x v="0"/>
    <x v="0"/>
    <x v="0"/>
    <x v="0"/>
    <x v="0"/>
    <x v="0"/>
    <x v="0"/>
    <x v="2"/>
    <x v="2"/>
    <x v="0"/>
    <x v="1"/>
  </r>
  <r>
    <n v="180088700"/>
    <x v="69"/>
    <x v="11"/>
    <x v="6"/>
    <x v="25"/>
    <s v="2024-07-18"/>
    <m/>
    <x v="1"/>
    <x v="0"/>
    <x v="0"/>
    <x v="0"/>
    <x v="2"/>
    <x v="1"/>
    <x v="1"/>
    <x v="1"/>
    <x v="0"/>
    <x v="2"/>
    <x v="2"/>
    <x v="0"/>
    <x v="1"/>
  </r>
  <r>
    <n v="180090485"/>
    <x v="69"/>
    <x v="11"/>
    <x v="4"/>
    <x v="24"/>
    <s v="2024-07-16"/>
    <m/>
    <x v="6"/>
    <x v="0"/>
    <x v="0"/>
    <x v="0"/>
    <x v="2"/>
    <x v="1"/>
    <x v="1"/>
    <x v="1"/>
    <x v="0"/>
    <x v="2"/>
    <x v="2"/>
    <x v="0"/>
    <x v="1"/>
  </r>
  <r>
    <n v="180092846"/>
    <x v="69"/>
    <x v="74"/>
    <x v="6"/>
    <x v="28"/>
    <m/>
    <m/>
    <x v="0"/>
    <x v="0"/>
    <x v="0"/>
    <x v="0"/>
    <x v="2"/>
    <x v="1"/>
    <x v="1"/>
    <x v="1"/>
    <x v="0"/>
    <x v="2"/>
    <x v="3"/>
    <x v="0"/>
    <x v="0"/>
  </r>
  <r>
    <n v="180092880"/>
    <x v="66"/>
    <x v="70"/>
    <x v="0"/>
    <x v="28"/>
    <m/>
    <m/>
    <x v="0"/>
    <x v="0"/>
    <x v="0"/>
    <x v="0"/>
    <x v="0"/>
    <x v="0"/>
    <x v="0"/>
    <x v="0"/>
    <x v="0"/>
    <x v="2"/>
    <x v="3"/>
    <x v="0"/>
    <x v="0"/>
  </r>
  <r>
    <n v="180092904"/>
    <x v="66"/>
    <x v="70"/>
    <x v="0"/>
    <x v="28"/>
    <m/>
    <m/>
    <x v="0"/>
    <x v="0"/>
    <x v="0"/>
    <x v="0"/>
    <x v="0"/>
    <x v="0"/>
    <x v="0"/>
    <x v="0"/>
    <x v="0"/>
    <x v="2"/>
    <x v="3"/>
    <x v="0"/>
    <x v="0"/>
  </r>
  <r>
    <n v="180092923"/>
    <x v="66"/>
    <x v="70"/>
    <x v="0"/>
    <x v="28"/>
    <m/>
    <m/>
    <x v="0"/>
    <x v="0"/>
    <x v="0"/>
    <x v="0"/>
    <x v="0"/>
    <x v="0"/>
    <x v="0"/>
    <x v="0"/>
    <x v="0"/>
    <x v="2"/>
    <x v="3"/>
    <x v="0"/>
    <x v="0"/>
  </r>
  <r>
    <n v="180094098"/>
    <x v="69"/>
    <x v="57"/>
    <x v="8"/>
    <x v="22"/>
    <m/>
    <m/>
    <x v="0"/>
    <x v="0"/>
    <x v="0"/>
    <x v="0"/>
    <x v="2"/>
    <x v="1"/>
    <x v="1"/>
    <x v="1"/>
    <x v="0"/>
    <x v="2"/>
    <x v="3"/>
    <x v="0"/>
    <x v="0"/>
  </r>
  <r>
    <n v="180094137"/>
    <x v="72"/>
    <x v="74"/>
    <x v="0"/>
    <x v="22"/>
    <m/>
    <m/>
    <x v="0"/>
    <x v="0"/>
    <x v="0"/>
    <x v="0"/>
    <x v="0"/>
    <x v="0"/>
    <x v="0"/>
    <x v="0"/>
    <x v="0"/>
    <x v="2"/>
    <x v="3"/>
    <x v="0"/>
    <x v="0"/>
  </r>
  <r>
    <n v="180094169"/>
    <x v="72"/>
    <x v="69"/>
    <x v="9"/>
    <x v="22"/>
    <m/>
    <m/>
    <x v="0"/>
    <x v="0"/>
    <x v="0"/>
    <x v="0"/>
    <x v="0"/>
    <x v="0"/>
    <x v="0"/>
    <x v="0"/>
    <x v="0"/>
    <x v="2"/>
    <x v="3"/>
    <x v="0"/>
    <x v="0"/>
  </r>
  <r>
    <n v="180096532"/>
    <x v="69"/>
    <x v="73"/>
    <x v="1"/>
    <x v="20"/>
    <m/>
    <m/>
    <x v="0"/>
    <x v="0"/>
    <x v="0"/>
    <x v="0"/>
    <x v="2"/>
    <x v="1"/>
    <x v="1"/>
    <x v="1"/>
    <x v="0"/>
    <x v="2"/>
    <x v="3"/>
    <x v="0"/>
    <x v="0"/>
  </r>
  <r>
    <n v="180096573"/>
    <x v="74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80096653"/>
    <x v="74"/>
    <x v="71"/>
    <x v="0"/>
    <x v="20"/>
    <m/>
    <m/>
    <x v="0"/>
    <x v="0"/>
    <x v="0"/>
    <x v="0"/>
    <x v="0"/>
    <x v="0"/>
    <x v="0"/>
    <x v="0"/>
    <x v="0"/>
    <x v="2"/>
    <x v="3"/>
    <x v="0"/>
    <x v="0"/>
  </r>
  <r>
    <n v="180096698"/>
    <x v="69"/>
    <x v="73"/>
    <x v="6"/>
    <x v="4"/>
    <m/>
    <m/>
    <x v="0"/>
    <x v="0"/>
    <x v="0"/>
    <x v="0"/>
    <x v="2"/>
    <x v="1"/>
    <x v="1"/>
    <x v="1"/>
    <x v="0"/>
    <x v="2"/>
    <x v="3"/>
    <x v="0"/>
    <x v="0"/>
  </r>
  <r>
    <n v="180096740"/>
    <x v="76"/>
    <x v="71"/>
    <x v="0"/>
    <x v="4"/>
    <m/>
    <m/>
    <x v="0"/>
    <x v="0"/>
    <x v="0"/>
    <x v="0"/>
    <x v="0"/>
    <x v="0"/>
    <x v="0"/>
    <x v="0"/>
    <x v="0"/>
    <x v="2"/>
    <x v="3"/>
    <x v="0"/>
    <x v="0"/>
  </r>
  <r>
    <n v="180096760"/>
    <x v="76"/>
    <x v="71"/>
    <x v="0"/>
    <x v="4"/>
    <m/>
    <m/>
    <x v="0"/>
    <x v="0"/>
    <x v="0"/>
    <x v="0"/>
    <x v="0"/>
    <x v="0"/>
    <x v="0"/>
    <x v="0"/>
    <x v="0"/>
    <x v="2"/>
    <x v="3"/>
    <x v="0"/>
    <x v="0"/>
  </r>
  <r>
    <n v="180097349"/>
    <x v="69"/>
    <x v="11"/>
    <x v="1"/>
    <x v="24"/>
    <s v="2024-07-22"/>
    <m/>
    <x v="1"/>
    <x v="0"/>
    <x v="0"/>
    <x v="0"/>
    <x v="2"/>
    <x v="1"/>
    <x v="1"/>
    <x v="1"/>
    <x v="0"/>
    <x v="2"/>
    <x v="2"/>
    <x v="0"/>
    <x v="1"/>
  </r>
  <r>
    <n v="180100355"/>
    <x v="69"/>
    <x v="11"/>
    <x v="14"/>
    <x v="42"/>
    <s v="2024-07-17"/>
    <m/>
    <x v="1"/>
    <x v="0"/>
    <x v="0"/>
    <x v="0"/>
    <x v="2"/>
    <x v="1"/>
    <x v="0"/>
    <x v="1"/>
    <x v="0"/>
    <x v="2"/>
    <x v="2"/>
    <x v="0"/>
    <x v="1"/>
  </r>
  <r>
    <n v="180119296"/>
    <x v="72"/>
    <x v="73"/>
    <x v="6"/>
    <x v="28"/>
    <m/>
    <m/>
    <x v="0"/>
    <x v="0"/>
    <x v="0"/>
    <x v="0"/>
    <x v="2"/>
    <x v="1"/>
    <x v="1"/>
    <x v="1"/>
    <x v="0"/>
    <x v="2"/>
    <x v="3"/>
    <x v="0"/>
    <x v="0"/>
  </r>
  <r>
    <n v="180119350"/>
    <x v="75"/>
    <x v="71"/>
    <x v="0"/>
    <x v="28"/>
    <m/>
    <m/>
    <x v="0"/>
    <x v="0"/>
    <x v="0"/>
    <x v="0"/>
    <x v="0"/>
    <x v="0"/>
    <x v="0"/>
    <x v="0"/>
    <x v="0"/>
    <x v="2"/>
    <x v="3"/>
    <x v="0"/>
    <x v="0"/>
  </r>
  <r>
    <n v="180119400"/>
    <x v="75"/>
    <x v="71"/>
    <x v="0"/>
    <x v="28"/>
    <m/>
    <m/>
    <x v="0"/>
    <x v="0"/>
    <x v="0"/>
    <x v="0"/>
    <x v="0"/>
    <x v="0"/>
    <x v="0"/>
    <x v="0"/>
    <x v="0"/>
    <x v="2"/>
    <x v="3"/>
    <x v="0"/>
    <x v="0"/>
  </r>
  <r>
    <n v="180120594"/>
    <x v="72"/>
    <x v="83"/>
    <x v="4"/>
    <x v="3"/>
    <m/>
    <m/>
    <x v="0"/>
    <x v="0"/>
    <x v="0"/>
    <x v="0"/>
    <x v="2"/>
    <x v="1"/>
    <x v="1"/>
    <x v="1"/>
    <x v="0"/>
    <x v="2"/>
    <x v="4"/>
    <x v="0"/>
    <x v="0"/>
  </r>
  <r>
    <n v="180120653"/>
    <x v="70"/>
    <x v="76"/>
    <x v="0"/>
    <x v="3"/>
    <m/>
    <m/>
    <x v="0"/>
    <x v="0"/>
    <x v="0"/>
    <x v="0"/>
    <x v="0"/>
    <x v="0"/>
    <x v="0"/>
    <x v="0"/>
    <x v="0"/>
    <x v="3"/>
    <x v="4"/>
    <x v="0"/>
    <x v="0"/>
  </r>
  <r>
    <n v="180120688"/>
    <x v="70"/>
    <x v="76"/>
    <x v="0"/>
    <x v="3"/>
    <m/>
    <m/>
    <x v="0"/>
    <x v="0"/>
    <x v="0"/>
    <x v="0"/>
    <x v="0"/>
    <x v="0"/>
    <x v="0"/>
    <x v="0"/>
    <x v="0"/>
    <x v="3"/>
    <x v="4"/>
    <x v="0"/>
    <x v="0"/>
  </r>
  <r>
    <n v="180120724"/>
    <x v="72"/>
    <x v="74"/>
    <x v="0"/>
    <x v="68"/>
    <m/>
    <m/>
    <x v="0"/>
    <x v="0"/>
    <x v="0"/>
    <x v="0"/>
    <x v="0"/>
    <x v="0"/>
    <x v="0"/>
    <x v="0"/>
    <x v="0"/>
    <x v="2"/>
    <x v="3"/>
    <x v="0"/>
    <x v="0"/>
  </r>
  <r>
    <n v="180120731"/>
    <x v="70"/>
    <x v="76"/>
    <x v="0"/>
    <x v="3"/>
    <m/>
    <m/>
    <x v="0"/>
    <x v="0"/>
    <x v="0"/>
    <x v="0"/>
    <x v="0"/>
    <x v="0"/>
    <x v="0"/>
    <x v="0"/>
    <x v="0"/>
    <x v="3"/>
    <x v="4"/>
    <x v="0"/>
    <x v="0"/>
  </r>
  <r>
    <n v="180124339"/>
    <x v="72"/>
    <x v="11"/>
    <x v="6"/>
    <x v="20"/>
    <s v="2024-07-19"/>
    <m/>
    <x v="1"/>
    <x v="0"/>
    <x v="0"/>
    <x v="0"/>
    <x v="2"/>
    <x v="1"/>
    <x v="1"/>
    <x v="1"/>
    <x v="0"/>
    <x v="2"/>
    <x v="2"/>
    <x v="0"/>
    <x v="1"/>
  </r>
  <r>
    <n v="180125867"/>
    <x v="65"/>
    <x v="11"/>
    <x v="6"/>
    <x v="28"/>
    <s v="2024-07-22"/>
    <m/>
    <x v="6"/>
    <x v="0"/>
    <x v="0"/>
    <x v="0"/>
    <x v="2"/>
    <x v="1"/>
    <x v="1"/>
    <x v="1"/>
    <x v="0"/>
    <x v="2"/>
    <x v="2"/>
    <x v="0"/>
    <x v="1"/>
  </r>
  <r>
    <n v="180133071"/>
    <x v="72"/>
    <x v="67"/>
    <x v="6"/>
    <x v="69"/>
    <m/>
    <m/>
    <x v="0"/>
    <x v="0"/>
    <x v="0"/>
    <x v="0"/>
    <x v="2"/>
    <x v="1"/>
    <x v="1"/>
    <x v="1"/>
    <x v="0"/>
    <x v="2"/>
    <x v="4"/>
    <x v="0"/>
    <x v="0"/>
  </r>
  <r>
    <n v="180133252"/>
    <x v="77"/>
    <x v="83"/>
    <x v="0"/>
    <x v="69"/>
    <m/>
    <m/>
    <x v="0"/>
    <x v="4"/>
    <x v="0"/>
    <x v="0"/>
    <x v="1"/>
    <x v="0"/>
    <x v="0"/>
    <x v="0"/>
    <x v="1"/>
    <x v="2"/>
    <x v="4"/>
    <x v="0"/>
    <x v="0"/>
  </r>
  <r>
    <n v="180146153"/>
    <x v="72"/>
    <x v="82"/>
    <x v="1"/>
    <x v="24"/>
    <m/>
    <m/>
    <x v="0"/>
    <x v="0"/>
    <x v="0"/>
    <x v="0"/>
    <x v="2"/>
    <x v="1"/>
    <x v="1"/>
    <x v="1"/>
    <x v="0"/>
    <x v="2"/>
    <x v="4"/>
    <x v="0"/>
    <x v="0"/>
  </r>
  <r>
    <n v="180146224"/>
    <x v="70"/>
    <x v="68"/>
    <x v="0"/>
    <x v="24"/>
    <m/>
    <m/>
    <x v="0"/>
    <x v="0"/>
    <x v="0"/>
    <x v="0"/>
    <x v="0"/>
    <x v="0"/>
    <x v="0"/>
    <x v="0"/>
    <x v="0"/>
    <x v="3"/>
    <x v="4"/>
    <x v="0"/>
    <x v="0"/>
  </r>
  <r>
    <n v="180146261"/>
    <x v="70"/>
    <x v="68"/>
    <x v="0"/>
    <x v="24"/>
    <m/>
    <m/>
    <x v="0"/>
    <x v="0"/>
    <x v="0"/>
    <x v="0"/>
    <x v="0"/>
    <x v="0"/>
    <x v="0"/>
    <x v="0"/>
    <x v="0"/>
    <x v="3"/>
    <x v="4"/>
    <x v="0"/>
    <x v="0"/>
  </r>
  <r>
    <n v="180146709"/>
    <x v="72"/>
    <x v="73"/>
    <x v="11"/>
    <x v="32"/>
    <m/>
    <s v="2024-08-22"/>
    <x v="0"/>
    <x v="0"/>
    <x v="0"/>
    <x v="0"/>
    <x v="2"/>
    <x v="1"/>
    <x v="0"/>
    <x v="1"/>
    <x v="0"/>
    <x v="2"/>
    <x v="3"/>
    <x v="0"/>
    <x v="0"/>
  </r>
  <r>
    <n v="180146752"/>
    <x v="76"/>
    <x v="71"/>
    <x v="0"/>
    <x v="32"/>
    <m/>
    <s v="2024-08-16"/>
    <x v="0"/>
    <x v="0"/>
    <x v="0"/>
    <x v="0"/>
    <x v="0"/>
    <x v="0"/>
    <x v="0"/>
    <x v="0"/>
    <x v="0"/>
    <x v="2"/>
    <x v="3"/>
    <x v="0"/>
    <x v="0"/>
  </r>
  <r>
    <n v="180146784"/>
    <x v="76"/>
    <x v="71"/>
    <x v="0"/>
    <x v="32"/>
    <m/>
    <s v="2024-08-16"/>
    <x v="0"/>
    <x v="0"/>
    <x v="0"/>
    <x v="0"/>
    <x v="0"/>
    <x v="0"/>
    <x v="0"/>
    <x v="0"/>
    <x v="0"/>
    <x v="2"/>
    <x v="3"/>
    <x v="0"/>
    <x v="0"/>
  </r>
  <r>
    <n v="180146812"/>
    <x v="76"/>
    <x v="71"/>
    <x v="0"/>
    <x v="32"/>
    <m/>
    <s v="2024-08-16"/>
    <x v="0"/>
    <x v="0"/>
    <x v="0"/>
    <x v="0"/>
    <x v="0"/>
    <x v="0"/>
    <x v="0"/>
    <x v="0"/>
    <x v="0"/>
    <x v="2"/>
    <x v="3"/>
    <x v="0"/>
    <x v="0"/>
  </r>
  <r>
    <n v="180146835"/>
    <x v="76"/>
    <x v="71"/>
    <x v="0"/>
    <x v="32"/>
    <m/>
    <s v="2024-08-16"/>
    <x v="0"/>
    <x v="0"/>
    <x v="0"/>
    <x v="0"/>
    <x v="0"/>
    <x v="0"/>
    <x v="0"/>
    <x v="0"/>
    <x v="0"/>
    <x v="2"/>
    <x v="3"/>
    <x v="0"/>
    <x v="0"/>
  </r>
  <r>
    <n v="180148364"/>
    <x v="72"/>
    <x v="62"/>
    <x v="10"/>
    <x v="37"/>
    <m/>
    <m/>
    <x v="0"/>
    <x v="0"/>
    <x v="0"/>
    <x v="0"/>
    <x v="2"/>
    <x v="1"/>
    <x v="0"/>
    <x v="1"/>
    <x v="0"/>
    <x v="2"/>
    <x v="3"/>
    <x v="0"/>
    <x v="0"/>
  </r>
  <r>
    <n v="180148399"/>
    <x v="71"/>
    <x v="70"/>
    <x v="0"/>
    <x v="37"/>
    <m/>
    <m/>
    <x v="0"/>
    <x v="1"/>
    <x v="0"/>
    <x v="0"/>
    <x v="1"/>
    <x v="0"/>
    <x v="0"/>
    <x v="0"/>
    <x v="1"/>
    <x v="2"/>
    <x v="3"/>
    <x v="0"/>
    <x v="0"/>
  </r>
  <r>
    <n v="180148430"/>
    <x v="71"/>
    <x v="79"/>
    <x v="0"/>
    <x v="37"/>
    <m/>
    <s v="2024-08-22"/>
    <x v="0"/>
    <x v="0"/>
    <x v="0"/>
    <x v="0"/>
    <x v="0"/>
    <x v="0"/>
    <x v="0"/>
    <x v="0"/>
    <x v="0"/>
    <x v="2"/>
    <x v="3"/>
    <x v="0"/>
    <x v="0"/>
  </r>
  <r>
    <n v="180159037"/>
    <x v="65"/>
    <x v="83"/>
    <x v="4"/>
    <x v="3"/>
    <m/>
    <m/>
    <x v="0"/>
    <x v="0"/>
    <x v="0"/>
    <x v="0"/>
    <x v="2"/>
    <x v="1"/>
    <x v="1"/>
    <x v="1"/>
    <x v="0"/>
    <x v="2"/>
    <x v="4"/>
    <x v="0"/>
    <x v="0"/>
  </r>
  <r>
    <n v="180159062"/>
    <x v="70"/>
    <x v="84"/>
    <x v="0"/>
    <x v="3"/>
    <m/>
    <m/>
    <x v="0"/>
    <x v="0"/>
    <x v="0"/>
    <x v="0"/>
    <x v="0"/>
    <x v="0"/>
    <x v="0"/>
    <x v="0"/>
    <x v="0"/>
    <x v="3"/>
    <x v="5"/>
    <x v="0"/>
    <x v="0"/>
  </r>
  <r>
    <n v="180159092"/>
    <x v="70"/>
    <x v="84"/>
    <x v="0"/>
    <x v="3"/>
    <m/>
    <m/>
    <x v="0"/>
    <x v="0"/>
    <x v="0"/>
    <x v="0"/>
    <x v="0"/>
    <x v="0"/>
    <x v="0"/>
    <x v="0"/>
    <x v="0"/>
    <x v="3"/>
    <x v="5"/>
    <x v="0"/>
    <x v="0"/>
  </r>
  <r>
    <n v="180162143"/>
    <x v="65"/>
    <x v="11"/>
    <x v="15"/>
    <x v="13"/>
    <s v="2024-07-18"/>
    <m/>
    <x v="7"/>
    <x v="0"/>
    <x v="0"/>
    <x v="0"/>
    <x v="2"/>
    <x v="1"/>
    <x v="0"/>
    <x v="1"/>
    <x v="0"/>
    <x v="2"/>
    <x v="2"/>
    <x v="0"/>
    <x v="1"/>
  </r>
  <r>
    <n v="180163674"/>
    <x v="65"/>
    <x v="73"/>
    <x v="1"/>
    <x v="3"/>
    <m/>
    <m/>
    <x v="0"/>
    <x v="0"/>
    <x v="0"/>
    <x v="0"/>
    <x v="2"/>
    <x v="1"/>
    <x v="1"/>
    <x v="1"/>
    <x v="0"/>
    <x v="2"/>
    <x v="3"/>
    <x v="0"/>
    <x v="0"/>
  </r>
  <r>
    <n v="180163722"/>
    <x v="74"/>
    <x v="71"/>
    <x v="0"/>
    <x v="3"/>
    <m/>
    <m/>
    <x v="0"/>
    <x v="0"/>
    <x v="0"/>
    <x v="0"/>
    <x v="0"/>
    <x v="0"/>
    <x v="0"/>
    <x v="0"/>
    <x v="0"/>
    <x v="2"/>
    <x v="3"/>
    <x v="0"/>
    <x v="0"/>
  </r>
  <r>
    <n v="180163768"/>
    <x v="74"/>
    <x v="71"/>
    <x v="0"/>
    <x v="3"/>
    <m/>
    <m/>
    <x v="0"/>
    <x v="0"/>
    <x v="0"/>
    <x v="0"/>
    <x v="0"/>
    <x v="0"/>
    <x v="0"/>
    <x v="0"/>
    <x v="0"/>
    <x v="2"/>
    <x v="3"/>
    <x v="0"/>
    <x v="0"/>
  </r>
  <r>
    <n v="180163826"/>
    <x v="74"/>
    <x v="71"/>
    <x v="0"/>
    <x v="3"/>
    <m/>
    <m/>
    <x v="0"/>
    <x v="0"/>
    <x v="0"/>
    <x v="0"/>
    <x v="0"/>
    <x v="0"/>
    <x v="0"/>
    <x v="0"/>
    <x v="0"/>
    <x v="2"/>
    <x v="3"/>
    <x v="0"/>
    <x v="0"/>
  </r>
  <r>
    <n v="180164052"/>
    <x v="65"/>
    <x v="62"/>
    <x v="6"/>
    <x v="13"/>
    <m/>
    <m/>
    <x v="0"/>
    <x v="0"/>
    <x v="0"/>
    <x v="0"/>
    <x v="2"/>
    <x v="1"/>
    <x v="1"/>
    <x v="1"/>
    <x v="0"/>
    <x v="2"/>
    <x v="3"/>
    <x v="0"/>
    <x v="0"/>
  </r>
  <r>
    <n v="180164123"/>
    <x v="66"/>
    <x v="79"/>
    <x v="0"/>
    <x v="13"/>
    <m/>
    <m/>
    <x v="0"/>
    <x v="0"/>
    <x v="0"/>
    <x v="0"/>
    <x v="0"/>
    <x v="0"/>
    <x v="0"/>
    <x v="0"/>
    <x v="0"/>
    <x v="2"/>
    <x v="3"/>
    <x v="0"/>
    <x v="0"/>
  </r>
  <r>
    <n v="180164206"/>
    <x v="66"/>
    <x v="78"/>
    <x v="9"/>
    <x v="13"/>
    <m/>
    <m/>
    <x v="0"/>
    <x v="0"/>
    <x v="0"/>
    <x v="0"/>
    <x v="0"/>
    <x v="0"/>
    <x v="0"/>
    <x v="0"/>
    <x v="0"/>
    <x v="2"/>
    <x v="3"/>
    <x v="0"/>
    <x v="0"/>
  </r>
  <r>
    <n v="180179686"/>
    <x v="65"/>
    <x v="79"/>
    <x v="12"/>
    <x v="13"/>
    <m/>
    <m/>
    <x v="0"/>
    <x v="0"/>
    <x v="0"/>
    <x v="0"/>
    <x v="2"/>
    <x v="1"/>
    <x v="0"/>
    <x v="1"/>
    <x v="0"/>
    <x v="2"/>
    <x v="3"/>
    <x v="0"/>
    <x v="0"/>
  </r>
  <r>
    <n v="180179781"/>
    <x v="78"/>
    <x v="85"/>
    <x v="0"/>
    <x v="13"/>
    <m/>
    <m/>
    <x v="0"/>
    <x v="6"/>
    <x v="0"/>
    <x v="0"/>
    <x v="1"/>
    <x v="0"/>
    <x v="0"/>
    <x v="0"/>
    <x v="1"/>
    <x v="2"/>
    <x v="3"/>
    <x v="0"/>
    <x v="0"/>
  </r>
  <r>
    <n v="180179845"/>
    <x v="78"/>
    <x v="67"/>
    <x v="0"/>
    <x v="13"/>
    <m/>
    <m/>
    <x v="0"/>
    <x v="0"/>
    <x v="0"/>
    <x v="0"/>
    <x v="0"/>
    <x v="0"/>
    <x v="0"/>
    <x v="0"/>
    <x v="0"/>
    <x v="2"/>
    <x v="4"/>
    <x v="0"/>
    <x v="0"/>
  </r>
  <r>
    <n v="180179905"/>
    <x v="78"/>
    <x v="67"/>
    <x v="0"/>
    <x v="13"/>
    <m/>
    <m/>
    <x v="0"/>
    <x v="0"/>
    <x v="0"/>
    <x v="0"/>
    <x v="0"/>
    <x v="0"/>
    <x v="0"/>
    <x v="0"/>
    <x v="0"/>
    <x v="2"/>
    <x v="4"/>
    <x v="0"/>
    <x v="0"/>
  </r>
  <r>
    <n v="180179965"/>
    <x v="78"/>
    <x v="67"/>
    <x v="0"/>
    <x v="13"/>
    <m/>
    <m/>
    <x v="0"/>
    <x v="0"/>
    <x v="0"/>
    <x v="0"/>
    <x v="0"/>
    <x v="0"/>
    <x v="0"/>
    <x v="0"/>
    <x v="0"/>
    <x v="2"/>
    <x v="4"/>
    <x v="0"/>
    <x v="0"/>
  </r>
  <r>
    <n v="180182041"/>
    <x v="65"/>
    <x v="11"/>
    <x v="6"/>
    <x v="23"/>
    <s v="2024-08-08"/>
    <m/>
    <x v="2"/>
    <x v="0"/>
    <x v="0"/>
    <x v="0"/>
    <x v="2"/>
    <x v="1"/>
    <x v="1"/>
    <x v="1"/>
    <x v="0"/>
    <x v="2"/>
    <x v="2"/>
    <x v="0"/>
    <x v="1"/>
  </r>
  <r>
    <n v="180182200"/>
    <x v="65"/>
    <x v="11"/>
    <x v="11"/>
    <x v="30"/>
    <s v="2024-08-06"/>
    <m/>
    <x v="2"/>
    <x v="0"/>
    <x v="0"/>
    <x v="0"/>
    <x v="2"/>
    <x v="1"/>
    <x v="0"/>
    <x v="1"/>
    <x v="0"/>
    <x v="2"/>
    <x v="2"/>
    <x v="0"/>
    <x v="1"/>
  </r>
  <r>
    <n v="180185091"/>
    <x v="65"/>
    <x v="11"/>
    <x v="15"/>
    <x v="12"/>
    <s v="2024-07-26"/>
    <m/>
    <x v="2"/>
    <x v="0"/>
    <x v="0"/>
    <x v="0"/>
    <x v="2"/>
    <x v="1"/>
    <x v="0"/>
    <x v="1"/>
    <x v="0"/>
    <x v="2"/>
    <x v="2"/>
    <x v="0"/>
    <x v="1"/>
  </r>
  <r>
    <n v="180186790"/>
    <x v="65"/>
    <x v="11"/>
    <x v="15"/>
    <x v="12"/>
    <s v="2024-07-26"/>
    <m/>
    <x v="2"/>
    <x v="0"/>
    <x v="0"/>
    <x v="0"/>
    <x v="2"/>
    <x v="1"/>
    <x v="0"/>
    <x v="1"/>
    <x v="0"/>
    <x v="2"/>
    <x v="2"/>
    <x v="0"/>
    <x v="1"/>
  </r>
  <r>
    <n v="180207631"/>
    <x v="66"/>
    <x v="74"/>
    <x v="1"/>
    <x v="13"/>
    <m/>
    <m/>
    <x v="0"/>
    <x v="0"/>
    <x v="0"/>
    <x v="0"/>
    <x v="2"/>
    <x v="1"/>
    <x v="1"/>
    <x v="1"/>
    <x v="0"/>
    <x v="2"/>
    <x v="3"/>
    <x v="0"/>
    <x v="0"/>
  </r>
  <r>
    <n v="180207666"/>
    <x v="71"/>
    <x v="70"/>
    <x v="0"/>
    <x v="13"/>
    <m/>
    <m/>
    <x v="0"/>
    <x v="0"/>
    <x v="0"/>
    <x v="0"/>
    <x v="0"/>
    <x v="0"/>
    <x v="0"/>
    <x v="0"/>
    <x v="0"/>
    <x v="2"/>
    <x v="3"/>
    <x v="0"/>
    <x v="0"/>
  </r>
  <r>
    <n v="180207694"/>
    <x v="71"/>
    <x v="86"/>
    <x v="0"/>
    <x v="13"/>
    <m/>
    <m/>
    <x v="0"/>
    <x v="0"/>
    <x v="0"/>
    <x v="0"/>
    <x v="0"/>
    <x v="0"/>
    <x v="0"/>
    <x v="0"/>
    <x v="0"/>
    <x v="2"/>
    <x v="4"/>
    <x v="0"/>
    <x v="0"/>
  </r>
  <r>
    <n v="180210344"/>
    <x v="66"/>
    <x v="78"/>
    <x v="12"/>
    <x v="70"/>
    <m/>
    <m/>
    <x v="0"/>
    <x v="0"/>
    <x v="0"/>
    <x v="0"/>
    <x v="2"/>
    <x v="1"/>
    <x v="0"/>
    <x v="1"/>
    <x v="0"/>
    <x v="2"/>
    <x v="3"/>
    <x v="0"/>
    <x v="0"/>
  </r>
  <r>
    <n v="180210381"/>
    <x v="76"/>
    <x v="81"/>
    <x v="0"/>
    <x v="70"/>
    <m/>
    <m/>
    <x v="0"/>
    <x v="0"/>
    <x v="0"/>
    <x v="0"/>
    <x v="0"/>
    <x v="0"/>
    <x v="0"/>
    <x v="0"/>
    <x v="0"/>
    <x v="2"/>
    <x v="3"/>
    <x v="0"/>
    <x v="0"/>
  </r>
  <r>
    <n v="180214887"/>
    <x v="66"/>
    <x v="78"/>
    <x v="6"/>
    <x v="30"/>
    <m/>
    <m/>
    <x v="0"/>
    <x v="0"/>
    <x v="0"/>
    <x v="0"/>
    <x v="2"/>
    <x v="1"/>
    <x v="1"/>
    <x v="1"/>
    <x v="0"/>
    <x v="2"/>
    <x v="3"/>
    <x v="0"/>
    <x v="0"/>
  </r>
  <r>
    <n v="180214932"/>
    <x v="76"/>
    <x v="81"/>
    <x v="0"/>
    <x v="30"/>
    <m/>
    <m/>
    <x v="0"/>
    <x v="0"/>
    <x v="0"/>
    <x v="0"/>
    <x v="0"/>
    <x v="0"/>
    <x v="0"/>
    <x v="0"/>
    <x v="0"/>
    <x v="2"/>
    <x v="3"/>
    <x v="0"/>
    <x v="0"/>
  </r>
  <r>
    <n v="180214954"/>
    <x v="76"/>
    <x v="81"/>
    <x v="0"/>
    <x v="30"/>
    <m/>
    <m/>
    <x v="0"/>
    <x v="0"/>
    <x v="0"/>
    <x v="0"/>
    <x v="0"/>
    <x v="0"/>
    <x v="0"/>
    <x v="0"/>
    <x v="0"/>
    <x v="2"/>
    <x v="3"/>
    <x v="0"/>
    <x v="0"/>
  </r>
  <r>
    <n v="180214988"/>
    <x v="76"/>
    <x v="81"/>
    <x v="0"/>
    <x v="30"/>
    <m/>
    <m/>
    <x v="0"/>
    <x v="0"/>
    <x v="0"/>
    <x v="0"/>
    <x v="0"/>
    <x v="0"/>
    <x v="0"/>
    <x v="0"/>
    <x v="0"/>
    <x v="2"/>
    <x v="3"/>
    <x v="0"/>
    <x v="0"/>
  </r>
  <r>
    <n v="180215019"/>
    <x v="76"/>
    <x v="81"/>
    <x v="0"/>
    <x v="30"/>
    <m/>
    <m/>
    <x v="0"/>
    <x v="0"/>
    <x v="0"/>
    <x v="0"/>
    <x v="0"/>
    <x v="0"/>
    <x v="0"/>
    <x v="0"/>
    <x v="0"/>
    <x v="2"/>
    <x v="3"/>
    <x v="0"/>
    <x v="0"/>
  </r>
  <r>
    <n v="180215882"/>
    <x v="66"/>
    <x v="87"/>
    <x v="4"/>
    <x v="22"/>
    <m/>
    <m/>
    <x v="0"/>
    <x v="0"/>
    <x v="0"/>
    <x v="0"/>
    <x v="2"/>
    <x v="1"/>
    <x v="1"/>
    <x v="1"/>
    <x v="0"/>
    <x v="2"/>
    <x v="4"/>
    <x v="0"/>
    <x v="0"/>
  </r>
  <r>
    <n v="180215959"/>
    <x v="79"/>
    <x v="88"/>
    <x v="0"/>
    <x v="22"/>
    <m/>
    <m/>
    <x v="0"/>
    <x v="0"/>
    <x v="0"/>
    <x v="0"/>
    <x v="0"/>
    <x v="0"/>
    <x v="0"/>
    <x v="0"/>
    <x v="0"/>
    <x v="3"/>
    <x v="4"/>
    <x v="0"/>
    <x v="0"/>
  </r>
  <r>
    <n v="180216046"/>
    <x v="79"/>
    <x v="88"/>
    <x v="0"/>
    <x v="22"/>
    <m/>
    <m/>
    <x v="0"/>
    <x v="0"/>
    <x v="0"/>
    <x v="0"/>
    <x v="0"/>
    <x v="0"/>
    <x v="0"/>
    <x v="0"/>
    <x v="0"/>
    <x v="3"/>
    <x v="4"/>
    <x v="0"/>
    <x v="0"/>
  </r>
  <r>
    <n v="180216082"/>
    <x v="79"/>
    <x v="88"/>
    <x v="0"/>
    <x v="22"/>
    <m/>
    <m/>
    <x v="0"/>
    <x v="0"/>
    <x v="0"/>
    <x v="0"/>
    <x v="0"/>
    <x v="0"/>
    <x v="0"/>
    <x v="0"/>
    <x v="0"/>
    <x v="3"/>
    <x v="4"/>
    <x v="0"/>
    <x v="0"/>
  </r>
  <r>
    <n v="180216107"/>
    <x v="79"/>
    <x v="88"/>
    <x v="0"/>
    <x v="22"/>
    <m/>
    <m/>
    <x v="0"/>
    <x v="0"/>
    <x v="0"/>
    <x v="0"/>
    <x v="0"/>
    <x v="0"/>
    <x v="0"/>
    <x v="0"/>
    <x v="0"/>
    <x v="3"/>
    <x v="4"/>
    <x v="0"/>
    <x v="0"/>
  </r>
  <r>
    <n v="180217464"/>
    <x v="66"/>
    <x v="74"/>
    <x v="1"/>
    <x v="27"/>
    <m/>
    <m/>
    <x v="0"/>
    <x v="0"/>
    <x v="0"/>
    <x v="0"/>
    <x v="2"/>
    <x v="1"/>
    <x v="1"/>
    <x v="1"/>
    <x v="0"/>
    <x v="2"/>
    <x v="3"/>
    <x v="0"/>
    <x v="0"/>
  </r>
  <r>
    <n v="180217496"/>
    <x v="80"/>
    <x v="70"/>
    <x v="0"/>
    <x v="27"/>
    <m/>
    <m/>
    <x v="0"/>
    <x v="0"/>
    <x v="0"/>
    <x v="0"/>
    <x v="0"/>
    <x v="0"/>
    <x v="0"/>
    <x v="0"/>
    <x v="0"/>
    <x v="2"/>
    <x v="3"/>
    <x v="0"/>
    <x v="0"/>
  </r>
  <r>
    <n v="180217531"/>
    <x v="80"/>
    <x v="73"/>
    <x v="9"/>
    <x v="27"/>
    <m/>
    <m/>
    <x v="0"/>
    <x v="0"/>
    <x v="0"/>
    <x v="0"/>
    <x v="0"/>
    <x v="0"/>
    <x v="0"/>
    <x v="0"/>
    <x v="0"/>
    <x v="2"/>
    <x v="3"/>
    <x v="0"/>
    <x v="0"/>
  </r>
  <r>
    <n v="180218221"/>
    <x v="66"/>
    <x v="11"/>
    <x v="1"/>
    <x v="61"/>
    <s v="2024-07-23"/>
    <m/>
    <x v="1"/>
    <x v="0"/>
    <x v="0"/>
    <x v="0"/>
    <x v="2"/>
    <x v="1"/>
    <x v="1"/>
    <x v="1"/>
    <x v="0"/>
    <x v="2"/>
    <x v="2"/>
    <x v="0"/>
    <x v="1"/>
  </r>
  <r>
    <n v="180218325"/>
    <x v="66"/>
    <x v="81"/>
    <x v="4"/>
    <x v="31"/>
    <m/>
    <m/>
    <x v="0"/>
    <x v="0"/>
    <x v="0"/>
    <x v="0"/>
    <x v="2"/>
    <x v="1"/>
    <x v="1"/>
    <x v="1"/>
    <x v="0"/>
    <x v="2"/>
    <x v="3"/>
    <x v="0"/>
    <x v="0"/>
  </r>
  <r>
    <n v="180218358"/>
    <x v="81"/>
    <x v="82"/>
    <x v="0"/>
    <x v="31"/>
    <m/>
    <m/>
    <x v="0"/>
    <x v="0"/>
    <x v="0"/>
    <x v="0"/>
    <x v="0"/>
    <x v="0"/>
    <x v="0"/>
    <x v="0"/>
    <x v="0"/>
    <x v="2"/>
    <x v="4"/>
    <x v="0"/>
    <x v="0"/>
  </r>
  <r>
    <n v="180218407"/>
    <x v="81"/>
    <x v="82"/>
    <x v="0"/>
    <x v="31"/>
    <m/>
    <m/>
    <x v="0"/>
    <x v="0"/>
    <x v="0"/>
    <x v="0"/>
    <x v="0"/>
    <x v="0"/>
    <x v="0"/>
    <x v="0"/>
    <x v="0"/>
    <x v="2"/>
    <x v="4"/>
    <x v="0"/>
    <x v="0"/>
  </r>
  <r>
    <n v="180218456"/>
    <x v="81"/>
    <x v="82"/>
    <x v="0"/>
    <x v="31"/>
    <m/>
    <m/>
    <x v="0"/>
    <x v="0"/>
    <x v="0"/>
    <x v="0"/>
    <x v="0"/>
    <x v="0"/>
    <x v="0"/>
    <x v="0"/>
    <x v="0"/>
    <x v="2"/>
    <x v="4"/>
    <x v="0"/>
    <x v="0"/>
  </r>
  <r>
    <n v="180219996"/>
    <x v="66"/>
    <x v="79"/>
    <x v="0"/>
    <x v="32"/>
    <m/>
    <m/>
    <x v="0"/>
    <x v="0"/>
    <x v="0"/>
    <x v="0"/>
    <x v="0"/>
    <x v="0"/>
    <x v="0"/>
    <x v="0"/>
    <x v="0"/>
    <x v="2"/>
    <x v="3"/>
    <x v="0"/>
    <x v="0"/>
  </r>
  <r>
    <n v="180241604"/>
    <x v="71"/>
    <x v="11"/>
    <x v="8"/>
    <x v="30"/>
    <s v="2024-08-07"/>
    <m/>
    <x v="4"/>
    <x v="0"/>
    <x v="0"/>
    <x v="0"/>
    <x v="2"/>
    <x v="1"/>
    <x v="1"/>
    <x v="1"/>
    <x v="0"/>
    <x v="2"/>
    <x v="2"/>
    <x v="0"/>
    <x v="1"/>
  </r>
  <r>
    <n v="180241606"/>
    <x v="71"/>
    <x v="11"/>
    <x v="10"/>
    <x v="30"/>
    <s v="2024-07-19"/>
    <m/>
    <x v="1"/>
    <x v="0"/>
    <x v="0"/>
    <x v="0"/>
    <x v="2"/>
    <x v="1"/>
    <x v="0"/>
    <x v="1"/>
    <x v="0"/>
    <x v="2"/>
    <x v="2"/>
    <x v="0"/>
    <x v="1"/>
  </r>
  <r>
    <n v="180242980"/>
    <x v="71"/>
    <x v="73"/>
    <x v="6"/>
    <x v="4"/>
    <m/>
    <m/>
    <x v="0"/>
    <x v="0"/>
    <x v="0"/>
    <x v="0"/>
    <x v="2"/>
    <x v="1"/>
    <x v="1"/>
    <x v="1"/>
    <x v="0"/>
    <x v="2"/>
    <x v="3"/>
    <x v="0"/>
    <x v="0"/>
  </r>
  <r>
    <n v="180243023"/>
    <x v="76"/>
    <x v="11"/>
    <x v="0"/>
    <x v="4"/>
    <s v="2024-07-26"/>
    <m/>
    <x v="1"/>
    <x v="0"/>
    <x v="0"/>
    <x v="0"/>
    <x v="0"/>
    <x v="0"/>
    <x v="0"/>
    <x v="0"/>
    <x v="0"/>
    <x v="2"/>
    <x v="2"/>
    <x v="0"/>
    <x v="1"/>
  </r>
  <r>
    <n v="180243047"/>
    <x v="76"/>
    <x v="11"/>
    <x v="0"/>
    <x v="4"/>
    <s v="2024-07-26"/>
    <m/>
    <x v="1"/>
    <x v="0"/>
    <x v="0"/>
    <x v="0"/>
    <x v="0"/>
    <x v="0"/>
    <x v="0"/>
    <x v="0"/>
    <x v="0"/>
    <x v="2"/>
    <x v="2"/>
    <x v="0"/>
    <x v="1"/>
  </r>
  <r>
    <n v="180243788"/>
    <x v="71"/>
    <x v="89"/>
    <x v="1"/>
    <x v="7"/>
    <m/>
    <m/>
    <x v="0"/>
    <x v="0"/>
    <x v="0"/>
    <x v="0"/>
    <x v="2"/>
    <x v="1"/>
    <x v="1"/>
    <x v="1"/>
    <x v="0"/>
    <x v="2"/>
    <x v="4"/>
    <x v="0"/>
    <x v="0"/>
  </r>
  <r>
    <n v="180243826"/>
    <x v="82"/>
    <x v="90"/>
    <x v="0"/>
    <x v="7"/>
    <m/>
    <m/>
    <x v="0"/>
    <x v="0"/>
    <x v="0"/>
    <x v="0"/>
    <x v="0"/>
    <x v="0"/>
    <x v="0"/>
    <x v="0"/>
    <x v="0"/>
    <x v="3"/>
    <x v="5"/>
    <x v="0"/>
    <x v="0"/>
  </r>
  <r>
    <n v="180243854"/>
    <x v="82"/>
    <x v="90"/>
    <x v="0"/>
    <x v="7"/>
    <m/>
    <m/>
    <x v="0"/>
    <x v="0"/>
    <x v="0"/>
    <x v="0"/>
    <x v="0"/>
    <x v="0"/>
    <x v="0"/>
    <x v="0"/>
    <x v="0"/>
    <x v="3"/>
    <x v="5"/>
    <x v="0"/>
    <x v="0"/>
  </r>
  <r>
    <n v="180244852"/>
    <x v="71"/>
    <x v="73"/>
    <x v="11"/>
    <x v="69"/>
    <m/>
    <m/>
    <x v="0"/>
    <x v="0"/>
    <x v="0"/>
    <x v="0"/>
    <x v="2"/>
    <x v="1"/>
    <x v="0"/>
    <x v="1"/>
    <x v="0"/>
    <x v="2"/>
    <x v="3"/>
    <x v="0"/>
    <x v="0"/>
  </r>
  <r>
    <n v="180244875"/>
    <x v="76"/>
    <x v="76"/>
    <x v="0"/>
    <x v="69"/>
    <m/>
    <m/>
    <x v="0"/>
    <x v="0"/>
    <x v="0"/>
    <x v="0"/>
    <x v="0"/>
    <x v="0"/>
    <x v="0"/>
    <x v="0"/>
    <x v="0"/>
    <x v="2"/>
    <x v="4"/>
    <x v="0"/>
    <x v="0"/>
  </r>
  <r>
    <n v="180245312"/>
    <x v="71"/>
    <x v="79"/>
    <x v="7"/>
    <x v="13"/>
    <m/>
    <m/>
    <x v="0"/>
    <x v="0"/>
    <x v="0"/>
    <x v="0"/>
    <x v="2"/>
    <x v="1"/>
    <x v="0"/>
    <x v="1"/>
    <x v="0"/>
    <x v="2"/>
    <x v="3"/>
    <x v="0"/>
    <x v="0"/>
  </r>
  <r>
    <n v="180245350"/>
    <x v="78"/>
    <x v="85"/>
    <x v="0"/>
    <x v="13"/>
    <m/>
    <m/>
    <x v="0"/>
    <x v="0"/>
    <x v="0"/>
    <x v="0"/>
    <x v="0"/>
    <x v="0"/>
    <x v="0"/>
    <x v="0"/>
    <x v="0"/>
    <x v="2"/>
    <x v="3"/>
    <x v="0"/>
    <x v="0"/>
  </r>
  <r>
    <n v="180245413"/>
    <x v="78"/>
    <x v="91"/>
    <x v="0"/>
    <x v="13"/>
    <m/>
    <m/>
    <x v="0"/>
    <x v="0"/>
    <x v="0"/>
    <x v="0"/>
    <x v="0"/>
    <x v="0"/>
    <x v="0"/>
    <x v="0"/>
    <x v="0"/>
    <x v="2"/>
    <x v="4"/>
    <x v="0"/>
    <x v="0"/>
  </r>
  <r>
    <n v="180256677"/>
    <x v="71"/>
    <x v="11"/>
    <x v="8"/>
    <x v="22"/>
    <s v="2024-07-23"/>
    <m/>
    <x v="1"/>
    <x v="0"/>
    <x v="0"/>
    <x v="0"/>
    <x v="2"/>
    <x v="1"/>
    <x v="1"/>
    <x v="1"/>
    <x v="0"/>
    <x v="2"/>
    <x v="2"/>
    <x v="0"/>
    <x v="1"/>
  </r>
  <r>
    <n v="180304791"/>
    <x v="75"/>
    <x v="70"/>
    <x v="0"/>
    <x v="28"/>
    <m/>
    <m/>
    <x v="0"/>
    <x v="0"/>
    <x v="0"/>
    <x v="0"/>
    <x v="0"/>
    <x v="0"/>
    <x v="0"/>
    <x v="0"/>
    <x v="0"/>
    <x v="2"/>
    <x v="3"/>
    <x v="0"/>
    <x v="0"/>
  </r>
  <r>
    <n v="180317334"/>
    <x v="75"/>
    <x v="78"/>
    <x v="11"/>
    <x v="12"/>
    <m/>
    <m/>
    <x v="0"/>
    <x v="0"/>
    <x v="0"/>
    <x v="0"/>
    <x v="2"/>
    <x v="1"/>
    <x v="0"/>
    <x v="1"/>
    <x v="0"/>
    <x v="2"/>
    <x v="3"/>
    <x v="0"/>
    <x v="0"/>
  </r>
  <r>
    <n v="180317467"/>
    <x v="74"/>
    <x v="81"/>
    <x v="0"/>
    <x v="12"/>
    <m/>
    <m/>
    <x v="0"/>
    <x v="0"/>
    <x v="0"/>
    <x v="0"/>
    <x v="0"/>
    <x v="0"/>
    <x v="0"/>
    <x v="0"/>
    <x v="0"/>
    <x v="2"/>
    <x v="3"/>
    <x v="0"/>
    <x v="0"/>
  </r>
  <r>
    <n v="180317510"/>
    <x v="74"/>
    <x v="81"/>
    <x v="0"/>
    <x v="12"/>
    <m/>
    <m/>
    <x v="0"/>
    <x v="0"/>
    <x v="0"/>
    <x v="0"/>
    <x v="0"/>
    <x v="0"/>
    <x v="0"/>
    <x v="0"/>
    <x v="0"/>
    <x v="2"/>
    <x v="3"/>
    <x v="0"/>
    <x v="0"/>
  </r>
  <r>
    <n v="180317585"/>
    <x v="74"/>
    <x v="81"/>
    <x v="0"/>
    <x v="12"/>
    <m/>
    <m/>
    <x v="0"/>
    <x v="0"/>
    <x v="0"/>
    <x v="0"/>
    <x v="0"/>
    <x v="0"/>
    <x v="0"/>
    <x v="0"/>
    <x v="0"/>
    <x v="2"/>
    <x v="3"/>
    <x v="0"/>
    <x v="0"/>
  </r>
  <r>
    <n v="180317860"/>
    <x v="75"/>
    <x v="75"/>
    <x v="1"/>
    <x v="30"/>
    <m/>
    <m/>
    <x v="0"/>
    <x v="0"/>
    <x v="0"/>
    <x v="0"/>
    <x v="2"/>
    <x v="1"/>
    <x v="1"/>
    <x v="1"/>
    <x v="0"/>
    <x v="2"/>
    <x v="3"/>
    <x v="0"/>
    <x v="0"/>
  </r>
  <r>
    <n v="180317872"/>
    <x v="75"/>
    <x v="70"/>
    <x v="4"/>
    <x v="61"/>
    <m/>
    <m/>
    <x v="0"/>
    <x v="0"/>
    <x v="0"/>
    <x v="0"/>
    <x v="2"/>
    <x v="1"/>
    <x v="1"/>
    <x v="1"/>
    <x v="0"/>
    <x v="2"/>
    <x v="3"/>
    <x v="0"/>
    <x v="0"/>
  </r>
  <r>
    <n v="180317901"/>
    <x v="76"/>
    <x v="71"/>
    <x v="0"/>
    <x v="30"/>
    <m/>
    <m/>
    <x v="0"/>
    <x v="0"/>
    <x v="0"/>
    <x v="0"/>
    <x v="0"/>
    <x v="0"/>
    <x v="0"/>
    <x v="0"/>
    <x v="0"/>
    <x v="2"/>
    <x v="3"/>
    <x v="0"/>
    <x v="0"/>
  </r>
  <r>
    <n v="180317916"/>
    <x v="74"/>
    <x v="81"/>
    <x v="0"/>
    <x v="61"/>
    <m/>
    <m/>
    <x v="0"/>
    <x v="0"/>
    <x v="0"/>
    <x v="0"/>
    <x v="0"/>
    <x v="0"/>
    <x v="0"/>
    <x v="0"/>
    <x v="0"/>
    <x v="2"/>
    <x v="3"/>
    <x v="0"/>
    <x v="0"/>
  </r>
  <r>
    <n v="180317952"/>
    <x v="76"/>
    <x v="82"/>
    <x v="0"/>
    <x v="30"/>
    <m/>
    <m/>
    <x v="0"/>
    <x v="0"/>
    <x v="0"/>
    <x v="0"/>
    <x v="0"/>
    <x v="0"/>
    <x v="0"/>
    <x v="0"/>
    <x v="0"/>
    <x v="2"/>
    <x v="4"/>
    <x v="0"/>
    <x v="0"/>
  </r>
  <r>
    <n v="180317969"/>
    <x v="74"/>
    <x v="81"/>
    <x v="0"/>
    <x v="61"/>
    <m/>
    <m/>
    <x v="0"/>
    <x v="0"/>
    <x v="0"/>
    <x v="0"/>
    <x v="0"/>
    <x v="0"/>
    <x v="0"/>
    <x v="0"/>
    <x v="0"/>
    <x v="2"/>
    <x v="3"/>
    <x v="0"/>
    <x v="0"/>
  </r>
  <r>
    <n v="180317992"/>
    <x v="76"/>
    <x v="82"/>
    <x v="0"/>
    <x v="30"/>
    <m/>
    <m/>
    <x v="0"/>
    <x v="0"/>
    <x v="0"/>
    <x v="0"/>
    <x v="0"/>
    <x v="0"/>
    <x v="0"/>
    <x v="0"/>
    <x v="0"/>
    <x v="2"/>
    <x v="4"/>
    <x v="0"/>
    <x v="0"/>
  </r>
  <r>
    <n v="180319488"/>
    <x v="75"/>
    <x v="70"/>
    <x v="6"/>
    <x v="0"/>
    <m/>
    <m/>
    <x v="0"/>
    <x v="0"/>
    <x v="0"/>
    <x v="0"/>
    <x v="2"/>
    <x v="1"/>
    <x v="1"/>
    <x v="1"/>
    <x v="0"/>
    <x v="2"/>
    <x v="3"/>
    <x v="0"/>
    <x v="0"/>
  </r>
  <r>
    <n v="180319577"/>
    <x v="83"/>
    <x v="81"/>
    <x v="0"/>
    <x v="0"/>
    <m/>
    <m/>
    <x v="0"/>
    <x v="0"/>
    <x v="0"/>
    <x v="0"/>
    <x v="0"/>
    <x v="0"/>
    <x v="0"/>
    <x v="0"/>
    <x v="0"/>
    <x v="2"/>
    <x v="3"/>
    <x v="0"/>
    <x v="0"/>
  </r>
  <r>
    <n v="180321954"/>
    <x v="75"/>
    <x v="70"/>
    <x v="18"/>
    <x v="25"/>
    <m/>
    <m/>
    <x v="0"/>
    <x v="0"/>
    <x v="0"/>
    <x v="0"/>
    <x v="2"/>
    <x v="1"/>
    <x v="0"/>
    <x v="0"/>
    <x v="0"/>
    <x v="2"/>
    <x v="3"/>
    <x v="0"/>
    <x v="0"/>
  </r>
  <r>
    <n v="180324605"/>
    <x v="75"/>
    <x v="11"/>
    <x v="1"/>
    <x v="7"/>
    <s v="2024-07-24"/>
    <m/>
    <x v="7"/>
    <x v="0"/>
    <x v="0"/>
    <x v="0"/>
    <x v="2"/>
    <x v="1"/>
    <x v="1"/>
    <x v="1"/>
    <x v="0"/>
    <x v="2"/>
    <x v="2"/>
    <x v="0"/>
    <x v="1"/>
  </r>
  <r>
    <n v="180325165"/>
    <x v="75"/>
    <x v="78"/>
    <x v="11"/>
    <x v="4"/>
    <m/>
    <m/>
    <x v="0"/>
    <x v="0"/>
    <x v="0"/>
    <x v="0"/>
    <x v="2"/>
    <x v="1"/>
    <x v="0"/>
    <x v="1"/>
    <x v="0"/>
    <x v="2"/>
    <x v="3"/>
    <x v="0"/>
    <x v="0"/>
  </r>
  <r>
    <n v="180325200"/>
    <x v="74"/>
    <x v="71"/>
    <x v="0"/>
    <x v="4"/>
    <m/>
    <m/>
    <x v="0"/>
    <x v="0"/>
    <x v="0"/>
    <x v="0"/>
    <x v="0"/>
    <x v="0"/>
    <x v="0"/>
    <x v="0"/>
    <x v="0"/>
    <x v="2"/>
    <x v="3"/>
    <x v="0"/>
    <x v="0"/>
  </r>
  <r>
    <n v="180337888"/>
    <x v="75"/>
    <x v="73"/>
    <x v="1"/>
    <x v="4"/>
    <m/>
    <m/>
    <x v="0"/>
    <x v="0"/>
    <x v="0"/>
    <x v="0"/>
    <x v="2"/>
    <x v="1"/>
    <x v="1"/>
    <x v="1"/>
    <x v="0"/>
    <x v="2"/>
    <x v="3"/>
    <x v="0"/>
    <x v="0"/>
  </r>
  <r>
    <n v="180337962"/>
    <x v="76"/>
    <x v="71"/>
    <x v="0"/>
    <x v="4"/>
    <m/>
    <m/>
    <x v="0"/>
    <x v="0"/>
    <x v="0"/>
    <x v="0"/>
    <x v="0"/>
    <x v="0"/>
    <x v="0"/>
    <x v="0"/>
    <x v="0"/>
    <x v="2"/>
    <x v="3"/>
    <x v="0"/>
    <x v="0"/>
  </r>
  <r>
    <n v="180338003"/>
    <x v="76"/>
    <x v="71"/>
    <x v="0"/>
    <x v="4"/>
    <m/>
    <m/>
    <x v="0"/>
    <x v="0"/>
    <x v="0"/>
    <x v="0"/>
    <x v="0"/>
    <x v="0"/>
    <x v="0"/>
    <x v="0"/>
    <x v="0"/>
    <x v="2"/>
    <x v="3"/>
    <x v="0"/>
    <x v="0"/>
  </r>
  <r>
    <n v="180338500"/>
    <x v="75"/>
    <x v="11"/>
    <x v="10"/>
    <x v="47"/>
    <s v="2024-07-24"/>
    <m/>
    <x v="5"/>
    <x v="0"/>
    <x v="0"/>
    <x v="0"/>
    <x v="2"/>
    <x v="1"/>
    <x v="0"/>
    <x v="1"/>
    <x v="0"/>
    <x v="2"/>
    <x v="2"/>
    <x v="0"/>
    <x v="1"/>
  </r>
  <r>
    <n v="180352169"/>
    <x v="76"/>
    <x v="11"/>
    <x v="1"/>
    <x v="30"/>
    <s v="2024-07-29"/>
    <m/>
    <x v="2"/>
    <x v="0"/>
    <x v="0"/>
    <x v="0"/>
    <x v="2"/>
    <x v="1"/>
    <x v="1"/>
    <x v="1"/>
    <x v="0"/>
    <x v="2"/>
    <x v="2"/>
    <x v="0"/>
    <x v="1"/>
  </r>
  <r>
    <n v="180355540"/>
    <x v="76"/>
    <x v="11"/>
    <x v="4"/>
    <x v="6"/>
    <s v="2024-07-25"/>
    <m/>
    <x v="1"/>
    <x v="0"/>
    <x v="0"/>
    <x v="0"/>
    <x v="2"/>
    <x v="1"/>
    <x v="1"/>
    <x v="1"/>
    <x v="0"/>
    <x v="2"/>
    <x v="2"/>
    <x v="0"/>
    <x v="1"/>
  </r>
  <r>
    <n v="180365873"/>
    <x v="76"/>
    <x v="78"/>
    <x v="3"/>
    <x v="8"/>
    <m/>
    <m/>
    <x v="0"/>
    <x v="0"/>
    <x v="0"/>
    <x v="0"/>
    <x v="2"/>
    <x v="1"/>
    <x v="0"/>
    <x v="0"/>
    <x v="0"/>
    <x v="2"/>
    <x v="3"/>
    <x v="0"/>
    <x v="0"/>
  </r>
  <r>
    <n v="180367265"/>
    <x v="76"/>
    <x v="78"/>
    <x v="10"/>
    <x v="27"/>
    <m/>
    <m/>
    <x v="0"/>
    <x v="0"/>
    <x v="0"/>
    <x v="0"/>
    <x v="2"/>
    <x v="1"/>
    <x v="0"/>
    <x v="1"/>
    <x v="0"/>
    <x v="2"/>
    <x v="3"/>
    <x v="0"/>
    <x v="0"/>
  </r>
  <r>
    <n v="180367296"/>
    <x v="74"/>
    <x v="71"/>
    <x v="0"/>
    <x v="27"/>
    <m/>
    <m/>
    <x v="0"/>
    <x v="0"/>
    <x v="0"/>
    <x v="0"/>
    <x v="0"/>
    <x v="0"/>
    <x v="0"/>
    <x v="0"/>
    <x v="0"/>
    <x v="2"/>
    <x v="3"/>
    <x v="0"/>
    <x v="0"/>
  </r>
  <r>
    <n v="180367327"/>
    <x v="74"/>
    <x v="71"/>
    <x v="0"/>
    <x v="27"/>
    <m/>
    <m/>
    <x v="0"/>
    <x v="0"/>
    <x v="0"/>
    <x v="0"/>
    <x v="0"/>
    <x v="0"/>
    <x v="0"/>
    <x v="0"/>
    <x v="0"/>
    <x v="2"/>
    <x v="3"/>
    <x v="0"/>
    <x v="0"/>
  </r>
  <r>
    <n v="180367359"/>
    <x v="74"/>
    <x v="71"/>
    <x v="0"/>
    <x v="27"/>
    <m/>
    <m/>
    <x v="0"/>
    <x v="0"/>
    <x v="0"/>
    <x v="0"/>
    <x v="0"/>
    <x v="0"/>
    <x v="0"/>
    <x v="0"/>
    <x v="0"/>
    <x v="2"/>
    <x v="3"/>
    <x v="0"/>
    <x v="0"/>
  </r>
  <r>
    <n v="180367397"/>
    <x v="74"/>
    <x v="71"/>
    <x v="0"/>
    <x v="27"/>
    <m/>
    <m/>
    <x v="0"/>
    <x v="0"/>
    <x v="0"/>
    <x v="0"/>
    <x v="0"/>
    <x v="0"/>
    <x v="0"/>
    <x v="0"/>
    <x v="0"/>
    <x v="2"/>
    <x v="3"/>
    <x v="0"/>
    <x v="0"/>
  </r>
  <r>
    <n v="180367425"/>
    <x v="74"/>
    <x v="71"/>
    <x v="0"/>
    <x v="27"/>
    <m/>
    <m/>
    <x v="0"/>
    <x v="0"/>
    <x v="0"/>
    <x v="0"/>
    <x v="0"/>
    <x v="0"/>
    <x v="0"/>
    <x v="0"/>
    <x v="0"/>
    <x v="2"/>
    <x v="3"/>
    <x v="0"/>
    <x v="0"/>
  </r>
  <r>
    <n v="180378829"/>
    <x v="74"/>
    <x v="91"/>
    <x v="4"/>
    <x v="64"/>
    <m/>
    <m/>
    <x v="0"/>
    <x v="0"/>
    <x v="0"/>
    <x v="0"/>
    <x v="2"/>
    <x v="1"/>
    <x v="1"/>
    <x v="1"/>
    <x v="0"/>
    <x v="2"/>
    <x v="4"/>
    <x v="0"/>
    <x v="0"/>
  </r>
  <r>
    <n v="180378863"/>
    <x v="84"/>
    <x v="92"/>
    <x v="0"/>
    <x v="64"/>
    <m/>
    <m/>
    <x v="0"/>
    <x v="0"/>
    <x v="0"/>
    <x v="0"/>
    <x v="0"/>
    <x v="0"/>
    <x v="0"/>
    <x v="0"/>
    <x v="0"/>
    <x v="3"/>
    <x v="4"/>
    <x v="0"/>
    <x v="0"/>
  </r>
  <r>
    <n v="180378908"/>
    <x v="84"/>
    <x v="92"/>
    <x v="0"/>
    <x v="64"/>
    <m/>
    <m/>
    <x v="0"/>
    <x v="0"/>
    <x v="0"/>
    <x v="0"/>
    <x v="0"/>
    <x v="0"/>
    <x v="0"/>
    <x v="0"/>
    <x v="0"/>
    <x v="3"/>
    <x v="4"/>
    <x v="0"/>
    <x v="0"/>
  </r>
  <r>
    <n v="180378931"/>
    <x v="84"/>
    <x v="92"/>
    <x v="0"/>
    <x v="64"/>
    <m/>
    <m/>
    <x v="0"/>
    <x v="0"/>
    <x v="0"/>
    <x v="0"/>
    <x v="0"/>
    <x v="0"/>
    <x v="0"/>
    <x v="0"/>
    <x v="0"/>
    <x v="3"/>
    <x v="4"/>
    <x v="0"/>
    <x v="0"/>
  </r>
  <r>
    <n v="180379578"/>
    <x v="74"/>
    <x v="93"/>
    <x v="8"/>
    <x v="7"/>
    <m/>
    <m/>
    <x v="0"/>
    <x v="0"/>
    <x v="0"/>
    <x v="0"/>
    <x v="2"/>
    <x v="1"/>
    <x v="1"/>
    <x v="1"/>
    <x v="0"/>
    <x v="2"/>
    <x v="4"/>
    <x v="0"/>
    <x v="0"/>
  </r>
  <r>
    <n v="180379713"/>
    <x v="85"/>
    <x v="94"/>
    <x v="0"/>
    <x v="7"/>
    <m/>
    <m/>
    <x v="0"/>
    <x v="4"/>
    <x v="0"/>
    <x v="0"/>
    <x v="1"/>
    <x v="0"/>
    <x v="0"/>
    <x v="0"/>
    <x v="1"/>
    <x v="3"/>
    <x v="4"/>
    <x v="0"/>
    <x v="0"/>
  </r>
  <r>
    <n v="180380329"/>
    <x v="74"/>
    <x v="79"/>
    <x v="4"/>
    <x v="61"/>
    <m/>
    <m/>
    <x v="0"/>
    <x v="0"/>
    <x v="0"/>
    <x v="0"/>
    <x v="2"/>
    <x v="1"/>
    <x v="1"/>
    <x v="1"/>
    <x v="0"/>
    <x v="2"/>
    <x v="3"/>
    <x v="0"/>
    <x v="0"/>
  </r>
  <r>
    <n v="180380462"/>
    <x v="83"/>
    <x v="11"/>
    <x v="0"/>
    <x v="61"/>
    <s v="2024-07-30"/>
    <m/>
    <x v="5"/>
    <x v="0"/>
    <x v="0"/>
    <x v="0"/>
    <x v="0"/>
    <x v="0"/>
    <x v="0"/>
    <x v="0"/>
    <x v="0"/>
    <x v="2"/>
    <x v="2"/>
    <x v="0"/>
    <x v="1"/>
  </r>
  <r>
    <n v="180380509"/>
    <x v="83"/>
    <x v="85"/>
    <x v="0"/>
    <x v="61"/>
    <m/>
    <m/>
    <x v="0"/>
    <x v="0"/>
    <x v="0"/>
    <x v="0"/>
    <x v="0"/>
    <x v="0"/>
    <x v="0"/>
    <x v="0"/>
    <x v="0"/>
    <x v="2"/>
    <x v="3"/>
    <x v="0"/>
    <x v="0"/>
  </r>
  <r>
    <n v="180380564"/>
    <x v="83"/>
    <x v="85"/>
    <x v="0"/>
    <x v="61"/>
    <m/>
    <m/>
    <x v="0"/>
    <x v="0"/>
    <x v="0"/>
    <x v="0"/>
    <x v="0"/>
    <x v="0"/>
    <x v="0"/>
    <x v="0"/>
    <x v="0"/>
    <x v="2"/>
    <x v="3"/>
    <x v="0"/>
    <x v="0"/>
  </r>
  <r>
    <n v="180384808"/>
    <x v="74"/>
    <x v="11"/>
    <x v="8"/>
    <x v="3"/>
    <s v="2024-08-06"/>
    <m/>
    <x v="5"/>
    <x v="0"/>
    <x v="0"/>
    <x v="0"/>
    <x v="2"/>
    <x v="1"/>
    <x v="1"/>
    <x v="1"/>
    <x v="0"/>
    <x v="2"/>
    <x v="2"/>
    <x v="0"/>
    <x v="1"/>
  </r>
  <r>
    <n v="180385005"/>
    <x v="74"/>
    <x v="81"/>
    <x v="1"/>
    <x v="9"/>
    <m/>
    <m/>
    <x v="0"/>
    <x v="0"/>
    <x v="0"/>
    <x v="0"/>
    <x v="2"/>
    <x v="1"/>
    <x v="1"/>
    <x v="1"/>
    <x v="0"/>
    <x v="2"/>
    <x v="3"/>
    <x v="0"/>
    <x v="0"/>
  </r>
  <r>
    <n v="180385117"/>
    <x v="86"/>
    <x v="82"/>
    <x v="0"/>
    <x v="9"/>
    <m/>
    <m/>
    <x v="0"/>
    <x v="0"/>
    <x v="0"/>
    <x v="0"/>
    <x v="0"/>
    <x v="0"/>
    <x v="0"/>
    <x v="0"/>
    <x v="0"/>
    <x v="2"/>
    <x v="4"/>
    <x v="0"/>
    <x v="0"/>
  </r>
  <r>
    <n v="180385433"/>
    <x v="74"/>
    <x v="11"/>
    <x v="15"/>
    <x v="20"/>
    <s v="2024-07-31"/>
    <m/>
    <x v="5"/>
    <x v="0"/>
    <x v="0"/>
    <x v="0"/>
    <x v="2"/>
    <x v="1"/>
    <x v="0"/>
    <x v="1"/>
    <x v="0"/>
    <x v="2"/>
    <x v="2"/>
    <x v="0"/>
    <x v="1"/>
  </r>
  <r>
    <n v="180406658"/>
    <x v="74"/>
    <x v="11"/>
    <x v="8"/>
    <x v="30"/>
    <s v="2024-07-24"/>
    <m/>
    <x v="1"/>
    <x v="0"/>
    <x v="0"/>
    <x v="0"/>
    <x v="2"/>
    <x v="1"/>
    <x v="1"/>
    <x v="1"/>
    <x v="0"/>
    <x v="2"/>
    <x v="2"/>
    <x v="0"/>
    <x v="1"/>
  </r>
  <r>
    <n v="180406984"/>
    <x v="74"/>
    <x v="81"/>
    <x v="4"/>
    <x v="24"/>
    <m/>
    <m/>
    <x v="0"/>
    <x v="0"/>
    <x v="0"/>
    <x v="0"/>
    <x v="2"/>
    <x v="1"/>
    <x v="1"/>
    <x v="1"/>
    <x v="0"/>
    <x v="2"/>
    <x v="3"/>
    <x v="0"/>
    <x v="0"/>
  </r>
  <r>
    <n v="180407037"/>
    <x v="81"/>
    <x v="82"/>
    <x v="0"/>
    <x v="24"/>
    <m/>
    <m/>
    <x v="0"/>
    <x v="0"/>
    <x v="0"/>
    <x v="0"/>
    <x v="0"/>
    <x v="0"/>
    <x v="0"/>
    <x v="0"/>
    <x v="0"/>
    <x v="2"/>
    <x v="4"/>
    <x v="0"/>
    <x v="0"/>
  </r>
  <r>
    <n v="180407091"/>
    <x v="81"/>
    <x v="82"/>
    <x v="0"/>
    <x v="24"/>
    <m/>
    <m/>
    <x v="0"/>
    <x v="0"/>
    <x v="0"/>
    <x v="0"/>
    <x v="0"/>
    <x v="0"/>
    <x v="0"/>
    <x v="0"/>
    <x v="0"/>
    <x v="2"/>
    <x v="4"/>
    <x v="0"/>
    <x v="0"/>
  </r>
  <r>
    <n v="180407141"/>
    <x v="81"/>
    <x v="82"/>
    <x v="0"/>
    <x v="24"/>
    <m/>
    <m/>
    <x v="0"/>
    <x v="0"/>
    <x v="0"/>
    <x v="0"/>
    <x v="0"/>
    <x v="0"/>
    <x v="0"/>
    <x v="0"/>
    <x v="0"/>
    <x v="2"/>
    <x v="4"/>
    <x v="0"/>
    <x v="0"/>
  </r>
  <r>
    <n v="180409474"/>
    <x v="74"/>
    <x v="79"/>
    <x v="6"/>
    <x v="6"/>
    <m/>
    <m/>
    <x v="0"/>
    <x v="0"/>
    <x v="0"/>
    <x v="0"/>
    <x v="2"/>
    <x v="1"/>
    <x v="1"/>
    <x v="1"/>
    <x v="0"/>
    <x v="2"/>
    <x v="3"/>
    <x v="0"/>
    <x v="0"/>
  </r>
  <r>
    <n v="180409506"/>
    <x v="78"/>
    <x v="67"/>
    <x v="0"/>
    <x v="6"/>
    <m/>
    <m/>
    <x v="0"/>
    <x v="0"/>
    <x v="0"/>
    <x v="0"/>
    <x v="0"/>
    <x v="0"/>
    <x v="0"/>
    <x v="0"/>
    <x v="0"/>
    <x v="2"/>
    <x v="4"/>
    <x v="0"/>
    <x v="0"/>
  </r>
  <r>
    <n v="180409564"/>
    <x v="78"/>
    <x v="67"/>
    <x v="0"/>
    <x v="6"/>
    <m/>
    <m/>
    <x v="0"/>
    <x v="0"/>
    <x v="0"/>
    <x v="0"/>
    <x v="0"/>
    <x v="0"/>
    <x v="0"/>
    <x v="0"/>
    <x v="0"/>
    <x v="2"/>
    <x v="4"/>
    <x v="0"/>
    <x v="0"/>
  </r>
  <r>
    <n v="180409663"/>
    <x v="74"/>
    <x v="81"/>
    <x v="0"/>
    <x v="12"/>
    <m/>
    <m/>
    <x v="0"/>
    <x v="0"/>
    <x v="0"/>
    <x v="0"/>
    <x v="0"/>
    <x v="0"/>
    <x v="0"/>
    <x v="0"/>
    <x v="0"/>
    <x v="2"/>
    <x v="3"/>
    <x v="0"/>
    <x v="0"/>
  </r>
  <r>
    <n v="180409915"/>
    <x v="74"/>
    <x v="11"/>
    <x v="6"/>
    <x v="25"/>
    <s v="2024-07-25"/>
    <m/>
    <x v="1"/>
    <x v="0"/>
    <x v="0"/>
    <x v="0"/>
    <x v="2"/>
    <x v="1"/>
    <x v="1"/>
    <x v="1"/>
    <x v="0"/>
    <x v="2"/>
    <x v="2"/>
    <x v="0"/>
    <x v="1"/>
  </r>
  <r>
    <n v="180410039"/>
    <x v="74"/>
    <x v="85"/>
    <x v="6"/>
    <x v="30"/>
    <m/>
    <m/>
    <x v="0"/>
    <x v="0"/>
    <x v="0"/>
    <x v="0"/>
    <x v="2"/>
    <x v="1"/>
    <x v="1"/>
    <x v="1"/>
    <x v="0"/>
    <x v="2"/>
    <x v="3"/>
    <x v="0"/>
    <x v="0"/>
  </r>
  <r>
    <n v="180410064"/>
    <x v="77"/>
    <x v="11"/>
    <x v="0"/>
    <x v="30"/>
    <s v="2024-09-09"/>
    <m/>
    <x v="2"/>
    <x v="0"/>
    <x v="0"/>
    <x v="0"/>
    <x v="0"/>
    <x v="0"/>
    <x v="0"/>
    <x v="0"/>
    <x v="0"/>
    <x v="2"/>
    <x v="2"/>
    <x v="0"/>
    <x v="1"/>
  </r>
  <r>
    <n v="180412274"/>
    <x v="74"/>
    <x v="71"/>
    <x v="4"/>
    <x v="4"/>
    <m/>
    <m/>
    <x v="0"/>
    <x v="0"/>
    <x v="0"/>
    <x v="0"/>
    <x v="2"/>
    <x v="1"/>
    <x v="1"/>
    <x v="1"/>
    <x v="0"/>
    <x v="2"/>
    <x v="3"/>
    <x v="0"/>
    <x v="0"/>
  </r>
  <r>
    <n v="180412304"/>
    <x v="78"/>
    <x v="67"/>
    <x v="0"/>
    <x v="4"/>
    <m/>
    <m/>
    <x v="0"/>
    <x v="0"/>
    <x v="0"/>
    <x v="0"/>
    <x v="0"/>
    <x v="0"/>
    <x v="0"/>
    <x v="0"/>
    <x v="0"/>
    <x v="2"/>
    <x v="4"/>
    <x v="0"/>
    <x v="0"/>
  </r>
  <r>
    <n v="180412322"/>
    <x v="78"/>
    <x v="67"/>
    <x v="0"/>
    <x v="4"/>
    <m/>
    <m/>
    <x v="0"/>
    <x v="0"/>
    <x v="0"/>
    <x v="0"/>
    <x v="0"/>
    <x v="0"/>
    <x v="0"/>
    <x v="0"/>
    <x v="0"/>
    <x v="2"/>
    <x v="4"/>
    <x v="0"/>
    <x v="0"/>
  </r>
  <r>
    <n v="180412347"/>
    <x v="78"/>
    <x v="67"/>
    <x v="0"/>
    <x v="4"/>
    <m/>
    <m/>
    <x v="0"/>
    <x v="0"/>
    <x v="0"/>
    <x v="0"/>
    <x v="0"/>
    <x v="0"/>
    <x v="0"/>
    <x v="0"/>
    <x v="0"/>
    <x v="2"/>
    <x v="4"/>
    <x v="0"/>
    <x v="0"/>
  </r>
  <r>
    <n v="180421934"/>
    <x v="83"/>
    <x v="79"/>
    <x v="8"/>
    <x v="39"/>
    <m/>
    <m/>
    <x v="0"/>
    <x v="0"/>
    <x v="0"/>
    <x v="0"/>
    <x v="2"/>
    <x v="1"/>
    <x v="1"/>
    <x v="1"/>
    <x v="0"/>
    <x v="2"/>
    <x v="3"/>
    <x v="0"/>
    <x v="0"/>
  </r>
  <r>
    <n v="180421965"/>
    <x v="78"/>
    <x v="85"/>
    <x v="0"/>
    <x v="39"/>
    <m/>
    <m/>
    <x v="0"/>
    <x v="0"/>
    <x v="0"/>
    <x v="0"/>
    <x v="0"/>
    <x v="0"/>
    <x v="0"/>
    <x v="0"/>
    <x v="0"/>
    <x v="2"/>
    <x v="3"/>
    <x v="0"/>
    <x v="0"/>
  </r>
  <r>
    <n v="180421991"/>
    <x v="78"/>
    <x v="85"/>
    <x v="0"/>
    <x v="39"/>
    <m/>
    <m/>
    <x v="0"/>
    <x v="0"/>
    <x v="0"/>
    <x v="0"/>
    <x v="0"/>
    <x v="0"/>
    <x v="0"/>
    <x v="0"/>
    <x v="0"/>
    <x v="2"/>
    <x v="3"/>
    <x v="0"/>
    <x v="0"/>
  </r>
  <r>
    <n v="180422971"/>
    <x v="83"/>
    <x v="79"/>
    <x v="3"/>
    <x v="24"/>
    <m/>
    <m/>
    <x v="0"/>
    <x v="0"/>
    <x v="0"/>
    <x v="0"/>
    <x v="2"/>
    <x v="1"/>
    <x v="0"/>
    <x v="0"/>
    <x v="0"/>
    <x v="2"/>
    <x v="3"/>
    <x v="0"/>
    <x v="0"/>
  </r>
  <r>
    <n v="180425018"/>
    <x v="83"/>
    <x v="95"/>
    <x v="14"/>
    <x v="31"/>
    <m/>
    <m/>
    <x v="0"/>
    <x v="0"/>
    <x v="0"/>
    <x v="0"/>
    <x v="2"/>
    <x v="1"/>
    <x v="0"/>
    <x v="1"/>
    <x v="0"/>
    <x v="2"/>
    <x v="4"/>
    <x v="0"/>
    <x v="0"/>
  </r>
  <r>
    <n v="180425187"/>
    <x v="83"/>
    <x v="11"/>
    <x v="4"/>
    <x v="24"/>
    <s v="2024-07-25"/>
    <m/>
    <x v="7"/>
    <x v="0"/>
    <x v="0"/>
    <x v="0"/>
    <x v="2"/>
    <x v="1"/>
    <x v="1"/>
    <x v="1"/>
    <x v="0"/>
    <x v="2"/>
    <x v="2"/>
    <x v="0"/>
    <x v="1"/>
  </r>
  <r>
    <n v="180425288"/>
    <x v="87"/>
    <x v="11"/>
    <x v="0"/>
    <x v="31"/>
    <s v="2024-08-20"/>
    <m/>
    <x v="2"/>
    <x v="2"/>
    <x v="0"/>
    <x v="0"/>
    <x v="1"/>
    <x v="0"/>
    <x v="0"/>
    <x v="0"/>
    <x v="1"/>
    <x v="3"/>
    <x v="2"/>
    <x v="0"/>
    <x v="1"/>
  </r>
  <r>
    <n v="180425344"/>
    <x v="87"/>
    <x v="77"/>
    <x v="9"/>
    <x v="31"/>
    <m/>
    <m/>
    <x v="0"/>
    <x v="0"/>
    <x v="0"/>
    <x v="0"/>
    <x v="0"/>
    <x v="0"/>
    <x v="0"/>
    <x v="0"/>
    <x v="0"/>
    <x v="3"/>
    <x v="4"/>
    <x v="0"/>
    <x v="0"/>
  </r>
  <r>
    <n v="180446186"/>
    <x v="83"/>
    <x v="71"/>
    <x v="1"/>
    <x v="6"/>
    <m/>
    <m/>
    <x v="0"/>
    <x v="0"/>
    <x v="0"/>
    <x v="0"/>
    <x v="2"/>
    <x v="1"/>
    <x v="1"/>
    <x v="1"/>
    <x v="0"/>
    <x v="2"/>
    <x v="3"/>
    <x v="0"/>
    <x v="0"/>
  </r>
  <r>
    <n v="180446236"/>
    <x v="86"/>
    <x v="83"/>
    <x v="0"/>
    <x v="6"/>
    <m/>
    <m/>
    <x v="0"/>
    <x v="0"/>
    <x v="0"/>
    <x v="0"/>
    <x v="0"/>
    <x v="0"/>
    <x v="0"/>
    <x v="0"/>
    <x v="0"/>
    <x v="2"/>
    <x v="4"/>
    <x v="0"/>
    <x v="0"/>
  </r>
  <r>
    <n v="180446287"/>
    <x v="86"/>
    <x v="83"/>
    <x v="0"/>
    <x v="6"/>
    <m/>
    <m/>
    <x v="0"/>
    <x v="0"/>
    <x v="0"/>
    <x v="0"/>
    <x v="0"/>
    <x v="0"/>
    <x v="0"/>
    <x v="0"/>
    <x v="0"/>
    <x v="2"/>
    <x v="4"/>
    <x v="0"/>
    <x v="0"/>
  </r>
  <r>
    <n v="180446944"/>
    <x v="83"/>
    <x v="11"/>
    <x v="4"/>
    <x v="24"/>
    <s v="2024-07-26"/>
    <m/>
    <x v="7"/>
    <x v="0"/>
    <x v="0"/>
    <x v="0"/>
    <x v="2"/>
    <x v="1"/>
    <x v="1"/>
    <x v="1"/>
    <x v="0"/>
    <x v="2"/>
    <x v="2"/>
    <x v="0"/>
    <x v="1"/>
  </r>
  <r>
    <n v="180448676"/>
    <x v="83"/>
    <x v="88"/>
    <x v="8"/>
    <x v="31"/>
    <m/>
    <m/>
    <x v="0"/>
    <x v="0"/>
    <x v="0"/>
    <x v="0"/>
    <x v="2"/>
    <x v="1"/>
    <x v="1"/>
    <x v="1"/>
    <x v="0"/>
    <x v="2"/>
    <x v="4"/>
    <x v="0"/>
    <x v="0"/>
  </r>
  <r>
    <n v="180448712"/>
    <x v="88"/>
    <x v="96"/>
    <x v="0"/>
    <x v="31"/>
    <m/>
    <m/>
    <x v="0"/>
    <x v="0"/>
    <x v="0"/>
    <x v="0"/>
    <x v="0"/>
    <x v="0"/>
    <x v="0"/>
    <x v="0"/>
    <x v="0"/>
    <x v="3"/>
    <x v="4"/>
    <x v="0"/>
    <x v="0"/>
  </r>
  <r>
    <n v="180448757"/>
    <x v="88"/>
    <x v="96"/>
    <x v="0"/>
    <x v="31"/>
    <m/>
    <m/>
    <x v="0"/>
    <x v="0"/>
    <x v="0"/>
    <x v="0"/>
    <x v="0"/>
    <x v="0"/>
    <x v="0"/>
    <x v="0"/>
    <x v="0"/>
    <x v="3"/>
    <x v="4"/>
    <x v="0"/>
    <x v="0"/>
  </r>
  <r>
    <n v="180448792"/>
    <x v="83"/>
    <x v="79"/>
    <x v="11"/>
    <x v="39"/>
    <m/>
    <m/>
    <x v="0"/>
    <x v="0"/>
    <x v="0"/>
    <x v="0"/>
    <x v="2"/>
    <x v="1"/>
    <x v="0"/>
    <x v="1"/>
    <x v="0"/>
    <x v="2"/>
    <x v="3"/>
    <x v="0"/>
    <x v="0"/>
  </r>
  <r>
    <n v="180448796"/>
    <x v="88"/>
    <x v="96"/>
    <x v="0"/>
    <x v="31"/>
    <m/>
    <m/>
    <x v="0"/>
    <x v="0"/>
    <x v="0"/>
    <x v="0"/>
    <x v="0"/>
    <x v="0"/>
    <x v="0"/>
    <x v="0"/>
    <x v="0"/>
    <x v="3"/>
    <x v="4"/>
    <x v="0"/>
    <x v="0"/>
  </r>
  <r>
    <n v="180448833"/>
    <x v="89"/>
    <x v="67"/>
    <x v="0"/>
    <x v="39"/>
    <m/>
    <m/>
    <x v="0"/>
    <x v="0"/>
    <x v="0"/>
    <x v="0"/>
    <x v="0"/>
    <x v="0"/>
    <x v="0"/>
    <x v="0"/>
    <x v="0"/>
    <x v="2"/>
    <x v="4"/>
    <x v="0"/>
    <x v="0"/>
  </r>
  <r>
    <n v="180448918"/>
    <x v="89"/>
    <x v="67"/>
    <x v="0"/>
    <x v="39"/>
    <m/>
    <m/>
    <x v="0"/>
    <x v="0"/>
    <x v="0"/>
    <x v="0"/>
    <x v="0"/>
    <x v="0"/>
    <x v="0"/>
    <x v="0"/>
    <x v="0"/>
    <x v="2"/>
    <x v="4"/>
    <x v="0"/>
    <x v="0"/>
  </r>
  <r>
    <n v="180448948"/>
    <x v="89"/>
    <x v="76"/>
    <x v="0"/>
    <x v="39"/>
    <m/>
    <m/>
    <x v="0"/>
    <x v="0"/>
    <x v="0"/>
    <x v="0"/>
    <x v="0"/>
    <x v="0"/>
    <x v="0"/>
    <x v="0"/>
    <x v="0"/>
    <x v="2"/>
    <x v="4"/>
    <x v="0"/>
    <x v="0"/>
  </r>
  <r>
    <n v="180451943"/>
    <x v="83"/>
    <x v="81"/>
    <x v="6"/>
    <x v="34"/>
    <m/>
    <m/>
    <x v="0"/>
    <x v="0"/>
    <x v="0"/>
    <x v="0"/>
    <x v="2"/>
    <x v="1"/>
    <x v="1"/>
    <x v="1"/>
    <x v="0"/>
    <x v="2"/>
    <x v="3"/>
    <x v="0"/>
    <x v="0"/>
  </r>
  <r>
    <n v="180451993"/>
    <x v="81"/>
    <x v="82"/>
    <x v="0"/>
    <x v="34"/>
    <m/>
    <m/>
    <x v="0"/>
    <x v="0"/>
    <x v="0"/>
    <x v="0"/>
    <x v="0"/>
    <x v="0"/>
    <x v="0"/>
    <x v="0"/>
    <x v="0"/>
    <x v="2"/>
    <x v="4"/>
    <x v="0"/>
    <x v="0"/>
  </r>
  <r>
    <n v="180452024"/>
    <x v="81"/>
    <x v="82"/>
    <x v="0"/>
    <x v="34"/>
    <m/>
    <m/>
    <x v="0"/>
    <x v="0"/>
    <x v="0"/>
    <x v="0"/>
    <x v="0"/>
    <x v="0"/>
    <x v="0"/>
    <x v="0"/>
    <x v="0"/>
    <x v="2"/>
    <x v="4"/>
    <x v="0"/>
    <x v="0"/>
  </r>
  <r>
    <n v="180452060"/>
    <x v="81"/>
    <x v="82"/>
    <x v="0"/>
    <x v="34"/>
    <m/>
    <m/>
    <x v="0"/>
    <x v="0"/>
    <x v="0"/>
    <x v="0"/>
    <x v="0"/>
    <x v="0"/>
    <x v="0"/>
    <x v="0"/>
    <x v="0"/>
    <x v="2"/>
    <x v="4"/>
    <x v="0"/>
    <x v="0"/>
  </r>
  <r>
    <n v="180452998"/>
    <x v="83"/>
    <x v="71"/>
    <x v="1"/>
    <x v="47"/>
    <m/>
    <m/>
    <x v="0"/>
    <x v="0"/>
    <x v="0"/>
    <x v="0"/>
    <x v="2"/>
    <x v="1"/>
    <x v="1"/>
    <x v="1"/>
    <x v="0"/>
    <x v="2"/>
    <x v="3"/>
    <x v="0"/>
    <x v="0"/>
  </r>
  <r>
    <n v="180453024"/>
    <x v="81"/>
    <x v="86"/>
    <x v="0"/>
    <x v="47"/>
    <m/>
    <m/>
    <x v="0"/>
    <x v="0"/>
    <x v="0"/>
    <x v="0"/>
    <x v="0"/>
    <x v="0"/>
    <x v="0"/>
    <x v="0"/>
    <x v="0"/>
    <x v="2"/>
    <x v="4"/>
    <x v="0"/>
    <x v="0"/>
  </r>
  <r>
    <n v="180453039"/>
    <x v="81"/>
    <x v="68"/>
    <x v="0"/>
    <x v="47"/>
    <m/>
    <m/>
    <x v="0"/>
    <x v="0"/>
    <x v="0"/>
    <x v="0"/>
    <x v="0"/>
    <x v="0"/>
    <x v="0"/>
    <x v="0"/>
    <x v="0"/>
    <x v="2"/>
    <x v="4"/>
    <x v="0"/>
    <x v="0"/>
  </r>
  <r>
    <n v="180464022"/>
    <x v="78"/>
    <x v="97"/>
    <x v="1"/>
    <x v="39"/>
    <m/>
    <s v="2024-08-01"/>
    <x v="0"/>
    <x v="0"/>
    <x v="0"/>
    <x v="0"/>
    <x v="2"/>
    <x v="1"/>
    <x v="1"/>
    <x v="1"/>
    <x v="0"/>
    <x v="2"/>
    <x v="3"/>
    <x v="0"/>
    <x v="0"/>
  </r>
  <r>
    <n v="180464054"/>
    <x v="89"/>
    <x v="11"/>
    <x v="0"/>
    <x v="39"/>
    <s v="2024-07-30"/>
    <m/>
    <x v="5"/>
    <x v="0"/>
    <x v="0"/>
    <x v="0"/>
    <x v="0"/>
    <x v="0"/>
    <x v="0"/>
    <x v="0"/>
    <x v="0"/>
    <x v="2"/>
    <x v="2"/>
    <x v="0"/>
    <x v="1"/>
  </r>
  <r>
    <n v="180464097"/>
    <x v="89"/>
    <x v="11"/>
    <x v="0"/>
    <x v="39"/>
    <s v="2024-07-30"/>
    <m/>
    <x v="5"/>
    <x v="0"/>
    <x v="0"/>
    <x v="0"/>
    <x v="0"/>
    <x v="0"/>
    <x v="0"/>
    <x v="0"/>
    <x v="0"/>
    <x v="2"/>
    <x v="2"/>
    <x v="0"/>
    <x v="1"/>
  </r>
  <r>
    <n v="180464400"/>
    <x v="78"/>
    <x v="81"/>
    <x v="18"/>
    <x v="30"/>
    <m/>
    <m/>
    <x v="0"/>
    <x v="0"/>
    <x v="0"/>
    <x v="0"/>
    <x v="2"/>
    <x v="1"/>
    <x v="0"/>
    <x v="0"/>
    <x v="0"/>
    <x v="2"/>
    <x v="3"/>
    <x v="0"/>
    <x v="0"/>
  </r>
  <r>
    <n v="180464969"/>
    <x v="78"/>
    <x v="11"/>
    <x v="3"/>
    <x v="30"/>
    <s v="2024-08-07"/>
    <m/>
    <x v="2"/>
    <x v="0"/>
    <x v="0"/>
    <x v="0"/>
    <x v="2"/>
    <x v="1"/>
    <x v="0"/>
    <x v="0"/>
    <x v="0"/>
    <x v="2"/>
    <x v="2"/>
    <x v="0"/>
    <x v="1"/>
  </r>
  <r>
    <n v="180465287"/>
    <x v="78"/>
    <x v="83"/>
    <x v="1"/>
    <x v="39"/>
    <m/>
    <s v="2024-08-08"/>
    <x v="0"/>
    <x v="0"/>
    <x v="0"/>
    <x v="0"/>
    <x v="2"/>
    <x v="1"/>
    <x v="1"/>
    <x v="1"/>
    <x v="0"/>
    <x v="2"/>
    <x v="4"/>
    <x v="0"/>
    <x v="0"/>
  </r>
  <r>
    <n v="180465320"/>
    <x v="90"/>
    <x v="11"/>
    <x v="0"/>
    <x v="39"/>
    <s v="2024-08-06"/>
    <m/>
    <x v="5"/>
    <x v="0"/>
    <x v="0"/>
    <x v="0"/>
    <x v="0"/>
    <x v="0"/>
    <x v="0"/>
    <x v="0"/>
    <x v="0"/>
    <x v="3"/>
    <x v="2"/>
    <x v="0"/>
    <x v="1"/>
  </r>
  <r>
    <n v="180465448"/>
    <x v="90"/>
    <x v="11"/>
    <x v="0"/>
    <x v="39"/>
    <s v="2024-08-06"/>
    <m/>
    <x v="5"/>
    <x v="0"/>
    <x v="0"/>
    <x v="0"/>
    <x v="0"/>
    <x v="0"/>
    <x v="0"/>
    <x v="0"/>
    <x v="0"/>
    <x v="3"/>
    <x v="2"/>
    <x v="0"/>
    <x v="1"/>
  </r>
  <r>
    <n v="180475926"/>
    <x v="78"/>
    <x v="11"/>
    <x v="6"/>
    <x v="47"/>
    <s v="2024-08-09"/>
    <m/>
    <x v="2"/>
    <x v="0"/>
    <x v="0"/>
    <x v="0"/>
    <x v="2"/>
    <x v="1"/>
    <x v="1"/>
    <x v="1"/>
    <x v="0"/>
    <x v="2"/>
    <x v="2"/>
    <x v="0"/>
    <x v="1"/>
  </r>
  <r>
    <n v="180477699"/>
    <x v="78"/>
    <x v="11"/>
    <x v="4"/>
    <x v="24"/>
    <s v="2024-08-30"/>
    <m/>
    <x v="5"/>
    <x v="0"/>
    <x v="0"/>
    <x v="0"/>
    <x v="2"/>
    <x v="1"/>
    <x v="1"/>
    <x v="1"/>
    <x v="0"/>
    <x v="2"/>
    <x v="2"/>
    <x v="0"/>
    <x v="1"/>
  </r>
  <r>
    <n v="180481699"/>
    <x v="78"/>
    <x v="11"/>
    <x v="8"/>
    <x v="6"/>
    <s v="2024-09-16"/>
    <m/>
    <x v="6"/>
    <x v="0"/>
    <x v="0"/>
    <x v="0"/>
    <x v="2"/>
    <x v="1"/>
    <x v="1"/>
    <x v="1"/>
    <x v="0"/>
    <x v="2"/>
    <x v="2"/>
    <x v="0"/>
    <x v="1"/>
  </r>
  <r>
    <n v="180482949"/>
    <x v="78"/>
    <x v="85"/>
    <x v="10"/>
    <x v="42"/>
    <m/>
    <m/>
    <x v="0"/>
    <x v="0"/>
    <x v="0"/>
    <x v="0"/>
    <x v="2"/>
    <x v="1"/>
    <x v="0"/>
    <x v="1"/>
    <x v="0"/>
    <x v="2"/>
    <x v="3"/>
    <x v="0"/>
    <x v="0"/>
  </r>
  <r>
    <n v="180482978"/>
    <x v="58"/>
    <x v="86"/>
    <x v="0"/>
    <x v="42"/>
    <m/>
    <m/>
    <x v="0"/>
    <x v="0"/>
    <x v="0"/>
    <x v="0"/>
    <x v="0"/>
    <x v="0"/>
    <x v="0"/>
    <x v="0"/>
    <x v="0"/>
    <x v="3"/>
    <x v="4"/>
    <x v="0"/>
    <x v="0"/>
  </r>
  <r>
    <n v="180484679"/>
    <x v="78"/>
    <x v="86"/>
    <x v="1"/>
    <x v="0"/>
    <m/>
    <m/>
    <x v="0"/>
    <x v="0"/>
    <x v="0"/>
    <x v="0"/>
    <x v="2"/>
    <x v="1"/>
    <x v="1"/>
    <x v="1"/>
    <x v="0"/>
    <x v="2"/>
    <x v="4"/>
    <x v="0"/>
    <x v="0"/>
  </r>
  <r>
    <n v="180484697"/>
    <x v="91"/>
    <x v="87"/>
    <x v="0"/>
    <x v="0"/>
    <m/>
    <m/>
    <x v="0"/>
    <x v="0"/>
    <x v="0"/>
    <x v="0"/>
    <x v="0"/>
    <x v="0"/>
    <x v="0"/>
    <x v="0"/>
    <x v="0"/>
    <x v="3"/>
    <x v="4"/>
    <x v="0"/>
    <x v="0"/>
  </r>
  <r>
    <n v="180484716"/>
    <x v="91"/>
    <x v="87"/>
    <x v="0"/>
    <x v="0"/>
    <m/>
    <m/>
    <x v="0"/>
    <x v="0"/>
    <x v="0"/>
    <x v="0"/>
    <x v="0"/>
    <x v="0"/>
    <x v="0"/>
    <x v="0"/>
    <x v="0"/>
    <x v="3"/>
    <x v="4"/>
    <x v="0"/>
    <x v="0"/>
  </r>
  <r>
    <n v="180534766"/>
    <x v="81"/>
    <x v="11"/>
    <x v="8"/>
    <x v="66"/>
    <s v="2024-09-20"/>
    <m/>
    <x v="2"/>
    <x v="0"/>
    <x v="0"/>
    <x v="0"/>
    <x v="2"/>
    <x v="1"/>
    <x v="1"/>
    <x v="1"/>
    <x v="0"/>
    <x v="2"/>
    <x v="2"/>
    <x v="0"/>
    <x v="1"/>
  </r>
  <r>
    <n v="180535609"/>
    <x v="81"/>
    <x v="67"/>
    <x v="0"/>
    <x v="9"/>
    <m/>
    <s v="2024-09-19"/>
    <x v="0"/>
    <x v="0"/>
    <x v="0"/>
    <x v="0"/>
    <x v="0"/>
    <x v="0"/>
    <x v="0"/>
    <x v="0"/>
    <x v="0"/>
    <x v="2"/>
    <x v="4"/>
    <x v="0"/>
    <x v="0"/>
  </r>
  <r>
    <n v="180547605"/>
    <x v="81"/>
    <x v="67"/>
    <x v="4"/>
    <x v="6"/>
    <m/>
    <m/>
    <x v="0"/>
    <x v="0"/>
    <x v="0"/>
    <x v="0"/>
    <x v="2"/>
    <x v="1"/>
    <x v="1"/>
    <x v="1"/>
    <x v="0"/>
    <x v="2"/>
    <x v="4"/>
    <x v="0"/>
    <x v="0"/>
  </r>
  <r>
    <n v="180547678"/>
    <x v="58"/>
    <x v="77"/>
    <x v="0"/>
    <x v="6"/>
    <m/>
    <m/>
    <x v="0"/>
    <x v="0"/>
    <x v="0"/>
    <x v="0"/>
    <x v="0"/>
    <x v="0"/>
    <x v="0"/>
    <x v="0"/>
    <x v="0"/>
    <x v="3"/>
    <x v="4"/>
    <x v="0"/>
    <x v="0"/>
  </r>
  <r>
    <n v="180547725"/>
    <x v="58"/>
    <x v="77"/>
    <x v="0"/>
    <x v="6"/>
    <m/>
    <m/>
    <x v="0"/>
    <x v="0"/>
    <x v="0"/>
    <x v="0"/>
    <x v="0"/>
    <x v="0"/>
    <x v="0"/>
    <x v="0"/>
    <x v="0"/>
    <x v="3"/>
    <x v="4"/>
    <x v="0"/>
    <x v="0"/>
  </r>
  <r>
    <n v="180551102"/>
    <x v="81"/>
    <x v="67"/>
    <x v="1"/>
    <x v="15"/>
    <m/>
    <m/>
    <x v="0"/>
    <x v="0"/>
    <x v="0"/>
    <x v="0"/>
    <x v="2"/>
    <x v="1"/>
    <x v="1"/>
    <x v="1"/>
    <x v="0"/>
    <x v="2"/>
    <x v="4"/>
    <x v="0"/>
    <x v="0"/>
  </r>
  <r>
    <n v="180551142"/>
    <x v="70"/>
    <x v="76"/>
    <x v="0"/>
    <x v="15"/>
    <m/>
    <m/>
    <x v="0"/>
    <x v="0"/>
    <x v="0"/>
    <x v="0"/>
    <x v="0"/>
    <x v="0"/>
    <x v="0"/>
    <x v="0"/>
    <x v="0"/>
    <x v="3"/>
    <x v="4"/>
    <x v="0"/>
    <x v="0"/>
  </r>
  <r>
    <n v="180553312"/>
    <x v="86"/>
    <x v="11"/>
    <x v="6"/>
    <x v="25"/>
    <s v="2024-08-20"/>
    <m/>
    <x v="2"/>
    <x v="0"/>
    <x v="0"/>
    <x v="0"/>
    <x v="2"/>
    <x v="1"/>
    <x v="1"/>
    <x v="1"/>
    <x v="0"/>
    <x v="2"/>
    <x v="2"/>
    <x v="0"/>
    <x v="1"/>
  </r>
  <r>
    <n v="180553995"/>
    <x v="81"/>
    <x v="67"/>
    <x v="6"/>
    <x v="61"/>
    <m/>
    <m/>
    <x v="0"/>
    <x v="0"/>
    <x v="0"/>
    <x v="0"/>
    <x v="2"/>
    <x v="1"/>
    <x v="1"/>
    <x v="1"/>
    <x v="0"/>
    <x v="2"/>
    <x v="4"/>
    <x v="0"/>
    <x v="0"/>
  </r>
  <r>
    <n v="180554269"/>
    <x v="77"/>
    <x v="77"/>
    <x v="0"/>
    <x v="61"/>
    <m/>
    <m/>
    <x v="0"/>
    <x v="0"/>
    <x v="0"/>
    <x v="0"/>
    <x v="0"/>
    <x v="0"/>
    <x v="0"/>
    <x v="0"/>
    <x v="0"/>
    <x v="2"/>
    <x v="4"/>
    <x v="0"/>
    <x v="0"/>
  </r>
  <r>
    <n v="180554323"/>
    <x v="77"/>
    <x v="77"/>
    <x v="0"/>
    <x v="61"/>
    <m/>
    <m/>
    <x v="0"/>
    <x v="0"/>
    <x v="0"/>
    <x v="0"/>
    <x v="0"/>
    <x v="0"/>
    <x v="0"/>
    <x v="0"/>
    <x v="0"/>
    <x v="2"/>
    <x v="4"/>
    <x v="0"/>
    <x v="0"/>
  </r>
  <r>
    <n v="180555114"/>
    <x v="81"/>
    <x v="81"/>
    <x v="1"/>
    <x v="42"/>
    <m/>
    <m/>
    <x v="0"/>
    <x v="0"/>
    <x v="0"/>
    <x v="0"/>
    <x v="2"/>
    <x v="1"/>
    <x v="1"/>
    <x v="1"/>
    <x v="0"/>
    <x v="2"/>
    <x v="3"/>
    <x v="0"/>
    <x v="0"/>
  </r>
  <r>
    <n v="180555134"/>
    <x v="86"/>
    <x v="83"/>
    <x v="0"/>
    <x v="42"/>
    <m/>
    <m/>
    <x v="0"/>
    <x v="0"/>
    <x v="0"/>
    <x v="0"/>
    <x v="0"/>
    <x v="0"/>
    <x v="0"/>
    <x v="0"/>
    <x v="0"/>
    <x v="2"/>
    <x v="4"/>
    <x v="0"/>
    <x v="0"/>
  </r>
  <r>
    <n v="180555168"/>
    <x v="86"/>
    <x v="83"/>
    <x v="0"/>
    <x v="42"/>
    <m/>
    <m/>
    <x v="0"/>
    <x v="0"/>
    <x v="0"/>
    <x v="0"/>
    <x v="0"/>
    <x v="0"/>
    <x v="0"/>
    <x v="0"/>
    <x v="0"/>
    <x v="2"/>
    <x v="4"/>
    <x v="0"/>
    <x v="0"/>
  </r>
  <r>
    <n v="180565243"/>
    <x v="86"/>
    <x v="83"/>
    <x v="6"/>
    <x v="6"/>
    <m/>
    <s v="2024-08-09"/>
    <x v="0"/>
    <x v="0"/>
    <x v="0"/>
    <x v="0"/>
    <x v="2"/>
    <x v="1"/>
    <x v="1"/>
    <x v="1"/>
    <x v="0"/>
    <x v="2"/>
    <x v="4"/>
    <x v="0"/>
    <x v="0"/>
  </r>
  <r>
    <n v="180565288"/>
    <x v="70"/>
    <x v="11"/>
    <x v="0"/>
    <x v="6"/>
    <s v="2024-08-07"/>
    <m/>
    <x v="2"/>
    <x v="0"/>
    <x v="0"/>
    <x v="0"/>
    <x v="0"/>
    <x v="0"/>
    <x v="0"/>
    <x v="0"/>
    <x v="0"/>
    <x v="3"/>
    <x v="2"/>
    <x v="0"/>
    <x v="1"/>
  </r>
  <r>
    <n v="180565338"/>
    <x v="70"/>
    <x v="68"/>
    <x v="9"/>
    <x v="6"/>
    <m/>
    <s v="2024-08-09"/>
    <x v="0"/>
    <x v="0"/>
    <x v="0"/>
    <x v="0"/>
    <x v="0"/>
    <x v="0"/>
    <x v="0"/>
    <x v="0"/>
    <x v="0"/>
    <x v="3"/>
    <x v="4"/>
    <x v="0"/>
    <x v="0"/>
  </r>
  <r>
    <n v="180575847"/>
    <x v="86"/>
    <x v="85"/>
    <x v="1"/>
    <x v="4"/>
    <m/>
    <m/>
    <x v="0"/>
    <x v="0"/>
    <x v="0"/>
    <x v="0"/>
    <x v="2"/>
    <x v="1"/>
    <x v="1"/>
    <x v="1"/>
    <x v="0"/>
    <x v="2"/>
    <x v="3"/>
    <x v="0"/>
    <x v="0"/>
  </r>
  <r>
    <n v="180575938"/>
    <x v="58"/>
    <x v="77"/>
    <x v="0"/>
    <x v="4"/>
    <m/>
    <m/>
    <x v="0"/>
    <x v="0"/>
    <x v="0"/>
    <x v="0"/>
    <x v="0"/>
    <x v="0"/>
    <x v="0"/>
    <x v="0"/>
    <x v="0"/>
    <x v="3"/>
    <x v="4"/>
    <x v="0"/>
    <x v="0"/>
  </r>
  <r>
    <n v="180576078"/>
    <x v="58"/>
    <x v="77"/>
    <x v="0"/>
    <x v="4"/>
    <m/>
    <m/>
    <x v="0"/>
    <x v="0"/>
    <x v="0"/>
    <x v="0"/>
    <x v="0"/>
    <x v="0"/>
    <x v="0"/>
    <x v="0"/>
    <x v="0"/>
    <x v="3"/>
    <x v="4"/>
    <x v="0"/>
    <x v="0"/>
  </r>
  <r>
    <n v="180576145"/>
    <x v="58"/>
    <x v="77"/>
    <x v="0"/>
    <x v="4"/>
    <m/>
    <m/>
    <x v="0"/>
    <x v="0"/>
    <x v="0"/>
    <x v="0"/>
    <x v="0"/>
    <x v="0"/>
    <x v="0"/>
    <x v="0"/>
    <x v="0"/>
    <x v="3"/>
    <x v="4"/>
    <x v="0"/>
    <x v="0"/>
  </r>
  <r>
    <n v="180580886"/>
    <x v="86"/>
    <x v="82"/>
    <x v="1"/>
    <x v="15"/>
    <m/>
    <m/>
    <x v="0"/>
    <x v="0"/>
    <x v="0"/>
    <x v="0"/>
    <x v="2"/>
    <x v="1"/>
    <x v="1"/>
    <x v="1"/>
    <x v="0"/>
    <x v="2"/>
    <x v="4"/>
    <x v="0"/>
    <x v="0"/>
  </r>
  <r>
    <n v="180580959"/>
    <x v="87"/>
    <x v="76"/>
    <x v="0"/>
    <x v="15"/>
    <m/>
    <m/>
    <x v="0"/>
    <x v="0"/>
    <x v="0"/>
    <x v="0"/>
    <x v="0"/>
    <x v="0"/>
    <x v="0"/>
    <x v="0"/>
    <x v="0"/>
    <x v="3"/>
    <x v="4"/>
    <x v="0"/>
    <x v="0"/>
  </r>
  <r>
    <n v="180580992"/>
    <x v="87"/>
    <x v="76"/>
    <x v="0"/>
    <x v="15"/>
    <m/>
    <m/>
    <x v="0"/>
    <x v="0"/>
    <x v="0"/>
    <x v="0"/>
    <x v="0"/>
    <x v="0"/>
    <x v="0"/>
    <x v="0"/>
    <x v="0"/>
    <x v="3"/>
    <x v="4"/>
    <x v="0"/>
    <x v="0"/>
  </r>
  <r>
    <n v="180585023"/>
    <x v="86"/>
    <x v="85"/>
    <x v="1"/>
    <x v="25"/>
    <m/>
    <m/>
    <x v="0"/>
    <x v="0"/>
    <x v="0"/>
    <x v="0"/>
    <x v="2"/>
    <x v="1"/>
    <x v="1"/>
    <x v="1"/>
    <x v="0"/>
    <x v="2"/>
    <x v="3"/>
    <x v="0"/>
    <x v="0"/>
  </r>
  <r>
    <n v="180585136"/>
    <x v="77"/>
    <x v="83"/>
    <x v="0"/>
    <x v="25"/>
    <m/>
    <m/>
    <x v="0"/>
    <x v="0"/>
    <x v="0"/>
    <x v="0"/>
    <x v="0"/>
    <x v="0"/>
    <x v="0"/>
    <x v="0"/>
    <x v="0"/>
    <x v="2"/>
    <x v="4"/>
    <x v="0"/>
    <x v="0"/>
  </r>
  <r>
    <n v="180585225"/>
    <x v="77"/>
    <x v="83"/>
    <x v="0"/>
    <x v="25"/>
    <m/>
    <m/>
    <x v="0"/>
    <x v="0"/>
    <x v="0"/>
    <x v="0"/>
    <x v="0"/>
    <x v="0"/>
    <x v="0"/>
    <x v="0"/>
    <x v="0"/>
    <x v="2"/>
    <x v="4"/>
    <x v="0"/>
    <x v="0"/>
  </r>
  <r>
    <n v="180597449"/>
    <x v="86"/>
    <x v="11"/>
    <x v="4"/>
    <x v="61"/>
    <s v="2024-07-31"/>
    <m/>
    <x v="5"/>
    <x v="0"/>
    <x v="0"/>
    <x v="0"/>
    <x v="2"/>
    <x v="1"/>
    <x v="1"/>
    <x v="1"/>
    <x v="0"/>
    <x v="2"/>
    <x v="2"/>
    <x v="0"/>
    <x v="1"/>
  </r>
  <r>
    <n v="180597824"/>
    <x v="86"/>
    <x v="67"/>
    <x v="18"/>
    <x v="3"/>
    <m/>
    <m/>
    <x v="0"/>
    <x v="0"/>
    <x v="0"/>
    <x v="0"/>
    <x v="2"/>
    <x v="1"/>
    <x v="0"/>
    <x v="0"/>
    <x v="0"/>
    <x v="2"/>
    <x v="4"/>
    <x v="0"/>
    <x v="0"/>
  </r>
  <r>
    <n v="180599080"/>
    <x v="86"/>
    <x v="82"/>
    <x v="11"/>
    <x v="12"/>
    <m/>
    <s v="2024-08-09"/>
    <x v="0"/>
    <x v="0"/>
    <x v="0"/>
    <x v="0"/>
    <x v="2"/>
    <x v="1"/>
    <x v="0"/>
    <x v="1"/>
    <x v="0"/>
    <x v="2"/>
    <x v="4"/>
    <x v="0"/>
    <x v="0"/>
  </r>
  <r>
    <n v="180599101"/>
    <x v="70"/>
    <x v="11"/>
    <x v="0"/>
    <x v="12"/>
    <s v="2024-08-07"/>
    <m/>
    <x v="1"/>
    <x v="0"/>
    <x v="0"/>
    <x v="0"/>
    <x v="0"/>
    <x v="0"/>
    <x v="0"/>
    <x v="0"/>
    <x v="0"/>
    <x v="3"/>
    <x v="2"/>
    <x v="0"/>
    <x v="1"/>
  </r>
  <r>
    <n v="180617444"/>
    <x v="77"/>
    <x v="11"/>
    <x v="1"/>
    <x v="8"/>
    <s v="2024-08-13"/>
    <m/>
    <x v="2"/>
    <x v="0"/>
    <x v="0"/>
    <x v="0"/>
    <x v="2"/>
    <x v="1"/>
    <x v="1"/>
    <x v="1"/>
    <x v="0"/>
    <x v="2"/>
    <x v="2"/>
    <x v="0"/>
    <x v="1"/>
  </r>
  <r>
    <n v="180618871"/>
    <x v="77"/>
    <x v="11"/>
    <x v="6"/>
    <x v="24"/>
    <s v="2024-08-14"/>
    <m/>
    <x v="3"/>
    <x v="0"/>
    <x v="0"/>
    <x v="0"/>
    <x v="2"/>
    <x v="1"/>
    <x v="1"/>
    <x v="1"/>
    <x v="0"/>
    <x v="2"/>
    <x v="2"/>
    <x v="0"/>
    <x v="1"/>
  </r>
  <r>
    <n v="180620911"/>
    <x v="77"/>
    <x v="11"/>
    <x v="6"/>
    <x v="39"/>
    <s v="2024-08-07"/>
    <m/>
    <x v="7"/>
    <x v="0"/>
    <x v="0"/>
    <x v="0"/>
    <x v="2"/>
    <x v="1"/>
    <x v="1"/>
    <x v="1"/>
    <x v="0"/>
    <x v="2"/>
    <x v="2"/>
    <x v="0"/>
    <x v="1"/>
  </r>
  <r>
    <n v="180621127"/>
    <x v="77"/>
    <x v="68"/>
    <x v="1"/>
    <x v="42"/>
    <m/>
    <m/>
    <x v="0"/>
    <x v="0"/>
    <x v="0"/>
    <x v="0"/>
    <x v="2"/>
    <x v="1"/>
    <x v="1"/>
    <x v="1"/>
    <x v="0"/>
    <x v="2"/>
    <x v="4"/>
    <x v="0"/>
    <x v="0"/>
  </r>
  <r>
    <n v="180621133"/>
    <x v="77"/>
    <x v="67"/>
    <x v="1"/>
    <x v="8"/>
    <m/>
    <m/>
    <x v="0"/>
    <x v="0"/>
    <x v="0"/>
    <x v="0"/>
    <x v="2"/>
    <x v="1"/>
    <x v="1"/>
    <x v="1"/>
    <x v="0"/>
    <x v="2"/>
    <x v="4"/>
    <x v="0"/>
    <x v="0"/>
  </r>
  <r>
    <n v="180621166"/>
    <x v="58"/>
    <x v="77"/>
    <x v="0"/>
    <x v="8"/>
    <m/>
    <m/>
    <x v="0"/>
    <x v="0"/>
    <x v="0"/>
    <x v="0"/>
    <x v="0"/>
    <x v="0"/>
    <x v="0"/>
    <x v="0"/>
    <x v="0"/>
    <x v="3"/>
    <x v="4"/>
    <x v="0"/>
    <x v="0"/>
  </r>
  <r>
    <n v="180621170"/>
    <x v="92"/>
    <x v="98"/>
    <x v="0"/>
    <x v="42"/>
    <m/>
    <m/>
    <x v="0"/>
    <x v="0"/>
    <x v="0"/>
    <x v="0"/>
    <x v="0"/>
    <x v="0"/>
    <x v="0"/>
    <x v="0"/>
    <x v="0"/>
    <x v="3"/>
    <x v="4"/>
    <x v="0"/>
    <x v="0"/>
  </r>
  <r>
    <n v="180621217"/>
    <x v="58"/>
    <x v="82"/>
    <x v="9"/>
    <x v="8"/>
    <m/>
    <m/>
    <x v="0"/>
    <x v="0"/>
    <x v="0"/>
    <x v="0"/>
    <x v="0"/>
    <x v="0"/>
    <x v="0"/>
    <x v="0"/>
    <x v="0"/>
    <x v="3"/>
    <x v="4"/>
    <x v="0"/>
    <x v="0"/>
  </r>
  <r>
    <n v="180621228"/>
    <x v="92"/>
    <x v="98"/>
    <x v="0"/>
    <x v="42"/>
    <m/>
    <m/>
    <x v="0"/>
    <x v="0"/>
    <x v="0"/>
    <x v="0"/>
    <x v="0"/>
    <x v="0"/>
    <x v="0"/>
    <x v="0"/>
    <x v="0"/>
    <x v="3"/>
    <x v="4"/>
    <x v="0"/>
    <x v="0"/>
  </r>
  <r>
    <n v="180621269"/>
    <x v="92"/>
    <x v="98"/>
    <x v="0"/>
    <x v="42"/>
    <m/>
    <m/>
    <x v="0"/>
    <x v="0"/>
    <x v="0"/>
    <x v="0"/>
    <x v="0"/>
    <x v="0"/>
    <x v="0"/>
    <x v="0"/>
    <x v="0"/>
    <x v="3"/>
    <x v="4"/>
    <x v="0"/>
    <x v="0"/>
  </r>
  <r>
    <n v="180627738"/>
    <x v="70"/>
    <x v="11"/>
    <x v="1"/>
    <x v="61"/>
    <s v="2024-08-02"/>
    <m/>
    <x v="1"/>
    <x v="0"/>
    <x v="0"/>
    <x v="0"/>
    <x v="2"/>
    <x v="1"/>
    <x v="1"/>
    <x v="1"/>
    <x v="0"/>
    <x v="3"/>
    <x v="2"/>
    <x v="0"/>
    <x v="1"/>
  </r>
  <r>
    <n v="180629968"/>
    <x v="77"/>
    <x v="77"/>
    <x v="4"/>
    <x v="25"/>
    <m/>
    <m/>
    <x v="0"/>
    <x v="0"/>
    <x v="0"/>
    <x v="0"/>
    <x v="2"/>
    <x v="1"/>
    <x v="1"/>
    <x v="1"/>
    <x v="0"/>
    <x v="2"/>
    <x v="4"/>
    <x v="0"/>
    <x v="0"/>
  </r>
  <r>
    <n v="180629996"/>
    <x v="90"/>
    <x v="99"/>
    <x v="0"/>
    <x v="25"/>
    <m/>
    <s v="2024-10-24"/>
    <x v="0"/>
    <x v="0"/>
    <x v="0"/>
    <x v="0"/>
    <x v="0"/>
    <x v="0"/>
    <x v="0"/>
    <x v="0"/>
    <x v="0"/>
    <x v="3"/>
    <x v="4"/>
    <x v="0"/>
    <x v="0"/>
  </r>
  <r>
    <n v="180631908"/>
    <x v="77"/>
    <x v="95"/>
    <x v="6"/>
    <x v="27"/>
    <m/>
    <m/>
    <x v="0"/>
    <x v="0"/>
    <x v="0"/>
    <x v="0"/>
    <x v="2"/>
    <x v="1"/>
    <x v="1"/>
    <x v="1"/>
    <x v="0"/>
    <x v="2"/>
    <x v="4"/>
    <x v="0"/>
    <x v="0"/>
  </r>
  <r>
    <n v="180631975"/>
    <x v="87"/>
    <x v="99"/>
    <x v="0"/>
    <x v="27"/>
    <m/>
    <m/>
    <x v="0"/>
    <x v="0"/>
    <x v="0"/>
    <x v="0"/>
    <x v="0"/>
    <x v="0"/>
    <x v="0"/>
    <x v="0"/>
    <x v="0"/>
    <x v="3"/>
    <x v="4"/>
    <x v="0"/>
    <x v="0"/>
  </r>
  <r>
    <n v="180632056"/>
    <x v="87"/>
    <x v="99"/>
    <x v="0"/>
    <x v="27"/>
    <m/>
    <m/>
    <x v="0"/>
    <x v="0"/>
    <x v="0"/>
    <x v="0"/>
    <x v="0"/>
    <x v="0"/>
    <x v="0"/>
    <x v="0"/>
    <x v="0"/>
    <x v="3"/>
    <x v="4"/>
    <x v="0"/>
    <x v="0"/>
  </r>
  <r>
    <n v="180632195"/>
    <x v="77"/>
    <x v="82"/>
    <x v="1"/>
    <x v="8"/>
    <m/>
    <m/>
    <x v="0"/>
    <x v="0"/>
    <x v="0"/>
    <x v="0"/>
    <x v="2"/>
    <x v="1"/>
    <x v="1"/>
    <x v="1"/>
    <x v="0"/>
    <x v="2"/>
    <x v="4"/>
    <x v="0"/>
    <x v="0"/>
  </r>
  <r>
    <n v="180632224"/>
    <x v="70"/>
    <x v="68"/>
    <x v="0"/>
    <x v="8"/>
    <m/>
    <m/>
    <x v="0"/>
    <x v="0"/>
    <x v="0"/>
    <x v="0"/>
    <x v="0"/>
    <x v="0"/>
    <x v="0"/>
    <x v="0"/>
    <x v="0"/>
    <x v="3"/>
    <x v="4"/>
    <x v="0"/>
    <x v="0"/>
  </r>
  <r>
    <n v="180632249"/>
    <x v="70"/>
    <x v="68"/>
    <x v="0"/>
    <x v="8"/>
    <m/>
    <m/>
    <x v="0"/>
    <x v="0"/>
    <x v="0"/>
    <x v="0"/>
    <x v="0"/>
    <x v="0"/>
    <x v="0"/>
    <x v="0"/>
    <x v="0"/>
    <x v="3"/>
    <x v="4"/>
    <x v="0"/>
    <x v="0"/>
  </r>
  <r>
    <n v="180641962"/>
    <x v="58"/>
    <x v="83"/>
    <x v="7"/>
    <x v="7"/>
    <m/>
    <m/>
    <x v="0"/>
    <x v="0"/>
    <x v="0"/>
    <x v="0"/>
    <x v="2"/>
    <x v="1"/>
    <x v="0"/>
    <x v="1"/>
    <x v="0"/>
    <x v="3"/>
    <x v="4"/>
    <x v="0"/>
    <x v="0"/>
  </r>
  <r>
    <n v="180642086"/>
    <x v="90"/>
    <x v="76"/>
    <x v="0"/>
    <x v="7"/>
    <m/>
    <s v="2024-08-27"/>
    <x v="0"/>
    <x v="0"/>
    <x v="0"/>
    <x v="0"/>
    <x v="0"/>
    <x v="0"/>
    <x v="0"/>
    <x v="0"/>
    <x v="0"/>
    <x v="3"/>
    <x v="4"/>
    <x v="0"/>
    <x v="0"/>
  </r>
  <r>
    <n v="180642230"/>
    <x v="90"/>
    <x v="99"/>
    <x v="0"/>
    <x v="7"/>
    <m/>
    <s v="2024-08-27"/>
    <x v="0"/>
    <x v="0"/>
    <x v="0"/>
    <x v="0"/>
    <x v="0"/>
    <x v="0"/>
    <x v="0"/>
    <x v="0"/>
    <x v="0"/>
    <x v="3"/>
    <x v="4"/>
    <x v="0"/>
    <x v="0"/>
  </r>
  <r>
    <n v="180642353"/>
    <x v="90"/>
    <x v="76"/>
    <x v="0"/>
    <x v="7"/>
    <m/>
    <s v="2024-08-27"/>
    <x v="0"/>
    <x v="0"/>
    <x v="0"/>
    <x v="0"/>
    <x v="0"/>
    <x v="0"/>
    <x v="0"/>
    <x v="0"/>
    <x v="0"/>
    <x v="3"/>
    <x v="4"/>
    <x v="0"/>
    <x v="0"/>
  </r>
  <r>
    <n v="180642391"/>
    <x v="90"/>
    <x v="76"/>
    <x v="0"/>
    <x v="7"/>
    <m/>
    <s v="2024-08-27"/>
    <x v="0"/>
    <x v="0"/>
    <x v="0"/>
    <x v="0"/>
    <x v="0"/>
    <x v="0"/>
    <x v="0"/>
    <x v="0"/>
    <x v="0"/>
    <x v="3"/>
    <x v="4"/>
    <x v="0"/>
    <x v="0"/>
  </r>
  <r>
    <n v="180656864"/>
    <x v="58"/>
    <x v="67"/>
    <x v="1"/>
    <x v="71"/>
    <m/>
    <m/>
    <x v="0"/>
    <x v="0"/>
    <x v="0"/>
    <x v="0"/>
    <x v="2"/>
    <x v="1"/>
    <x v="1"/>
    <x v="1"/>
    <x v="0"/>
    <x v="3"/>
    <x v="4"/>
    <x v="0"/>
    <x v="0"/>
  </r>
  <r>
    <n v="180656982"/>
    <x v="58"/>
    <x v="11"/>
    <x v="0"/>
    <x v="71"/>
    <s v="2024-08-01"/>
    <m/>
    <x v="10"/>
    <x v="4"/>
    <x v="0"/>
    <x v="0"/>
    <x v="1"/>
    <x v="0"/>
    <x v="0"/>
    <x v="0"/>
    <x v="1"/>
    <x v="3"/>
    <x v="2"/>
    <x v="0"/>
    <x v="1"/>
  </r>
  <r>
    <n v="180658728"/>
    <x v="58"/>
    <x v="86"/>
    <x v="6"/>
    <x v="32"/>
    <m/>
    <m/>
    <x v="0"/>
    <x v="0"/>
    <x v="0"/>
    <x v="0"/>
    <x v="2"/>
    <x v="1"/>
    <x v="1"/>
    <x v="1"/>
    <x v="0"/>
    <x v="3"/>
    <x v="4"/>
    <x v="0"/>
    <x v="0"/>
  </r>
  <r>
    <n v="180658781"/>
    <x v="92"/>
    <x v="91"/>
    <x v="0"/>
    <x v="32"/>
    <m/>
    <m/>
    <x v="0"/>
    <x v="0"/>
    <x v="0"/>
    <x v="0"/>
    <x v="0"/>
    <x v="0"/>
    <x v="0"/>
    <x v="0"/>
    <x v="0"/>
    <x v="3"/>
    <x v="4"/>
    <x v="0"/>
    <x v="0"/>
  </r>
  <r>
    <n v="180658825"/>
    <x v="92"/>
    <x v="91"/>
    <x v="0"/>
    <x v="32"/>
    <m/>
    <m/>
    <x v="0"/>
    <x v="0"/>
    <x v="0"/>
    <x v="0"/>
    <x v="0"/>
    <x v="0"/>
    <x v="0"/>
    <x v="0"/>
    <x v="0"/>
    <x v="3"/>
    <x v="4"/>
    <x v="0"/>
    <x v="0"/>
  </r>
  <r>
    <n v="180659475"/>
    <x v="58"/>
    <x v="82"/>
    <x v="11"/>
    <x v="28"/>
    <m/>
    <m/>
    <x v="0"/>
    <x v="0"/>
    <x v="0"/>
    <x v="0"/>
    <x v="2"/>
    <x v="1"/>
    <x v="0"/>
    <x v="1"/>
    <x v="0"/>
    <x v="3"/>
    <x v="4"/>
    <x v="0"/>
    <x v="0"/>
  </r>
  <r>
    <n v="180659514"/>
    <x v="87"/>
    <x v="98"/>
    <x v="0"/>
    <x v="28"/>
    <m/>
    <s v="2024-10-02"/>
    <x v="0"/>
    <x v="0"/>
    <x v="0"/>
    <x v="0"/>
    <x v="0"/>
    <x v="0"/>
    <x v="0"/>
    <x v="0"/>
    <x v="0"/>
    <x v="3"/>
    <x v="4"/>
    <x v="0"/>
    <x v="0"/>
  </r>
  <r>
    <n v="180659543"/>
    <x v="87"/>
    <x v="98"/>
    <x v="0"/>
    <x v="28"/>
    <m/>
    <s v="2024-10-02"/>
    <x v="0"/>
    <x v="0"/>
    <x v="0"/>
    <x v="0"/>
    <x v="0"/>
    <x v="0"/>
    <x v="0"/>
    <x v="0"/>
    <x v="0"/>
    <x v="3"/>
    <x v="4"/>
    <x v="0"/>
    <x v="0"/>
  </r>
  <r>
    <n v="180662283"/>
    <x v="58"/>
    <x v="68"/>
    <x v="8"/>
    <x v="39"/>
    <m/>
    <m/>
    <x v="0"/>
    <x v="0"/>
    <x v="0"/>
    <x v="0"/>
    <x v="2"/>
    <x v="1"/>
    <x v="1"/>
    <x v="1"/>
    <x v="0"/>
    <x v="3"/>
    <x v="4"/>
    <x v="0"/>
    <x v="0"/>
  </r>
  <r>
    <n v="180662319"/>
    <x v="93"/>
    <x v="98"/>
    <x v="0"/>
    <x v="39"/>
    <m/>
    <m/>
    <x v="0"/>
    <x v="0"/>
    <x v="0"/>
    <x v="0"/>
    <x v="0"/>
    <x v="0"/>
    <x v="0"/>
    <x v="0"/>
    <x v="0"/>
    <x v="3"/>
    <x v="4"/>
    <x v="0"/>
    <x v="0"/>
  </r>
  <r>
    <n v="180662378"/>
    <x v="93"/>
    <x v="98"/>
    <x v="0"/>
    <x v="39"/>
    <m/>
    <m/>
    <x v="0"/>
    <x v="0"/>
    <x v="0"/>
    <x v="0"/>
    <x v="0"/>
    <x v="0"/>
    <x v="0"/>
    <x v="0"/>
    <x v="0"/>
    <x v="3"/>
    <x v="4"/>
    <x v="0"/>
    <x v="0"/>
  </r>
  <r>
    <n v="180662410"/>
    <x v="93"/>
    <x v="98"/>
    <x v="0"/>
    <x v="39"/>
    <m/>
    <m/>
    <x v="0"/>
    <x v="0"/>
    <x v="0"/>
    <x v="0"/>
    <x v="0"/>
    <x v="0"/>
    <x v="0"/>
    <x v="0"/>
    <x v="0"/>
    <x v="3"/>
    <x v="4"/>
    <x v="0"/>
    <x v="0"/>
  </r>
  <r>
    <n v="180662455"/>
    <x v="93"/>
    <x v="98"/>
    <x v="0"/>
    <x v="39"/>
    <m/>
    <m/>
    <x v="0"/>
    <x v="0"/>
    <x v="0"/>
    <x v="0"/>
    <x v="0"/>
    <x v="0"/>
    <x v="0"/>
    <x v="0"/>
    <x v="0"/>
    <x v="3"/>
    <x v="4"/>
    <x v="0"/>
    <x v="0"/>
  </r>
  <r>
    <n v="180662945"/>
    <x v="58"/>
    <x v="76"/>
    <x v="4"/>
    <x v="15"/>
    <m/>
    <m/>
    <x v="0"/>
    <x v="0"/>
    <x v="0"/>
    <x v="0"/>
    <x v="2"/>
    <x v="1"/>
    <x v="1"/>
    <x v="1"/>
    <x v="0"/>
    <x v="3"/>
    <x v="4"/>
    <x v="0"/>
    <x v="0"/>
  </r>
  <r>
    <n v="180662994"/>
    <x v="94"/>
    <x v="98"/>
    <x v="0"/>
    <x v="15"/>
    <m/>
    <m/>
    <x v="0"/>
    <x v="0"/>
    <x v="0"/>
    <x v="0"/>
    <x v="0"/>
    <x v="0"/>
    <x v="0"/>
    <x v="0"/>
    <x v="0"/>
    <x v="3"/>
    <x v="4"/>
    <x v="0"/>
    <x v="0"/>
  </r>
  <r>
    <n v="180663039"/>
    <x v="94"/>
    <x v="98"/>
    <x v="0"/>
    <x v="15"/>
    <m/>
    <m/>
    <x v="0"/>
    <x v="0"/>
    <x v="0"/>
    <x v="0"/>
    <x v="0"/>
    <x v="0"/>
    <x v="0"/>
    <x v="0"/>
    <x v="0"/>
    <x v="3"/>
    <x v="4"/>
    <x v="0"/>
    <x v="0"/>
  </r>
  <r>
    <n v="180663075"/>
    <x v="94"/>
    <x v="98"/>
    <x v="0"/>
    <x v="15"/>
    <m/>
    <m/>
    <x v="0"/>
    <x v="0"/>
    <x v="0"/>
    <x v="0"/>
    <x v="0"/>
    <x v="0"/>
    <x v="0"/>
    <x v="0"/>
    <x v="0"/>
    <x v="3"/>
    <x v="4"/>
    <x v="0"/>
    <x v="0"/>
  </r>
  <r>
    <n v="180664242"/>
    <x v="58"/>
    <x v="86"/>
    <x v="0"/>
    <x v="4"/>
    <m/>
    <m/>
    <x v="0"/>
    <x v="0"/>
    <x v="0"/>
    <x v="0"/>
    <x v="0"/>
    <x v="0"/>
    <x v="0"/>
    <x v="0"/>
    <x v="0"/>
    <x v="3"/>
    <x v="4"/>
    <x v="0"/>
    <x v="0"/>
  </r>
  <r>
    <n v="180684793"/>
    <x v="70"/>
    <x v="11"/>
    <x v="1"/>
    <x v="8"/>
    <s v="2024-08-07"/>
    <m/>
    <x v="1"/>
    <x v="0"/>
    <x v="0"/>
    <x v="0"/>
    <x v="2"/>
    <x v="1"/>
    <x v="1"/>
    <x v="1"/>
    <x v="0"/>
    <x v="3"/>
    <x v="2"/>
    <x v="0"/>
    <x v="1"/>
  </r>
  <r>
    <n v="180696222"/>
    <x v="70"/>
    <x v="92"/>
    <x v="4"/>
    <x v="24"/>
    <m/>
    <m/>
    <x v="0"/>
    <x v="0"/>
    <x v="0"/>
    <x v="0"/>
    <x v="2"/>
    <x v="1"/>
    <x v="1"/>
    <x v="1"/>
    <x v="0"/>
    <x v="3"/>
    <x v="4"/>
    <x v="0"/>
    <x v="0"/>
  </r>
  <r>
    <n v="180696378"/>
    <x v="95"/>
    <x v="93"/>
    <x v="0"/>
    <x v="24"/>
    <m/>
    <m/>
    <x v="0"/>
    <x v="2"/>
    <x v="0"/>
    <x v="0"/>
    <x v="1"/>
    <x v="0"/>
    <x v="0"/>
    <x v="0"/>
    <x v="1"/>
    <x v="3"/>
    <x v="4"/>
    <x v="0"/>
    <x v="0"/>
  </r>
  <r>
    <n v="180701082"/>
    <x v="70"/>
    <x v="68"/>
    <x v="1"/>
    <x v="28"/>
    <m/>
    <m/>
    <x v="0"/>
    <x v="0"/>
    <x v="0"/>
    <x v="0"/>
    <x v="2"/>
    <x v="1"/>
    <x v="1"/>
    <x v="1"/>
    <x v="0"/>
    <x v="3"/>
    <x v="4"/>
    <x v="0"/>
    <x v="0"/>
  </r>
  <r>
    <n v="180701120"/>
    <x v="94"/>
    <x v="99"/>
    <x v="0"/>
    <x v="28"/>
    <m/>
    <s v="2024-10-14"/>
    <x v="0"/>
    <x v="0"/>
    <x v="0"/>
    <x v="0"/>
    <x v="0"/>
    <x v="0"/>
    <x v="0"/>
    <x v="0"/>
    <x v="0"/>
    <x v="3"/>
    <x v="4"/>
    <x v="0"/>
    <x v="0"/>
  </r>
  <r>
    <n v="180701165"/>
    <x v="94"/>
    <x v="99"/>
    <x v="0"/>
    <x v="28"/>
    <m/>
    <s v="2024-10-14"/>
    <x v="0"/>
    <x v="0"/>
    <x v="0"/>
    <x v="0"/>
    <x v="0"/>
    <x v="0"/>
    <x v="0"/>
    <x v="0"/>
    <x v="0"/>
    <x v="3"/>
    <x v="4"/>
    <x v="0"/>
    <x v="0"/>
  </r>
  <r>
    <n v="180701212"/>
    <x v="94"/>
    <x v="99"/>
    <x v="0"/>
    <x v="28"/>
    <m/>
    <m/>
    <x v="0"/>
    <x v="0"/>
    <x v="0"/>
    <x v="0"/>
    <x v="0"/>
    <x v="0"/>
    <x v="0"/>
    <x v="0"/>
    <x v="0"/>
    <x v="3"/>
    <x v="4"/>
    <x v="0"/>
    <x v="0"/>
  </r>
  <r>
    <n v="180701739"/>
    <x v="70"/>
    <x v="95"/>
    <x v="6"/>
    <x v="23"/>
    <m/>
    <m/>
    <x v="0"/>
    <x v="0"/>
    <x v="0"/>
    <x v="0"/>
    <x v="2"/>
    <x v="1"/>
    <x v="1"/>
    <x v="1"/>
    <x v="0"/>
    <x v="3"/>
    <x v="4"/>
    <x v="0"/>
    <x v="0"/>
  </r>
  <r>
    <n v="180701806"/>
    <x v="87"/>
    <x v="86"/>
    <x v="0"/>
    <x v="23"/>
    <m/>
    <m/>
    <x v="0"/>
    <x v="0"/>
    <x v="0"/>
    <x v="0"/>
    <x v="0"/>
    <x v="0"/>
    <x v="0"/>
    <x v="0"/>
    <x v="0"/>
    <x v="3"/>
    <x v="4"/>
    <x v="0"/>
    <x v="0"/>
  </r>
  <r>
    <n v="180701908"/>
    <x v="87"/>
    <x v="68"/>
    <x v="9"/>
    <x v="23"/>
    <m/>
    <m/>
    <x v="0"/>
    <x v="0"/>
    <x v="0"/>
    <x v="0"/>
    <x v="0"/>
    <x v="0"/>
    <x v="0"/>
    <x v="0"/>
    <x v="0"/>
    <x v="3"/>
    <x v="4"/>
    <x v="0"/>
    <x v="0"/>
  </r>
  <r>
    <n v="180702768"/>
    <x v="70"/>
    <x v="86"/>
    <x v="4"/>
    <x v="28"/>
    <m/>
    <m/>
    <x v="0"/>
    <x v="0"/>
    <x v="0"/>
    <x v="0"/>
    <x v="2"/>
    <x v="1"/>
    <x v="1"/>
    <x v="1"/>
    <x v="0"/>
    <x v="3"/>
    <x v="4"/>
    <x v="0"/>
    <x v="0"/>
  </r>
  <r>
    <n v="180702815"/>
    <x v="92"/>
    <x v="87"/>
    <x v="0"/>
    <x v="28"/>
    <m/>
    <m/>
    <x v="0"/>
    <x v="0"/>
    <x v="0"/>
    <x v="0"/>
    <x v="0"/>
    <x v="0"/>
    <x v="0"/>
    <x v="0"/>
    <x v="0"/>
    <x v="3"/>
    <x v="4"/>
    <x v="0"/>
    <x v="0"/>
  </r>
  <r>
    <n v="180702851"/>
    <x v="92"/>
    <x v="87"/>
    <x v="0"/>
    <x v="28"/>
    <m/>
    <m/>
    <x v="0"/>
    <x v="0"/>
    <x v="0"/>
    <x v="0"/>
    <x v="0"/>
    <x v="0"/>
    <x v="0"/>
    <x v="0"/>
    <x v="0"/>
    <x v="3"/>
    <x v="4"/>
    <x v="0"/>
    <x v="0"/>
  </r>
  <r>
    <n v="180706256"/>
    <x v="70"/>
    <x v="99"/>
    <x v="1"/>
    <x v="12"/>
    <m/>
    <m/>
    <x v="0"/>
    <x v="0"/>
    <x v="0"/>
    <x v="0"/>
    <x v="2"/>
    <x v="1"/>
    <x v="1"/>
    <x v="1"/>
    <x v="0"/>
    <x v="3"/>
    <x v="4"/>
    <x v="0"/>
    <x v="0"/>
  </r>
  <r>
    <n v="180706289"/>
    <x v="96"/>
    <x v="87"/>
    <x v="0"/>
    <x v="12"/>
    <m/>
    <m/>
    <x v="0"/>
    <x v="0"/>
    <x v="0"/>
    <x v="0"/>
    <x v="0"/>
    <x v="0"/>
    <x v="0"/>
    <x v="0"/>
    <x v="0"/>
    <x v="3"/>
    <x v="4"/>
    <x v="0"/>
    <x v="0"/>
  </r>
  <r>
    <n v="180706818"/>
    <x v="70"/>
    <x v="76"/>
    <x v="6"/>
    <x v="24"/>
    <m/>
    <m/>
    <x v="0"/>
    <x v="0"/>
    <x v="0"/>
    <x v="0"/>
    <x v="2"/>
    <x v="1"/>
    <x v="1"/>
    <x v="1"/>
    <x v="0"/>
    <x v="3"/>
    <x v="4"/>
    <x v="0"/>
    <x v="0"/>
  </r>
  <r>
    <n v="180706889"/>
    <x v="91"/>
    <x v="91"/>
    <x v="0"/>
    <x v="24"/>
    <m/>
    <m/>
    <x v="0"/>
    <x v="0"/>
    <x v="0"/>
    <x v="0"/>
    <x v="0"/>
    <x v="0"/>
    <x v="0"/>
    <x v="0"/>
    <x v="0"/>
    <x v="3"/>
    <x v="4"/>
    <x v="0"/>
    <x v="0"/>
  </r>
  <r>
    <n v="180706977"/>
    <x v="70"/>
    <x v="83"/>
    <x v="1"/>
    <x v="47"/>
    <m/>
    <m/>
    <x v="0"/>
    <x v="0"/>
    <x v="0"/>
    <x v="0"/>
    <x v="2"/>
    <x v="1"/>
    <x v="1"/>
    <x v="1"/>
    <x v="0"/>
    <x v="3"/>
    <x v="4"/>
    <x v="0"/>
    <x v="0"/>
  </r>
  <r>
    <n v="180707000"/>
    <x v="91"/>
    <x v="91"/>
    <x v="0"/>
    <x v="24"/>
    <m/>
    <m/>
    <x v="0"/>
    <x v="0"/>
    <x v="0"/>
    <x v="0"/>
    <x v="0"/>
    <x v="0"/>
    <x v="0"/>
    <x v="0"/>
    <x v="0"/>
    <x v="3"/>
    <x v="4"/>
    <x v="0"/>
    <x v="0"/>
  </r>
  <r>
    <n v="180707044"/>
    <x v="90"/>
    <x v="94"/>
    <x v="0"/>
    <x v="47"/>
    <m/>
    <m/>
    <x v="0"/>
    <x v="0"/>
    <x v="0"/>
    <x v="0"/>
    <x v="0"/>
    <x v="0"/>
    <x v="0"/>
    <x v="0"/>
    <x v="0"/>
    <x v="3"/>
    <x v="4"/>
    <x v="0"/>
    <x v="0"/>
  </r>
  <r>
    <n v="180707126"/>
    <x v="90"/>
    <x v="94"/>
    <x v="0"/>
    <x v="47"/>
    <m/>
    <m/>
    <x v="0"/>
    <x v="0"/>
    <x v="0"/>
    <x v="0"/>
    <x v="0"/>
    <x v="0"/>
    <x v="0"/>
    <x v="0"/>
    <x v="0"/>
    <x v="3"/>
    <x v="4"/>
    <x v="0"/>
    <x v="0"/>
  </r>
  <r>
    <n v="180707154"/>
    <x v="90"/>
    <x v="93"/>
    <x v="9"/>
    <x v="47"/>
    <m/>
    <m/>
    <x v="0"/>
    <x v="0"/>
    <x v="0"/>
    <x v="0"/>
    <x v="0"/>
    <x v="0"/>
    <x v="0"/>
    <x v="0"/>
    <x v="0"/>
    <x v="3"/>
    <x v="4"/>
    <x v="0"/>
    <x v="0"/>
  </r>
  <r>
    <n v="180707192"/>
    <x v="90"/>
    <x v="93"/>
    <x v="9"/>
    <x v="47"/>
    <m/>
    <m/>
    <x v="0"/>
    <x v="0"/>
    <x v="0"/>
    <x v="0"/>
    <x v="0"/>
    <x v="0"/>
    <x v="0"/>
    <x v="0"/>
    <x v="0"/>
    <x v="3"/>
    <x v="4"/>
    <x v="0"/>
    <x v="0"/>
  </r>
  <r>
    <n v="180762521"/>
    <x v="90"/>
    <x v="11"/>
    <x v="6"/>
    <x v="12"/>
    <s v="2024-09-05"/>
    <m/>
    <x v="2"/>
    <x v="0"/>
    <x v="0"/>
    <x v="0"/>
    <x v="2"/>
    <x v="1"/>
    <x v="1"/>
    <x v="1"/>
    <x v="0"/>
    <x v="3"/>
    <x v="2"/>
    <x v="0"/>
    <x v="1"/>
  </r>
  <r>
    <n v="180764190"/>
    <x v="90"/>
    <x v="11"/>
    <x v="1"/>
    <x v="61"/>
    <s v="2024-08-27"/>
    <m/>
    <x v="1"/>
    <x v="0"/>
    <x v="0"/>
    <x v="0"/>
    <x v="2"/>
    <x v="1"/>
    <x v="1"/>
    <x v="1"/>
    <x v="0"/>
    <x v="3"/>
    <x v="2"/>
    <x v="0"/>
    <x v="1"/>
  </r>
  <r>
    <n v="180765245"/>
    <x v="90"/>
    <x v="100"/>
    <x v="6"/>
    <x v="7"/>
    <m/>
    <m/>
    <x v="0"/>
    <x v="0"/>
    <x v="0"/>
    <x v="0"/>
    <x v="2"/>
    <x v="1"/>
    <x v="1"/>
    <x v="1"/>
    <x v="0"/>
    <x v="3"/>
    <x v="4"/>
    <x v="0"/>
    <x v="0"/>
  </r>
  <r>
    <n v="180765290"/>
    <x v="97"/>
    <x v="101"/>
    <x v="0"/>
    <x v="7"/>
    <m/>
    <m/>
    <x v="0"/>
    <x v="0"/>
    <x v="0"/>
    <x v="0"/>
    <x v="0"/>
    <x v="0"/>
    <x v="0"/>
    <x v="0"/>
    <x v="0"/>
    <x v="3"/>
    <x v="5"/>
    <x v="0"/>
    <x v="0"/>
  </r>
  <r>
    <n v="180765324"/>
    <x v="97"/>
    <x v="101"/>
    <x v="0"/>
    <x v="7"/>
    <m/>
    <m/>
    <x v="0"/>
    <x v="0"/>
    <x v="0"/>
    <x v="0"/>
    <x v="0"/>
    <x v="0"/>
    <x v="0"/>
    <x v="0"/>
    <x v="0"/>
    <x v="3"/>
    <x v="5"/>
    <x v="0"/>
    <x v="0"/>
  </r>
  <r>
    <n v="180765628"/>
    <x v="90"/>
    <x v="11"/>
    <x v="1"/>
    <x v="39"/>
    <s v="2024-08-09"/>
    <m/>
    <x v="2"/>
    <x v="0"/>
    <x v="0"/>
    <x v="0"/>
    <x v="2"/>
    <x v="1"/>
    <x v="1"/>
    <x v="1"/>
    <x v="0"/>
    <x v="3"/>
    <x v="2"/>
    <x v="0"/>
    <x v="1"/>
  </r>
  <r>
    <n v="180786046"/>
    <x v="90"/>
    <x v="11"/>
    <x v="6"/>
    <x v="4"/>
    <s v="2024-08-07"/>
    <m/>
    <x v="7"/>
    <x v="0"/>
    <x v="0"/>
    <x v="0"/>
    <x v="2"/>
    <x v="1"/>
    <x v="1"/>
    <x v="1"/>
    <x v="0"/>
    <x v="3"/>
    <x v="2"/>
    <x v="0"/>
    <x v="1"/>
  </r>
  <r>
    <n v="180786773"/>
    <x v="90"/>
    <x v="86"/>
    <x v="1"/>
    <x v="59"/>
    <m/>
    <m/>
    <x v="0"/>
    <x v="0"/>
    <x v="0"/>
    <x v="0"/>
    <x v="2"/>
    <x v="1"/>
    <x v="1"/>
    <x v="1"/>
    <x v="0"/>
    <x v="3"/>
    <x v="4"/>
    <x v="0"/>
    <x v="0"/>
  </r>
  <r>
    <n v="180786826"/>
    <x v="91"/>
    <x v="92"/>
    <x v="0"/>
    <x v="59"/>
    <m/>
    <m/>
    <x v="0"/>
    <x v="0"/>
    <x v="0"/>
    <x v="0"/>
    <x v="0"/>
    <x v="0"/>
    <x v="0"/>
    <x v="0"/>
    <x v="0"/>
    <x v="3"/>
    <x v="4"/>
    <x v="0"/>
    <x v="0"/>
  </r>
  <r>
    <n v="180786854"/>
    <x v="91"/>
    <x v="11"/>
    <x v="0"/>
    <x v="59"/>
    <s v="2024-08-19"/>
    <m/>
    <x v="5"/>
    <x v="0"/>
    <x v="0"/>
    <x v="0"/>
    <x v="0"/>
    <x v="0"/>
    <x v="0"/>
    <x v="0"/>
    <x v="0"/>
    <x v="3"/>
    <x v="2"/>
    <x v="0"/>
    <x v="1"/>
  </r>
  <r>
    <n v="180789523"/>
    <x v="90"/>
    <x v="68"/>
    <x v="1"/>
    <x v="61"/>
    <m/>
    <m/>
    <x v="0"/>
    <x v="0"/>
    <x v="0"/>
    <x v="0"/>
    <x v="2"/>
    <x v="1"/>
    <x v="1"/>
    <x v="1"/>
    <x v="0"/>
    <x v="3"/>
    <x v="4"/>
    <x v="0"/>
    <x v="0"/>
  </r>
  <r>
    <n v="180789562"/>
    <x v="94"/>
    <x v="98"/>
    <x v="0"/>
    <x v="61"/>
    <m/>
    <m/>
    <x v="0"/>
    <x v="0"/>
    <x v="0"/>
    <x v="0"/>
    <x v="0"/>
    <x v="0"/>
    <x v="0"/>
    <x v="0"/>
    <x v="0"/>
    <x v="3"/>
    <x v="4"/>
    <x v="0"/>
    <x v="0"/>
  </r>
  <r>
    <n v="180789612"/>
    <x v="94"/>
    <x v="98"/>
    <x v="0"/>
    <x v="61"/>
    <m/>
    <m/>
    <x v="0"/>
    <x v="0"/>
    <x v="0"/>
    <x v="0"/>
    <x v="0"/>
    <x v="0"/>
    <x v="0"/>
    <x v="0"/>
    <x v="0"/>
    <x v="3"/>
    <x v="4"/>
    <x v="0"/>
    <x v="0"/>
  </r>
  <r>
    <n v="180790205"/>
    <x v="90"/>
    <x v="77"/>
    <x v="15"/>
    <x v="2"/>
    <m/>
    <m/>
    <x v="0"/>
    <x v="0"/>
    <x v="0"/>
    <x v="0"/>
    <x v="2"/>
    <x v="1"/>
    <x v="0"/>
    <x v="1"/>
    <x v="0"/>
    <x v="3"/>
    <x v="4"/>
    <x v="0"/>
    <x v="0"/>
  </r>
  <r>
    <n v="180790239"/>
    <x v="93"/>
    <x v="86"/>
    <x v="0"/>
    <x v="2"/>
    <m/>
    <m/>
    <x v="0"/>
    <x v="0"/>
    <x v="0"/>
    <x v="0"/>
    <x v="0"/>
    <x v="0"/>
    <x v="0"/>
    <x v="0"/>
    <x v="0"/>
    <x v="3"/>
    <x v="4"/>
    <x v="0"/>
    <x v="0"/>
  </r>
  <r>
    <n v="180790267"/>
    <x v="93"/>
    <x v="86"/>
    <x v="0"/>
    <x v="2"/>
    <m/>
    <m/>
    <x v="0"/>
    <x v="0"/>
    <x v="0"/>
    <x v="0"/>
    <x v="0"/>
    <x v="0"/>
    <x v="0"/>
    <x v="0"/>
    <x v="0"/>
    <x v="3"/>
    <x v="4"/>
    <x v="0"/>
    <x v="0"/>
  </r>
  <r>
    <n v="180790294"/>
    <x v="93"/>
    <x v="86"/>
    <x v="0"/>
    <x v="2"/>
    <m/>
    <m/>
    <x v="0"/>
    <x v="0"/>
    <x v="0"/>
    <x v="0"/>
    <x v="0"/>
    <x v="0"/>
    <x v="0"/>
    <x v="0"/>
    <x v="0"/>
    <x v="3"/>
    <x v="4"/>
    <x v="0"/>
    <x v="0"/>
  </r>
  <r>
    <n v="180790325"/>
    <x v="93"/>
    <x v="86"/>
    <x v="0"/>
    <x v="2"/>
    <m/>
    <m/>
    <x v="0"/>
    <x v="0"/>
    <x v="0"/>
    <x v="0"/>
    <x v="0"/>
    <x v="0"/>
    <x v="0"/>
    <x v="0"/>
    <x v="0"/>
    <x v="3"/>
    <x v="4"/>
    <x v="0"/>
    <x v="0"/>
  </r>
  <r>
    <n v="180790400"/>
    <x v="93"/>
    <x v="86"/>
    <x v="0"/>
    <x v="2"/>
    <m/>
    <m/>
    <x v="0"/>
    <x v="0"/>
    <x v="0"/>
    <x v="0"/>
    <x v="0"/>
    <x v="0"/>
    <x v="0"/>
    <x v="0"/>
    <x v="0"/>
    <x v="3"/>
    <x v="4"/>
    <x v="0"/>
    <x v="0"/>
  </r>
  <r>
    <n v="180790962"/>
    <x v="90"/>
    <x v="99"/>
    <x v="1"/>
    <x v="41"/>
    <m/>
    <m/>
    <x v="0"/>
    <x v="0"/>
    <x v="0"/>
    <x v="0"/>
    <x v="2"/>
    <x v="1"/>
    <x v="1"/>
    <x v="1"/>
    <x v="0"/>
    <x v="3"/>
    <x v="4"/>
    <x v="0"/>
    <x v="0"/>
  </r>
  <r>
    <n v="180790985"/>
    <x v="96"/>
    <x v="11"/>
    <x v="0"/>
    <x v="41"/>
    <s v="2024-08-14"/>
    <m/>
    <x v="2"/>
    <x v="0"/>
    <x v="0"/>
    <x v="0"/>
    <x v="0"/>
    <x v="0"/>
    <x v="0"/>
    <x v="0"/>
    <x v="0"/>
    <x v="3"/>
    <x v="2"/>
    <x v="0"/>
    <x v="1"/>
  </r>
  <r>
    <n v="180791018"/>
    <x v="96"/>
    <x v="11"/>
    <x v="0"/>
    <x v="41"/>
    <s v="2024-08-16"/>
    <m/>
    <x v="2"/>
    <x v="0"/>
    <x v="0"/>
    <x v="0"/>
    <x v="0"/>
    <x v="0"/>
    <x v="0"/>
    <x v="0"/>
    <x v="0"/>
    <x v="3"/>
    <x v="2"/>
    <x v="0"/>
    <x v="1"/>
  </r>
  <r>
    <n v="180800822"/>
    <x v="93"/>
    <x v="86"/>
    <x v="6"/>
    <x v="3"/>
    <m/>
    <m/>
    <x v="0"/>
    <x v="0"/>
    <x v="0"/>
    <x v="0"/>
    <x v="2"/>
    <x v="1"/>
    <x v="1"/>
    <x v="1"/>
    <x v="0"/>
    <x v="3"/>
    <x v="4"/>
    <x v="0"/>
    <x v="0"/>
  </r>
  <r>
    <n v="180800852"/>
    <x v="91"/>
    <x v="87"/>
    <x v="0"/>
    <x v="3"/>
    <m/>
    <m/>
    <x v="0"/>
    <x v="0"/>
    <x v="0"/>
    <x v="0"/>
    <x v="0"/>
    <x v="0"/>
    <x v="0"/>
    <x v="0"/>
    <x v="0"/>
    <x v="3"/>
    <x v="4"/>
    <x v="0"/>
    <x v="0"/>
  </r>
  <r>
    <n v="180800875"/>
    <x v="91"/>
    <x v="87"/>
    <x v="0"/>
    <x v="3"/>
    <m/>
    <m/>
    <x v="0"/>
    <x v="0"/>
    <x v="0"/>
    <x v="0"/>
    <x v="0"/>
    <x v="0"/>
    <x v="0"/>
    <x v="0"/>
    <x v="0"/>
    <x v="3"/>
    <x v="4"/>
    <x v="0"/>
    <x v="0"/>
  </r>
  <r>
    <n v="180800914"/>
    <x v="91"/>
    <x v="87"/>
    <x v="0"/>
    <x v="3"/>
    <m/>
    <m/>
    <x v="0"/>
    <x v="0"/>
    <x v="0"/>
    <x v="0"/>
    <x v="0"/>
    <x v="0"/>
    <x v="0"/>
    <x v="0"/>
    <x v="0"/>
    <x v="3"/>
    <x v="4"/>
    <x v="0"/>
    <x v="0"/>
  </r>
  <r>
    <n v="180803816"/>
    <x v="93"/>
    <x v="91"/>
    <x v="10"/>
    <x v="3"/>
    <m/>
    <m/>
    <x v="0"/>
    <x v="0"/>
    <x v="0"/>
    <x v="0"/>
    <x v="2"/>
    <x v="1"/>
    <x v="0"/>
    <x v="1"/>
    <x v="0"/>
    <x v="3"/>
    <x v="4"/>
    <x v="0"/>
    <x v="0"/>
  </r>
  <r>
    <n v="180803866"/>
    <x v="79"/>
    <x v="102"/>
    <x v="0"/>
    <x v="3"/>
    <m/>
    <m/>
    <x v="0"/>
    <x v="0"/>
    <x v="0"/>
    <x v="0"/>
    <x v="0"/>
    <x v="0"/>
    <x v="0"/>
    <x v="0"/>
    <x v="0"/>
    <x v="3"/>
    <x v="4"/>
    <x v="0"/>
    <x v="0"/>
  </r>
  <r>
    <n v="180803979"/>
    <x v="93"/>
    <x v="11"/>
    <x v="1"/>
    <x v="11"/>
    <s v="2024-08-08"/>
    <m/>
    <x v="5"/>
    <x v="0"/>
    <x v="0"/>
    <x v="0"/>
    <x v="2"/>
    <x v="1"/>
    <x v="1"/>
    <x v="1"/>
    <x v="0"/>
    <x v="3"/>
    <x v="2"/>
    <x v="0"/>
    <x v="1"/>
  </r>
  <r>
    <n v="180816171"/>
    <x v="94"/>
    <x v="11"/>
    <x v="4"/>
    <x v="11"/>
    <s v="2024-08-23"/>
    <m/>
    <x v="5"/>
    <x v="0"/>
    <x v="0"/>
    <x v="0"/>
    <x v="2"/>
    <x v="1"/>
    <x v="1"/>
    <x v="1"/>
    <x v="0"/>
    <x v="3"/>
    <x v="2"/>
    <x v="0"/>
    <x v="1"/>
  </r>
  <r>
    <n v="180816327"/>
    <x v="93"/>
    <x v="88"/>
    <x v="1"/>
    <x v="59"/>
    <m/>
    <m/>
    <x v="0"/>
    <x v="0"/>
    <x v="0"/>
    <x v="0"/>
    <x v="2"/>
    <x v="1"/>
    <x v="1"/>
    <x v="1"/>
    <x v="0"/>
    <x v="3"/>
    <x v="4"/>
    <x v="0"/>
    <x v="0"/>
  </r>
  <r>
    <n v="180816371"/>
    <x v="95"/>
    <x v="103"/>
    <x v="0"/>
    <x v="59"/>
    <m/>
    <m/>
    <x v="0"/>
    <x v="0"/>
    <x v="0"/>
    <x v="0"/>
    <x v="0"/>
    <x v="0"/>
    <x v="0"/>
    <x v="0"/>
    <x v="0"/>
    <x v="3"/>
    <x v="4"/>
    <x v="0"/>
    <x v="0"/>
  </r>
  <r>
    <n v="180817563"/>
    <x v="93"/>
    <x v="92"/>
    <x v="6"/>
    <x v="23"/>
    <m/>
    <m/>
    <x v="0"/>
    <x v="0"/>
    <x v="0"/>
    <x v="0"/>
    <x v="2"/>
    <x v="1"/>
    <x v="1"/>
    <x v="1"/>
    <x v="0"/>
    <x v="3"/>
    <x v="4"/>
    <x v="0"/>
    <x v="0"/>
  </r>
  <r>
    <n v="180817656"/>
    <x v="98"/>
    <x v="104"/>
    <x v="0"/>
    <x v="23"/>
    <m/>
    <m/>
    <x v="0"/>
    <x v="0"/>
    <x v="0"/>
    <x v="0"/>
    <x v="0"/>
    <x v="0"/>
    <x v="0"/>
    <x v="0"/>
    <x v="0"/>
    <x v="3"/>
    <x v="4"/>
    <x v="0"/>
    <x v="0"/>
  </r>
  <r>
    <n v="180817701"/>
    <x v="98"/>
    <x v="11"/>
    <x v="0"/>
    <x v="23"/>
    <s v="2024-08-27"/>
    <m/>
    <x v="7"/>
    <x v="0"/>
    <x v="0"/>
    <x v="0"/>
    <x v="0"/>
    <x v="0"/>
    <x v="0"/>
    <x v="0"/>
    <x v="0"/>
    <x v="3"/>
    <x v="2"/>
    <x v="0"/>
    <x v="1"/>
  </r>
  <r>
    <n v="180817731"/>
    <x v="98"/>
    <x v="104"/>
    <x v="0"/>
    <x v="23"/>
    <m/>
    <m/>
    <x v="0"/>
    <x v="0"/>
    <x v="0"/>
    <x v="0"/>
    <x v="0"/>
    <x v="0"/>
    <x v="0"/>
    <x v="0"/>
    <x v="0"/>
    <x v="3"/>
    <x v="4"/>
    <x v="0"/>
    <x v="0"/>
  </r>
  <r>
    <n v="180817839"/>
    <x v="93"/>
    <x v="68"/>
    <x v="1"/>
    <x v="38"/>
    <m/>
    <m/>
    <x v="0"/>
    <x v="0"/>
    <x v="0"/>
    <x v="0"/>
    <x v="2"/>
    <x v="1"/>
    <x v="1"/>
    <x v="1"/>
    <x v="0"/>
    <x v="3"/>
    <x v="4"/>
    <x v="0"/>
    <x v="0"/>
  </r>
  <r>
    <n v="180817872"/>
    <x v="94"/>
    <x v="87"/>
    <x v="0"/>
    <x v="38"/>
    <m/>
    <m/>
    <x v="0"/>
    <x v="0"/>
    <x v="0"/>
    <x v="0"/>
    <x v="0"/>
    <x v="0"/>
    <x v="0"/>
    <x v="0"/>
    <x v="0"/>
    <x v="3"/>
    <x v="4"/>
    <x v="0"/>
    <x v="0"/>
  </r>
  <r>
    <n v="180817909"/>
    <x v="94"/>
    <x v="92"/>
    <x v="0"/>
    <x v="38"/>
    <m/>
    <m/>
    <x v="0"/>
    <x v="0"/>
    <x v="0"/>
    <x v="0"/>
    <x v="0"/>
    <x v="0"/>
    <x v="0"/>
    <x v="0"/>
    <x v="0"/>
    <x v="3"/>
    <x v="4"/>
    <x v="0"/>
    <x v="0"/>
  </r>
  <r>
    <n v="180818678"/>
    <x v="93"/>
    <x v="68"/>
    <x v="1"/>
    <x v="3"/>
    <m/>
    <m/>
    <x v="0"/>
    <x v="0"/>
    <x v="0"/>
    <x v="0"/>
    <x v="2"/>
    <x v="1"/>
    <x v="1"/>
    <x v="1"/>
    <x v="0"/>
    <x v="3"/>
    <x v="4"/>
    <x v="0"/>
    <x v="0"/>
  </r>
  <r>
    <n v="180818701"/>
    <x v="94"/>
    <x v="98"/>
    <x v="0"/>
    <x v="3"/>
    <m/>
    <s v="2024-10-15"/>
    <x v="0"/>
    <x v="0"/>
    <x v="0"/>
    <x v="0"/>
    <x v="0"/>
    <x v="0"/>
    <x v="0"/>
    <x v="0"/>
    <x v="0"/>
    <x v="3"/>
    <x v="4"/>
    <x v="0"/>
    <x v="0"/>
  </r>
  <r>
    <n v="180818738"/>
    <x v="94"/>
    <x v="98"/>
    <x v="0"/>
    <x v="3"/>
    <m/>
    <s v="2024-10-15"/>
    <x v="0"/>
    <x v="0"/>
    <x v="0"/>
    <x v="0"/>
    <x v="0"/>
    <x v="0"/>
    <x v="0"/>
    <x v="0"/>
    <x v="0"/>
    <x v="3"/>
    <x v="4"/>
    <x v="0"/>
    <x v="0"/>
  </r>
  <r>
    <n v="180821126"/>
    <x v="93"/>
    <x v="77"/>
    <x v="6"/>
    <x v="38"/>
    <m/>
    <m/>
    <x v="0"/>
    <x v="0"/>
    <x v="0"/>
    <x v="0"/>
    <x v="2"/>
    <x v="1"/>
    <x v="1"/>
    <x v="1"/>
    <x v="0"/>
    <x v="3"/>
    <x v="4"/>
    <x v="0"/>
    <x v="0"/>
  </r>
  <r>
    <n v="180821195"/>
    <x v="94"/>
    <x v="99"/>
    <x v="0"/>
    <x v="38"/>
    <m/>
    <m/>
    <x v="0"/>
    <x v="0"/>
    <x v="0"/>
    <x v="0"/>
    <x v="0"/>
    <x v="0"/>
    <x v="0"/>
    <x v="0"/>
    <x v="0"/>
    <x v="3"/>
    <x v="4"/>
    <x v="0"/>
    <x v="0"/>
  </r>
  <r>
    <n v="180821218"/>
    <x v="94"/>
    <x v="76"/>
    <x v="9"/>
    <x v="38"/>
    <m/>
    <m/>
    <x v="0"/>
    <x v="0"/>
    <x v="0"/>
    <x v="0"/>
    <x v="0"/>
    <x v="0"/>
    <x v="0"/>
    <x v="0"/>
    <x v="0"/>
    <x v="3"/>
    <x v="4"/>
    <x v="0"/>
    <x v="0"/>
  </r>
  <r>
    <n v="180821245"/>
    <x v="94"/>
    <x v="76"/>
    <x v="9"/>
    <x v="38"/>
    <m/>
    <m/>
    <x v="0"/>
    <x v="0"/>
    <x v="0"/>
    <x v="0"/>
    <x v="0"/>
    <x v="0"/>
    <x v="0"/>
    <x v="0"/>
    <x v="0"/>
    <x v="3"/>
    <x v="4"/>
    <x v="0"/>
    <x v="0"/>
  </r>
  <r>
    <n v="180821265"/>
    <x v="94"/>
    <x v="76"/>
    <x v="9"/>
    <x v="38"/>
    <m/>
    <m/>
    <x v="0"/>
    <x v="0"/>
    <x v="0"/>
    <x v="0"/>
    <x v="0"/>
    <x v="0"/>
    <x v="0"/>
    <x v="0"/>
    <x v="0"/>
    <x v="3"/>
    <x v="4"/>
    <x v="0"/>
    <x v="0"/>
  </r>
  <r>
    <n v="180823955"/>
    <x v="93"/>
    <x v="11"/>
    <x v="8"/>
    <x v="31"/>
    <s v="2024-09-06"/>
    <m/>
    <x v="2"/>
    <x v="0"/>
    <x v="0"/>
    <x v="0"/>
    <x v="2"/>
    <x v="1"/>
    <x v="1"/>
    <x v="1"/>
    <x v="0"/>
    <x v="3"/>
    <x v="2"/>
    <x v="0"/>
    <x v="1"/>
  </r>
  <r>
    <n v="180824532"/>
    <x v="93"/>
    <x v="91"/>
    <x v="6"/>
    <x v="24"/>
    <m/>
    <m/>
    <x v="0"/>
    <x v="0"/>
    <x v="0"/>
    <x v="0"/>
    <x v="2"/>
    <x v="1"/>
    <x v="1"/>
    <x v="1"/>
    <x v="0"/>
    <x v="3"/>
    <x v="4"/>
    <x v="0"/>
    <x v="0"/>
  </r>
  <r>
    <n v="180824562"/>
    <x v="79"/>
    <x v="102"/>
    <x v="0"/>
    <x v="24"/>
    <m/>
    <m/>
    <x v="0"/>
    <x v="0"/>
    <x v="0"/>
    <x v="0"/>
    <x v="0"/>
    <x v="0"/>
    <x v="0"/>
    <x v="0"/>
    <x v="0"/>
    <x v="3"/>
    <x v="4"/>
    <x v="0"/>
    <x v="0"/>
  </r>
  <r>
    <n v="180824587"/>
    <x v="79"/>
    <x v="102"/>
    <x v="0"/>
    <x v="24"/>
    <m/>
    <m/>
    <x v="0"/>
    <x v="0"/>
    <x v="0"/>
    <x v="0"/>
    <x v="0"/>
    <x v="0"/>
    <x v="0"/>
    <x v="0"/>
    <x v="0"/>
    <x v="3"/>
    <x v="4"/>
    <x v="0"/>
    <x v="0"/>
  </r>
  <r>
    <n v="180824625"/>
    <x v="79"/>
    <x v="102"/>
    <x v="0"/>
    <x v="24"/>
    <m/>
    <m/>
    <x v="0"/>
    <x v="0"/>
    <x v="0"/>
    <x v="0"/>
    <x v="0"/>
    <x v="0"/>
    <x v="0"/>
    <x v="0"/>
    <x v="0"/>
    <x v="3"/>
    <x v="4"/>
    <x v="0"/>
    <x v="0"/>
  </r>
  <r>
    <n v="180824657"/>
    <x v="79"/>
    <x v="102"/>
    <x v="0"/>
    <x v="24"/>
    <m/>
    <m/>
    <x v="0"/>
    <x v="0"/>
    <x v="0"/>
    <x v="0"/>
    <x v="0"/>
    <x v="0"/>
    <x v="0"/>
    <x v="0"/>
    <x v="0"/>
    <x v="3"/>
    <x v="4"/>
    <x v="0"/>
    <x v="0"/>
  </r>
  <r>
    <n v="180824692"/>
    <x v="79"/>
    <x v="102"/>
    <x v="0"/>
    <x v="24"/>
    <m/>
    <m/>
    <x v="0"/>
    <x v="0"/>
    <x v="0"/>
    <x v="0"/>
    <x v="0"/>
    <x v="0"/>
    <x v="0"/>
    <x v="0"/>
    <x v="0"/>
    <x v="3"/>
    <x v="4"/>
    <x v="0"/>
    <x v="0"/>
  </r>
  <r>
    <n v="180835728"/>
    <x v="93"/>
    <x v="102"/>
    <x v="11"/>
    <x v="24"/>
    <m/>
    <s v="2024-08-24"/>
    <x v="0"/>
    <x v="0"/>
    <x v="0"/>
    <x v="0"/>
    <x v="2"/>
    <x v="1"/>
    <x v="0"/>
    <x v="1"/>
    <x v="0"/>
    <x v="3"/>
    <x v="4"/>
    <x v="0"/>
    <x v="0"/>
  </r>
  <r>
    <n v="180835745"/>
    <x v="95"/>
    <x v="11"/>
    <x v="0"/>
    <x v="72"/>
    <s v="2024-08-22"/>
    <m/>
    <x v="1"/>
    <x v="0"/>
    <x v="0"/>
    <x v="0"/>
    <x v="0"/>
    <x v="0"/>
    <x v="0"/>
    <x v="0"/>
    <x v="0"/>
    <x v="3"/>
    <x v="2"/>
    <x v="0"/>
    <x v="1"/>
  </r>
  <r>
    <n v="180835776"/>
    <x v="95"/>
    <x v="11"/>
    <x v="0"/>
    <x v="72"/>
    <s v="2024-08-22"/>
    <m/>
    <x v="1"/>
    <x v="0"/>
    <x v="0"/>
    <x v="0"/>
    <x v="0"/>
    <x v="0"/>
    <x v="0"/>
    <x v="0"/>
    <x v="0"/>
    <x v="3"/>
    <x v="2"/>
    <x v="0"/>
    <x v="1"/>
  </r>
  <r>
    <n v="180835802"/>
    <x v="95"/>
    <x v="11"/>
    <x v="0"/>
    <x v="72"/>
    <s v="2024-08-22"/>
    <m/>
    <x v="1"/>
    <x v="0"/>
    <x v="0"/>
    <x v="0"/>
    <x v="0"/>
    <x v="0"/>
    <x v="0"/>
    <x v="0"/>
    <x v="0"/>
    <x v="3"/>
    <x v="2"/>
    <x v="0"/>
    <x v="1"/>
  </r>
  <r>
    <n v="180835831"/>
    <x v="95"/>
    <x v="11"/>
    <x v="0"/>
    <x v="72"/>
    <s v="2024-08-22"/>
    <m/>
    <x v="1"/>
    <x v="0"/>
    <x v="0"/>
    <x v="0"/>
    <x v="0"/>
    <x v="0"/>
    <x v="0"/>
    <x v="0"/>
    <x v="0"/>
    <x v="3"/>
    <x v="2"/>
    <x v="0"/>
    <x v="1"/>
  </r>
  <r>
    <n v="180845334"/>
    <x v="94"/>
    <x v="92"/>
    <x v="4"/>
    <x v="7"/>
    <m/>
    <m/>
    <x v="0"/>
    <x v="0"/>
    <x v="0"/>
    <x v="0"/>
    <x v="2"/>
    <x v="1"/>
    <x v="1"/>
    <x v="1"/>
    <x v="0"/>
    <x v="3"/>
    <x v="4"/>
    <x v="0"/>
    <x v="0"/>
  </r>
  <r>
    <n v="180845394"/>
    <x v="95"/>
    <x v="96"/>
    <x v="0"/>
    <x v="7"/>
    <m/>
    <m/>
    <x v="0"/>
    <x v="0"/>
    <x v="0"/>
    <x v="0"/>
    <x v="0"/>
    <x v="0"/>
    <x v="0"/>
    <x v="0"/>
    <x v="0"/>
    <x v="3"/>
    <x v="4"/>
    <x v="0"/>
    <x v="0"/>
  </r>
  <r>
    <n v="180845482"/>
    <x v="95"/>
    <x v="96"/>
    <x v="0"/>
    <x v="7"/>
    <m/>
    <m/>
    <x v="0"/>
    <x v="0"/>
    <x v="0"/>
    <x v="0"/>
    <x v="0"/>
    <x v="0"/>
    <x v="0"/>
    <x v="0"/>
    <x v="0"/>
    <x v="3"/>
    <x v="4"/>
    <x v="0"/>
    <x v="0"/>
  </r>
  <r>
    <n v="180867205"/>
    <x v="94"/>
    <x v="68"/>
    <x v="1"/>
    <x v="15"/>
    <m/>
    <m/>
    <x v="0"/>
    <x v="0"/>
    <x v="0"/>
    <x v="0"/>
    <x v="2"/>
    <x v="1"/>
    <x v="1"/>
    <x v="1"/>
    <x v="0"/>
    <x v="3"/>
    <x v="4"/>
    <x v="0"/>
    <x v="0"/>
  </r>
  <r>
    <n v="180867243"/>
    <x v="94"/>
    <x v="99"/>
    <x v="0"/>
    <x v="15"/>
    <m/>
    <m/>
    <x v="0"/>
    <x v="0"/>
    <x v="0"/>
    <x v="0"/>
    <x v="0"/>
    <x v="0"/>
    <x v="0"/>
    <x v="0"/>
    <x v="0"/>
    <x v="3"/>
    <x v="4"/>
    <x v="0"/>
    <x v="0"/>
  </r>
  <r>
    <n v="180867350"/>
    <x v="94"/>
    <x v="99"/>
    <x v="0"/>
    <x v="15"/>
    <m/>
    <m/>
    <x v="0"/>
    <x v="0"/>
    <x v="0"/>
    <x v="0"/>
    <x v="0"/>
    <x v="0"/>
    <x v="0"/>
    <x v="0"/>
    <x v="0"/>
    <x v="3"/>
    <x v="4"/>
    <x v="0"/>
    <x v="0"/>
  </r>
  <r>
    <n v="180870663"/>
    <x v="94"/>
    <x v="11"/>
    <x v="4"/>
    <x v="41"/>
    <s v="2024-08-19"/>
    <m/>
    <x v="5"/>
    <x v="0"/>
    <x v="0"/>
    <x v="0"/>
    <x v="2"/>
    <x v="1"/>
    <x v="1"/>
    <x v="1"/>
    <x v="0"/>
    <x v="3"/>
    <x v="2"/>
    <x v="0"/>
    <x v="1"/>
  </r>
  <r>
    <n v="180879195"/>
    <x v="94"/>
    <x v="11"/>
    <x v="4"/>
    <x v="27"/>
    <s v="2024-08-21"/>
    <m/>
    <x v="2"/>
    <x v="0"/>
    <x v="0"/>
    <x v="0"/>
    <x v="2"/>
    <x v="1"/>
    <x v="1"/>
    <x v="1"/>
    <x v="0"/>
    <x v="3"/>
    <x v="2"/>
    <x v="0"/>
    <x v="1"/>
  </r>
  <r>
    <n v="180900336"/>
    <x v="92"/>
    <x v="105"/>
    <x v="1"/>
    <x v="11"/>
    <m/>
    <m/>
    <x v="0"/>
    <x v="0"/>
    <x v="0"/>
    <x v="0"/>
    <x v="2"/>
    <x v="1"/>
    <x v="1"/>
    <x v="1"/>
    <x v="0"/>
    <x v="3"/>
    <x v="4"/>
    <x v="0"/>
    <x v="0"/>
  </r>
  <r>
    <n v="180900384"/>
    <x v="99"/>
    <x v="87"/>
    <x v="0"/>
    <x v="11"/>
    <m/>
    <m/>
    <x v="0"/>
    <x v="0"/>
    <x v="0"/>
    <x v="0"/>
    <x v="0"/>
    <x v="0"/>
    <x v="0"/>
    <x v="0"/>
    <x v="0"/>
    <x v="3"/>
    <x v="4"/>
    <x v="0"/>
    <x v="0"/>
  </r>
  <r>
    <n v="180900493"/>
    <x v="99"/>
    <x v="87"/>
    <x v="0"/>
    <x v="11"/>
    <m/>
    <m/>
    <x v="0"/>
    <x v="0"/>
    <x v="0"/>
    <x v="0"/>
    <x v="0"/>
    <x v="0"/>
    <x v="0"/>
    <x v="0"/>
    <x v="0"/>
    <x v="3"/>
    <x v="4"/>
    <x v="0"/>
    <x v="0"/>
  </r>
  <r>
    <n v="180900513"/>
    <x v="99"/>
    <x v="87"/>
    <x v="0"/>
    <x v="11"/>
    <m/>
    <m/>
    <x v="0"/>
    <x v="0"/>
    <x v="0"/>
    <x v="0"/>
    <x v="0"/>
    <x v="0"/>
    <x v="0"/>
    <x v="0"/>
    <x v="0"/>
    <x v="3"/>
    <x v="4"/>
    <x v="0"/>
    <x v="0"/>
  </r>
  <r>
    <n v="180901565"/>
    <x v="92"/>
    <x v="11"/>
    <x v="4"/>
    <x v="4"/>
    <m/>
    <m/>
    <x v="0"/>
    <x v="0"/>
    <x v="0"/>
    <x v="0"/>
    <x v="2"/>
    <x v="1"/>
    <x v="1"/>
    <x v="1"/>
    <x v="0"/>
    <x v="3"/>
    <x v="2"/>
    <x v="0"/>
    <x v="1"/>
  </r>
  <r>
    <n v="180901712"/>
    <x v="96"/>
    <x v="11"/>
    <x v="0"/>
    <x v="4"/>
    <m/>
    <m/>
    <x v="0"/>
    <x v="0"/>
    <x v="0"/>
    <x v="0"/>
    <x v="0"/>
    <x v="0"/>
    <x v="0"/>
    <x v="0"/>
    <x v="0"/>
    <x v="3"/>
    <x v="2"/>
    <x v="0"/>
    <x v="1"/>
  </r>
  <r>
    <n v="180901765"/>
    <x v="96"/>
    <x v="11"/>
    <x v="0"/>
    <x v="4"/>
    <m/>
    <m/>
    <x v="0"/>
    <x v="0"/>
    <x v="0"/>
    <x v="0"/>
    <x v="0"/>
    <x v="0"/>
    <x v="0"/>
    <x v="0"/>
    <x v="0"/>
    <x v="3"/>
    <x v="2"/>
    <x v="0"/>
    <x v="1"/>
  </r>
  <r>
    <n v="180902099"/>
    <x v="92"/>
    <x v="86"/>
    <x v="11"/>
    <x v="3"/>
    <m/>
    <m/>
    <x v="0"/>
    <x v="0"/>
    <x v="0"/>
    <x v="0"/>
    <x v="2"/>
    <x v="1"/>
    <x v="0"/>
    <x v="1"/>
    <x v="0"/>
    <x v="3"/>
    <x v="4"/>
    <x v="0"/>
    <x v="0"/>
  </r>
  <r>
    <n v="180902138"/>
    <x v="91"/>
    <x v="91"/>
    <x v="0"/>
    <x v="3"/>
    <m/>
    <m/>
    <x v="0"/>
    <x v="0"/>
    <x v="0"/>
    <x v="0"/>
    <x v="0"/>
    <x v="0"/>
    <x v="0"/>
    <x v="0"/>
    <x v="0"/>
    <x v="3"/>
    <x v="4"/>
    <x v="0"/>
    <x v="0"/>
  </r>
  <r>
    <n v="180902290"/>
    <x v="92"/>
    <x v="11"/>
    <x v="6"/>
    <x v="66"/>
    <s v="2024-08-19"/>
    <m/>
    <x v="5"/>
    <x v="0"/>
    <x v="0"/>
    <x v="0"/>
    <x v="2"/>
    <x v="1"/>
    <x v="1"/>
    <x v="1"/>
    <x v="0"/>
    <x v="3"/>
    <x v="2"/>
    <x v="0"/>
    <x v="1"/>
  </r>
  <r>
    <n v="180904212"/>
    <x v="92"/>
    <x v="11"/>
    <x v="8"/>
    <x v="23"/>
    <s v="2024-08-16"/>
    <m/>
    <x v="7"/>
    <x v="0"/>
    <x v="0"/>
    <x v="0"/>
    <x v="2"/>
    <x v="1"/>
    <x v="1"/>
    <x v="1"/>
    <x v="0"/>
    <x v="3"/>
    <x v="2"/>
    <x v="0"/>
    <x v="1"/>
  </r>
  <r>
    <n v="180904598"/>
    <x v="92"/>
    <x v="102"/>
    <x v="11"/>
    <x v="15"/>
    <m/>
    <m/>
    <x v="0"/>
    <x v="0"/>
    <x v="0"/>
    <x v="0"/>
    <x v="2"/>
    <x v="1"/>
    <x v="0"/>
    <x v="1"/>
    <x v="0"/>
    <x v="3"/>
    <x v="4"/>
    <x v="0"/>
    <x v="0"/>
  </r>
  <r>
    <n v="180904604"/>
    <x v="92"/>
    <x v="11"/>
    <x v="1"/>
    <x v="3"/>
    <s v="2024-08-09"/>
    <m/>
    <x v="8"/>
    <x v="0"/>
    <x v="0"/>
    <x v="0"/>
    <x v="2"/>
    <x v="1"/>
    <x v="1"/>
    <x v="1"/>
    <x v="0"/>
    <x v="3"/>
    <x v="2"/>
    <x v="0"/>
    <x v="1"/>
  </r>
  <r>
    <n v="180904629"/>
    <x v="100"/>
    <x v="103"/>
    <x v="0"/>
    <x v="15"/>
    <m/>
    <m/>
    <x v="0"/>
    <x v="0"/>
    <x v="0"/>
    <x v="0"/>
    <x v="0"/>
    <x v="0"/>
    <x v="0"/>
    <x v="0"/>
    <x v="0"/>
    <x v="3"/>
    <x v="4"/>
    <x v="0"/>
    <x v="0"/>
  </r>
  <r>
    <n v="180905238"/>
    <x v="92"/>
    <x v="88"/>
    <x v="1"/>
    <x v="7"/>
    <m/>
    <m/>
    <x v="0"/>
    <x v="0"/>
    <x v="0"/>
    <x v="0"/>
    <x v="2"/>
    <x v="1"/>
    <x v="1"/>
    <x v="1"/>
    <x v="0"/>
    <x v="3"/>
    <x v="4"/>
    <x v="0"/>
    <x v="0"/>
  </r>
  <r>
    <n v="180905269"/>
    <x v="88"/>
    <x v="93"/>
    <x v="0"/>
    <x v="7"/>
    <m/>
    <m/>
    <x v="0"/>
    <x v="0"/>
    <x v="0"/>
    <x v="0"/>
    <x v="0"/>
    <x v="0"/>
    <x v="0"/>
    <x v="0"/>
    <x v="0"/>
    <x v="3"/>
    <x v="4"/>
    <x v="0"/>
    <x v="0"/>
  </r>
  <r>
    <n v="180905291"/>
    <x v="88"/>
    <x v="93"/>
    <x v="0"/>
    <x v="7"/>
    <m/>
    <m/>
    <x v="0"/>
    <x v="0"/>
    <x v="0"/>
    <x v="0"/>
    <x v="0"/>
    <x v="0"/>
    <x v="0"/>
    <x v="0"/>
    <x v="0"/>
    <x v="3"/>
    <x v="4"/>
    <x v="0"/>
    <x v="0"/>
  </r>
  <r>
    <n v="180906454"/>
    <x v="92"/>
    <x v="87"/>
    <x v="1"/>
    <x v="32"/>
    <m/>
    <m/>
    <x v="0"/>
    <x v="0"/>
    <x v="0"/>
    <x v="0"/>
    <x v="2"/>
    <x v="1"/>
    <x v="1"/>
    <x v="1"/>
    <x v="0"/>
    <x v="3"/>
    <x v="4"/>
    <x v="0"/>
    <x v="0"/>
  </r>
  <r>
    <n v="180906490"/>
    <x v="101"/>
    <x v="96"/>
    <x v="0"/>
    <x v="32"/>
    <m/>
    <m/>
    <x v="0"/>
    <x v="0"/>
    <x v="0"/>
    <x v="0"/>
    <x v="0"/>
    <x v="0"/>
    <x v="0"/>
    <x v="0"/>
    <x v="0"/>
    <x v="3"/>
    <x v="4"/>
    <x v="0"/>
    <x v="0"/>
  </r>
  <r>
    <n v="180906825"/>
    <x v="92"/>
    <x v="87"/>
    <x v="1"/>
    <x v="32"/>
    <m/>
    <m/>
    <x v="0"/>
    <x v="0"/>
    <x v="0"/>
    <x v="0"/>
    <x v="2"/>
    <x v="1"/>
    <x v="1"/>
    <x v="1"/>
    <x v="0"/>
    <x v="3"/>
    <x v="4"/>
    <x v="0"/>
    <x v="0"/>
  </r>
  <r>
    <n v="180906873"/>
    <x v="101"/>
    <x v="96"/>
    <x v="0"/>
    <x v="32"/>
    <m/>
    <m/>
    <x v="0"/>
    <x v="0"/>
    <x v="0"/>
    <x v="0"/>
    <x v="0"/>
    <x v="0"/>
    <x v="0"/>
    <x v="0"/>
    <x v="0"/>
    <x v="3"/>
    <x v="4"/>
    <x v="0"/>
    <x v="0"/>
  </r>
  <r>
    <n v="180921667"/>
    <x v="91"/>
    <x v="99"/>
    <x v="6"/>
    <x v="73"/>
    <m/>
    <m/>
    <x v="0"/>
    <x v="0"/>
    <x v="0"/>
    <x v="0"/>
    <x v="2"/>
    <x v="1"/>
    <x v="1"/>
    <x v="1"/>
    <x v="0"/>
    <x v="3"/>
    <x v="4"/>
    <x v="0"/>
    <x v="0"/>
  </r>
  <r>
    <n v="180921736"/>
    <x v="96"/>
    <x v="87"/>
    <x v="0"/>
    <x v="73"/>
    <m/>
    <m/>
    <x v="0"/>
    <x v="0"/>
    <x v="0"/>
    <x v="0"/>
    <x v="0"/>
    <x v="0"/>
    <x v="0"/>
    <x v="0"/>
    <x v="0"/>
    <x v="3"/>
    <x v="4"/>
    <x v="0"/>
    <x v="0"/>
  </r>
  <r>
    <n v="180921792"/>
    <x v="96"/>
    <x v="87"/>
    <x v="0"/>
    <x v="73"/>
    <m/>
    <m/>
    <x v="0"/>
    <x v="0"/>
    <x v="0"/>
    <x v="0"/>
    <x v="0"/>
    <x v="0"/>
    <x v="0"/>
    <x v="0"/>
    <x v="0"/>
    <x v="3"/>
    <x v="4"/>
    <x v="0"/>
    <x v="0"/>
  </r>
  <r>
    <n v="180922453"/>
    <x v="91"/>
    <x v="90"/>
    <x v="8"/>
    <x v="24"/>
    <m/>
    <m/>
    <x v="0"/>
    <x v="0"/>
    <x v="0"/>
    <x v="0"/>
    <x v="2"/>
    <x v="1"/>
    <x v="1"/>
    <x v="1"/>
    <x v="0"/>
    <x v="3"/>
    <x v="5"/>
    <x v="0"/>
    <x v="0"/>
  </r>
  <r>
    <n v="180922504"/>
    <x v="102"/>
    <x v="84"/>
    <x v="0"/>
    <x v="24"/>
    <m/>
    <m/>
    <x v="0"/>
    <x v="0"/>
    <x v="0"/>
    <x v="0"/>
    <x v="0"/>
    <x v="0"/>
    <x v="0"/>
    <x v="0"/>
    <x v="0"/>
    <x v="4"/>
    <x v="5"/>
    <x v="0"/>
    <x v="0"/>
  </r>
  <r>
    <n v="180922549"/>
    <x v="102"/>
    <x v="84"/>
    <x v="0"/>
    <x v="24"/>
    <m/>
    <m/>
    <x v="0"/>
    <x v="0"/>
    <x v="0"/>
    <x v="0"/>
    <x v="0"/>
    <x v="0"/>
    <x v="0"/>
    <x v="0"/>
    <x v="0"/>
    <x v="4"/>
    <x v="5"/>
    <x v="0"/>
    <x v="0"/>
  </r>
  <r>
    <n v="180922591"/>
    <x v="102"/>
    <x v="84"/>
    <x v="0"/>
    <x v="24"/>
    <m/>
    <m/>
    <x v="0"/>
    <x v="0"/>
    <x v="0"/>
    <x v="0"/>
    <x v="0"/>
    <x v="0"/>
    <x v="0"/>
    <x v="0"/>
    <x v="0"/>
    <x v="4"/>
    <x v="5"/>
    <x v="0"/>
    <x v="0"/>
  </r>
  <r>
    <n v="180922625"/>
    <x v="102"/>
    <x v="84"/>
    <x v="0"/>
    <x v="24"/>
    <m/>
    <m/>
    <x v="0"/>
    <x v="0"/>
    <x v="0"/>
    <x v="0"/>
    <x v="0"/>
    <x v="0"/>
    <x v="0"/>
    <x v="0"/>
    <x v="0"/>
    <x v="4"/>
    <x v="5"/>
    <x v="0"/>
    <x v="0"/>
  </r>
  <r>
    <n v="180923754"/>
    <x v="91"/>
    <x v="11"/>
    <x v="1"/>
    <x v="24"/>
    <s v="2024-08-12"/>
    <m/>
    <x v="2"/>
    <x v="0"/>
    <x v="0"/>
    <x v="0"/>
    <x v="2"/>
    <x v="1"/>
    <x v="1"/>
    <x v="1"/>
    <x v="0"/>
    <x v="3"/>
    <x v="2"/>
    <x v="0"/>
    <x v="1"/>
  </r>
  <r>
    <n v="180923924"/>
    <x v="91"/>
    <x v="11"/>
    <x v="20"/>
    <x v="15"/>
    <s v="2024-09-03"/>
    <m/>
    <x v="11"/>
    <x v="0"/>
    <x v="0"/>
    <x v="0"/>
    <x v="2"/>
    <x v="1"/>
    <x v="0"/>
    <x v="0"/>
    <x v="0"/>
    <x v="3"/>
    <x v="2"/>
    <x v="0"/>
    <x v="1"/>
  </r>
  <r>
    <n v="180937039"/>
    <x v="91"/>
    <x v="102"/>
    <x v="11"/>
    <x v="61"/>
    <m/>
    <m/>
    <x v="0"/>
    <x v="0"/>
    <x v="0"/>
    <x v="0"/>
    <x v="2"/>
    <x v="1"/>
    <x v="0"/>
    <x v="1"/>
    <x v="0"/>
    <x v="3"/>
    <x v="4"/>
    <x v="0"/>
    <x v="0"/>
  </r>
  <r>
    <n v="180937095"/>
    <x v="95"/>
    <x v="93"/>
    <x v="0"/>
    <x v="61"/>
    <m/>
    <m/>
    <x v="0"/>
    <x v="0"/>
    <x v="0"/>
    <x v="0"/>
    <x v="0"/>
    <x v="0"/>
    <x v="0"/>
    <x v="0"/>
    <x v="0"/>
    <x v="3"/>
    <x v="4"/>
    <x v="0"/>
    <x v="0"/>
  </r>
  <r>
    <n v="180937174"/>
    <x v="95"/>
    <x v="93"/>
    <x v="0"/>
    <x v="61"/>
    <m/>
    <m/>
    <x v="0"/>
    <x v="0"/>
    <x v="0"/>
    <x v="0"/>
    <x v="0"/>
    <x v="0"/>
    <x v="0"/>
    <x v="0"/>
    <x v="0"/>
    <x v="3"/>
    <x v="4"/>
    <x v="0"/>
    <x v="0"/>
  </r>
  <r>
    <n v="180937411"/>
    <x v="91"/>
    <x v="98"/>
    <x v="7"/>
    <x v="74"/>
    <m/>
    <m/>
    <x v="0"/>
    <x v="0"/>
    <x v="0"/>
    <x v="0"/>
    <x v="2"/>
    <x v="1"/>
    <x v="0"/>
    <x v="1"/>
    <x v="0"/>
    <x v="3"/>
    <x v="4"/>
    <x v="0"/>
    <x v="0"/>
  </r>
  <r>
    <n v="180937447"/>
    <x v="84"/>
    <x v="96"/>
    <x v="0"/>
    <x v="74"/>
    <m/>
    <m/>
    <x v="0"/>
    <x v="0"/>
    <x v="0"/>
    <x v="0"/>
    <x v="0"/>
    <x v="0"/>
    <x v="0"/>
    <x v="0"/>
    <x v="0"/>
    <x v="3"/>
    <x v="4"/>
    <x v="0"/>
    <x v="0"/>
  </r>
  <r>
    <n v="180943516"/>
    <x v="91"/>
    <x v="96"/>
    <x v="8"/>
    <x v="61"/>
    <m/>
    <m/>
    <x v="0"/>
    <x v="0"/>
    <x v="0"/>
    <x v="0"/>
    <x v="2"/>
    <x v="1"/>
    <x v="1"/>
    <x v="1"/>
    <x v="0"/>
    <x v="3"/>
    <x v="4"/>
    <x v="0"/>
    <x v="0"/>
  </r>
  <r>
    <n v="180943571"/>
    <x v="98"/>
    <x v="94"/>
    <x v="0"/>
    <x v="61"/>
    <m/>
    <m/>
    <x v="0"/>
    <x v="0"/>
    <x v="0"/>
    <x v="0"/>
    <x v="0"/>
    <x v="0"/>
    <x v="0"/>
    <x v="0"/>
    <x v="0"/>
    <x v="3"/>
    <x v="4"/>
    <x v="0"/>
    <x v="0"/>
  </r>
  <r>
    <n v="180944612"/>
    <x v="91"/>
    <x v="11"/>
    <x v="4"/>
    <x v="41"/>
    <s v="2024-08-23"/>
    <m/>
    <x v="5"/>
    <x v="0"/>
    <x v="0"/>
    <x v="0"/>
    <x v="2"/>
    <x v="1"/>
    <x v="1"/>
    <x v="1"/>
    <x v="0"/>
    <x v="3"/>
    <x v="2"/>
    <x v="0"/>
    <x v="1"/>
  </r>
  <r>
    <n v="180944783"/>
    <x v="91"/>
    <x v="92"/>
    <x v="4"/>
    <x v="39"/>
    <m/>
    <m/>
    <x v="0"/>
    <x v="0"/>
    <x v="0"/>
    <x v="0"/>
    <x v="2"/>
    <x v="1"/>
    <x v="1"/>
    <x v="1"/>
    <x v="0"/>
    <x v="3"/>
    <x v="4"/>
    <x v="0"/>
    <x v="0"/>
  </r>
  <r>
    <n v="180944818"/>
    <x v="95"/>
    <x v="11"/>
    <x v="0"/>
    <x v="39"/>
    <s v="2024-09-02"/>
    <m/>
    <x v="2"/>
    <x v="0"/>
    <x v="0"/>
    <x v="0"/>
    <x v="0"/>
    <x v="0"/>
    <x v="0"/>
    <x v="0"/>
    <x v="0"/>
    <x v="3"/>
    <x v="2"/>
    <x v="0"/>
    <x v="1"/>
  </r>
  <r>
    <n v="180944852"/>
    <x v="95"/>
    <x v="11"/>
    <x v="9"/>
    <x v="39"/>
    <s v="2024-09-03"/>
    <m/>
    <x v="6"/>
    <x v="0"/>
    <x v="0"/>
    <x v="0"/>
    <x v="0"/>
    <x v="0"/>
    <x v="0"/>
    <x v="0"/>
    <x v="0"/>
    <x v="3"/>
    <x v="2"/>
    <x v="0"/>
    <x v="1"/>
  </r>
  <r>
    <n v="180945852"/>
    <x v="91"/>
    <x v="11"/>
    <x v="6"/>
    <x v="75"/>
    <s v="2024-08-19"/>
    <m/>
    <x v="6"/>
    <x v="0"/>
    <x v="0"/>
    <x v="0"/>
    <x v="2"/>
    <x v="1"/>
    <x v="1"/>
    <x v="1"/>
    <x v="0"/>
    <x v="3"/>
    <x v="2"/>
    <x v="0"/>
    <x v="1"/>
  </r>
  <r>
    <n v="181006156"/>
    <x v="96"/>
    <x v="11"/>
    <x v="6"/>
    <x v="11"/>
    <s v="2024-08-31"/>
    <m/>
    <x v="9"/>
    <x v="0"/>
    <x v="0"/>
    <x v="0"/>
    <x v="2"/>
    <x v="1"/>
    <x v="1"/>
    <x v="1"/>
    <x v="0"/>
    <x v="3"/>
    <x v="2"/>
    <x v="0"/>
    <x v="1"/>
  </r>
  <r>
    <n v="181009251"/>
    <x v="96"/>
    <x v="88"/>
    <x v="1"/>
    <x v="24"/>
    <m/>
    <m/>
    <x v="0"/>
    <x v="0"/>
    <x v="0"/>
    <x v="0"/>
    <x v="2"/>
    <x v="1"/>
    <x v="1"/>
    <x v="1"/>
    <x v="0"/>
    <x v="3"/>
    <x v="4"/>
    <x v="0"/>
    <x v="0"/>
  </r>
  <r>
    <n v="181009349"/>
    <x v="88"/>
    <x v="96"/>
    <x v="0"/>
    <x v="24"/>
    <m/>
    <m/>
    <x v="0"/>
    <x v="0"/>
    <x v="0"/>
    <x v="0"/>
    <x v="0"/>
    <x v="0"/>
    <x v="0"/>
    <x v="0"/>
    <x v="0"/>
    <x v="3"/>
    <x v="4"/>
    <x v="0"/>
    <x v="0"/>
  </r>
  <r>
    <n v="181009404"/>
    <x v="88"/>
    <x v="96"/>
    <x v="0"/>
    <x v="24"/>
    <m/>
    <m/>
    <x v="0"/>
    <x v="0"/>
    <x v="0"/>
    <x v="0"/>
    <x v="0"/>
    <x v="0"/>
    <x v="0"/>
    <x v="0"/>
    <x v="0"/>
    <x v="3"/>
    <x v="4"/>
    <x v="0"/>
    <x v="0"/>
  </r>
  <r>
    <n v="181009473"/>
    <x v="88"/>
    <x v="96"/>
    <x v="0"/>
    <x v="24"/>
    <m/>
    <m/>
    <x v="0"/>
    <x v="0"/>
    <x v="0"/>
    <x v="0"/>
    <x v="0"/>
    <x v="0"/>
    <x v="0"/>
    <x v="0"/>
    <x v="0"/>
    <x v="3"/>
    <x v="4"/>
    <x v="0"/>
    <x v="0"/>
  </r>
  <r>
    <n v="181012045"/>
    <x v="96"/>
    <x v="88"/>
    <x v="12"/>
    <x v="9"/>
    <m/>
    <s v="2024-08-28"/>
    <x v="0"/>
    <x v="0"/>
    <x v="0"/>
    <x v="0"/>
    <x v="2"/>
    <x v="1"/>
    <x v="0"/>
    <x v="1"/>
    <x v="0"/>
    <x v="3"/>
    <x v="4"/>
    <x v="0"/>
    <x v="0"/>
  </r>
  <r>
    <n v="181012108"/>
    <x v="101"/>
    <x v="11"/>
    <x v="0"/>
    <x v="9"/>
    <s v="2024-08-19"/>
    <m/>
    <x v="5"/>
    <x v="0"/>
    <x v="0"/>
    <x v="0"/>
    <x v="0"/>
    <x v="0"/>
    <x v="0"/>
    <x v="0"/>
    <x v="0"/>
    <x v="3"/>
    <x v="2"/>
    <x v="0"/>
    <x v="1"/>
  </r>
  <r>
    <n v="181012165"/>
    <x v="101"/>
    <x v="11"/>
    <x v="0"/>
    <x v="9"/>
    <s v="2024-08-19"/>
    <m/>
    <x v="5"/>
    <x v="0"/>
    <x v="0"/>
    <x v="0"/>
    <x v="0"/>
    <x v="0"/>
    <x v="0"/>
    <x v="0"/>
    <x v="0"/>
    <x v="3"/>
    <x v="2"/>
    <x v="0"/>
    <x v="1"/>
  </r>
  <r>
    <n v="181016298"/>
    <x v="96"/>
    <x v="102"/>
    <x v="4"/>
    <x v="37"/>
    <m/>
    <m/>
    <x v="0"/>
    <x v="0"/>
    <x v="0"/>
    <x v="0"/>
    <x v="2"/>
    <x v="1"/>
    <x v="1"/>
    <x v="1"/>
    <x v="0"/>
    <x v="3"/>
    <x v="4"/>
    <x v="0"/>
    <x v="0"/>
  </r>
  <r>
    <n v="181016347"/>
    <x v="88"/>
    <x v="92"/>
    <x v="0"/>
    <x v="37"/>
    <m/>
    <m/>
    <x v="0"/>
    <x v="0"/>
    <x v="0"/>
    <x v="0"/>
    <x v="0"/>
    <x v="0"/>
    <x v="0"/>
    <x v="0"/>
    <x v="0"/>
    <x v="3"/>
    <x v="4"/>
    <x v="0"/>
    <x v="0"/>
  </r>
  <r>
    <n v="181017927"/>
    <x v="84"/>
    <x v="91"/>
    <x v="1"/>
    <x v="23"/>
    <m/>
    <m/>
    <x v="0"/>
    <x v="0"/>
    <x v="0"/>
    <x v="0"/>
    <x v="2"/>
    <x v="1"/>
    <x v="1"/>
    <x v="1"/>
    <x v="0"/>
    <x v="3"/>
    <x v="4"/>
    <x v="0"/>
    <x v="0"/>
  </r>
  <r>
    <n v="181017958"/>
    <x v="79"/>
    <x v="92"/>
    <x v="0"/>
    <x v="23"/>
    <m/>
    <m/>
    <x v="0"/>
    <x v="0"/>
    <x v="0"/>
    <x v="0"/>
    <x v="0"/>
    <x v="0"/>
    <x v="0"/>
    <x v="0"/>
    <x v="0"/>
    <x v="3"/>
    <x v="4"/>
    <x v="0"/>
    <x v="0"/>
  </r>
  <r>
    <n v="181018150"/>
    <x v="96"/>
    <x v="91"/>
    <x v="14"/>
    <x v="8"/>
    <m/>
    <m/>
    <x v="0"/>
    <x v="0"/>
    <x v="0"/>
    <x v="0"/>
    <x v="2"/>
    <x v="1"/>
    <x v="0"/>
    <x v="1"/>
    <x v="0"/>
    <x v="3"/>
    <x v="4"/>
    <x v="0"/>
    <x v="0"/>
  </r>
  <r>
    <n v="181018197"/>
    <x v="79"/>
    <x v="102"/>
    <x v="0"/>
    <x v="8"/>
    <m/>
    <m/>
    <x v="0"/>
    <x v="1"/>
    <x v="0"/>
    <x v="0"/>
    <x v="1"/>
    <x v="0"/>
    <x v="0"/>
    <x v="0"/>
    <x v="1"/>
    <x v="3"/>
    <x v="4"/>
    <x v="0"/>
    <x v="0"/>
  </r>
  <r>
    <n v="181018354"/>
    <x v="79"/>
    <x v="106"/>
    <x v="9"/>
    <x v="8"/>
    <m/>
    <m/>
    <x v="0"/>
    <x v="0"/>
    <x v="0"/>
    <x v="0"/>
    <x v="0"/>
    <x v="0"/>
    <x v="0"/>
    <x v="0"/>
    <x v="0"/>
    <x v="3"/>
    <x v="4"/>
    <x v="0"/>
    <x v="0"/>
  </r>
  <r>
    <n v="181019911"/>
    <x v="96"/>
    <x v="88"/>
    <x v="1"/>
    <x v="7"/>
    <m/>
    <m/>
    <x v="0"/>
    <x v="0"/>
    <x v="0"/>
    <x v="0"/>
    <x v="2"/>
    <x v="1"/>
    <x v="1"/>
    <x v="1"/>
    <x v="0"/>
    <x v="3"/>
    <x v="4"/>
    <x v="0"/>
    <x v="0"/>
  </r>
  <r>
    <n v="181019946"/>
    <x v="95"/>
    <x v="93"/>
    <x v="0"/>
    <x v="7"/>
    <m/>
    <m/>
    <x v="0"/>
    <x v="0"/>
    <x v="0"/>
    <x v="0"/>
    <x v="0"/>
    <x v="0"/>
    <x v="0"/>
    <x v="0"/>
    <x v="0"/>
    <x v="3"/>
    <x v="4"/>
    <x v="0"/>
    <x v="0"/>
  </r>
  <r>
    <n v="181019970"/>
    <x v="95"/>
    <x v="93"/>
    <x v="0"/>
    <x v="7"/>
    <m/>
    <m/>
    <x v="0"/>
    <x v="0"/>
    <x v="0"/>
    <x v="0"/>
    <x v="0"/>
    <x v="0"/>
    <x v="0"/>
    <x v="0"/>
    <x v="0"/>
    <x v="3"/>
    <x v="4"/>
    <x v="0"/>
    <x v="0"/>
  </r>
  <r>
    <n v="181021328"/>
    <x v="96"/>
    <x v="11"/>
    <x v="4"/>
    <x v="27"/>
    <s v="2024-10-09"/>
    <m/>
    <x v="5"/>
    <x v="0"/>
    <x v="0"/>
    <x v="0"/>
    <x v="2"/>
    <x v="1"/>
    <x v="1"/>
    <x v="1"/>
    <x v="0"/>
    <x v="3"/>
    <x v="2"/>
    <x v="0"/>
    <x v="1"/>
  </r>
  <r>
    <n v="181022864"/>
    <x v="96"/>
    <x v="107"/>
    <x v="3"/>
    <x v="41"/>
    <m/>
    <m/>
    <x v="0"/>
    <x v="0"/>
    <x v="0"/>
    <x v="0"/>
    <x v="2"/>
    <x v="1"/>
    <x v="0"/>
    <x v="0"/>
    <x v="0"/>
    <x v="3"/>
    <x v="4"/>
    <x v="0"/>
    <x v="0"/>
  </r>
  <r>
    <n v="181023157"/>
    <x v="96"/>
    <x v="104"/>
    <x v="3"/>
    <x v="12"/>
    <m/>
    <s v="2024-08-31"/>
    <x v="0"/>
    <x v="0"/>
    <x v="0"/>
    <x v="0"/>
    <x v="2"/>
    <x v="1"/>
    <x v="0"/>
    <x v="0"/>
    <x v="0"/>
    <x v="3"/>
    <x v="4"/>
    <x v="0"/>
    <x v="0"/>
  </r>
  <r>
    <n v="181038374"/>
    <x v="84"/>
    <x v="11"/>
    <x v="6"/>
    <x v="24"/>
    <s v="2024-08-23"/>
    <m/>
    <x v="7"/>
    <x v="0"/>
    <x v="0"/>
    <x v="0"/>
    <x v="2"/>
    <x v="1"/>
    <x v="1"/>
    <x v="1"/>
    <x v="0"/>
    <x v="3"/>
    <x v="2"/>
    <x v="0"/>
    <x v="1"/>
  </r>
  <r>
    <n v="181040766"/>
    <x v="84"/>
    <x v="89"/>
    <x v="1"/>
    <x v="9"/>
    <m/>
    <m/>
    <x v="0"/>
    <x v="0"/>
    <x v="0"/>
    <x v="0"/>
    <x v="2"/>
    <x v="1"/>
    <x v="1"/>
    <x v="1"/>
    <x v="0"/>
    <x v="3"/>
    <x v="4"/>
    <x v="0"/>
    <x v="0"/>
  </r>
  <r>
    <n v="181040878"/>
    <x v="82"/>
    <x v="90"/>
    <x v="0"/>
    <x v="9"/>
    <m/>
    <m/>
    <x v="0"/>
    <x v="0"/>
    <x v="0"/>
    <x v="0"/>
    <x v="0"/>
    <x v="0"/>
    <x v="0"/>
    <x v="0"/>
    <x v="0"/>
    <x v="3"/>
    <x v="5"/>
    <x v="0"/>
    <x v="0"/>
  </r>
  <r>
    <n v="181041154"/>
    <x v="84"/>
    <x v="11"/>
    <x v="6"/>
    <x v="59"/>
    <s v="2024-09-12"/>
    <m/>
    <x v="7"/>
    <x v="0"/>
    <x v="0"/>
    <x v="0"/>
    <x v="2"/>
    <x v="1"/>
    <x v="1"/>
    <x v="1"/>
    <x v="0"/>
    <x v="3"/>
    <x v="2"/>
    <x v="0"/>
    <x v="1"/>
  </r>
  <r>
    <n v="181043142"/>
    <x v="84"/>
    <x v="87"/>
    <x v="4"/>
    <x v="13"/>
    <m/>
    <m/>
    <x v="0"/>
    <x v="0"/>
    <x v="0"/>
    <x v="0"/>
    <x v="2"/>
    <x v="1"/>
    <x v="1"/>
    <x v="1"/>
    <x v="0"/>
    <x v="3"/>
    <x v="4"/>
    <x v="0"/>
    <x v="0"/>
  </r>
  <r>
    <n v="181043208"/>
    <x v="79"/>
    <x v="102"/>
    <x v="0"/>
    <x v="13"/>
    <m/>
    <m/>
    <x v="0"/>
    <x v="0"/>
    <x v="0"/>
    <x v="0"/>
    <x v="0"/>
    <x v="0"/>
    <x v="0"/>
    <x v="0"/>
    <x v="0"/>
    <x v="3"/>
    <x v="4"/>
    <x v="0"/>
    <x v="0"/>
  </r>
  <r>
    <n v="181043261"/>
    <x v="79"/>
    <x v="102"/>
    <x v="0"/>
    <x v="13"/>
    <m/>
    <m/>
    <x v="0"/>
    <x v="0"/>
    <x v="0"/>
    <x v="0"/>
    <x v="0"/>
    <x v="0"/>
    <x v="0"/>
    <x v="0"/>
    <x v="0"/>
    <x v="3"/>
    <x v="4"/>
    <x v="0"/>
    <x v="0"/>
  </r>
  <r>
    <n v="181047342"/>
    <x v="84"/>
    <x v="102"/>
    <x v="3"/>
    <x v="5"/>
    <m/>
    <m/>
    <x v="0"/>
    <x v="0"/>
    <x v="0"/>
    <x v="0"/>
    <x v="2"/>
    <x v="1"/>
    <x v="0"/>
    <x v="0"/>
    <x v="0"/>
    <x v="3"/>
    <x v="4"/>
    <x v="0"/>
    <x v="0"/>
  </r>
  <r>
    <n v="181049079"/>
    <x v="84"/>
    <x v="98"/>
    <x v="1"/>
    <x v="34"/>
    <m/>
    <m/>
    <x v="0"/>
    <x v="0"/>
    <x v="0"/>
    <x v="0"/>
    <x v="2"/>
    <x v="1"/>
    <x v="1"/>
    <x v="1"/>
    <x v="0"/>
    <x v="3"/>
    <x v="4"/>
    <x v="0"/>
    <x v="0"/>
  </r>
  <r>
    <n v="181049121"/>
    <x v="79"/>
    <x v="102"/>
    <x v="0"/>
    <x v="34"/>
    <m/>
    <m/>
    <x v="0"/>
    <x v="4"/>
    <x v="0"/>
    <x v="0"/>
    <x v="1"/>
    <x v="0"/>
    <x v="0"/>
    <x v="0"/>
    <x v="1"/>
    <x v="3"/>
    <x v="4"/>
    <x v="0"/>
    <x v="0"/>
  </r>
  <r>
    <n v="181049988"/>
    <x v="84"/>
    <x v="96"/>
    <x v="1"/>
    <x v="8"/>
    <m/>
    <m/>
    <x v="0"/>
    <x v="0"/>
    <x v="0"/>
    <x v="0"/>
    <x v="2"/>
    <x v="1"/>
    <x v="1"/>
    <x v="1"/>
    <x v="0"/>
    <x v="3"/>
    <x v="4"/>
    <x v="0"/>
    <x v="0"/>
  </r>
  <r>
    <n v="181050023"/>
    <x v="98"/>
    <x v="94"/>
    <x v="0"/>
    <x v="8"/>
    <m/>
    <m/>
    <x v="0"/>
    <x v="0"/>
    <x v="0"/>
    <x v="0"/>
    <x v="0"/>
    <x v="0"/>
    <x v="0"/>
    <x v="0"/>
    <x v="0"/>
    <x v="3"/>
    <x v="4"/>
    <x v="0"/>
    <x v="0"/>
  </r>
  <r>
    <n v="181050054"/>
    <x v="98"/>
    <x v="104"/>
    <x v="0"/>
    <x v="8"/>
    <m/>
    <m/>
    <x v="0"/>
    <x v="0"/>
    <x v="0"/>
    <x v="0"/>
    <x v="0"/>
    <x v="0"/>
    <x v="0"/>
    <x v="0"/>
    <x v="0"/>
    <x v="3"/>
    <x v="4"/>
    <x v="0"/>
    <x v="0"/>
  </r>
  <r>
    <n v="181050745"/>
    <x v="84"/>
    <x v="11"/>
    <x v="6"/>
    <x v="47"/>
    <s v="2024-08-14"/>
    <m/>
    <x v="6"/>
    <x v="0"/>
    <x v="0"/>
    <x v="0"/>
    <x v="2"/>
    <x v="1"/>
    <x v="1"/>
    <x v="1"/>
    <x v="0"/>
    <x v="3"/>
    <x v="2"/>
    <x v="0"/>
    <x v="1"/>
  </r>
  <r>
    <n v="181051198"/>
    <x v="84"/>
    <x v="11"/>
    <x v="0"/>
    <x v="15"/>
    <s v="2024-08-16"/>
    <m/>
    <x v="5"/>
    <x v="0"/>
    <x v="0"/>
    <x v="0"/>
    <x v="0"/>
    <x v="0"/>
    <x v="0"/>
    <x v="0"/>
    <x v="0"/>
    <x v="3"/>
    <x v="2"/>
    <x v="0"/>
    <x v="1"/>
  </r>
  <r>
    <n v="181051227"/>
    <x v="84"/>
    <x v="88"/>
    <x v="1"/>
    <x v="11"/>
    <m/>
    <m/>
    <x v="0"/>
    <x v="0"/>
    <x v="0"/>
    <x v="0"/>
    <x v="2"/>
    <x v="1"/>
    <x v="1"/>
    <x v="1"/>
    <x v="0"/>
    <x v="3"/>
    <x v="4"/>
    <x v="0"/>
    <x v="0"/>
  </r>
  <r>
    <n v="181051262"/>
    <x v="95"/>
    <x v="93"/>
    <x v="0"/>
    <x v="11"/>
    <m/>
    <m/>
    <x v="0"/>
    <x v="0"/>
    <x v="0"/>
    <x v="0"/>
    <x v="0"/>
    <x v="0"/>
    <x v="0"/>
    <x v="0"/>
    <x v="0"/>
    <x v="3"/>
    <x v="4"/>
    <x v="0"/>
    <x v="0"/>
  </r>
  <r>
    <n v="181051929"/>
    <x v="84"/>
    <x v="91"/>
    <x v="1"/>
    <x v="0"/>
    <m/>
    <m/>
    <x v="0"/>
    <x v="0"/>
    <x v="0"/>
    <x v="0"/>
    <x v="2"/>
    <x v="1"/>
    <x v="1"/>
    <x v="1"/>
    <x v="0"/>
    <x v="3"/>
    <x v="4"/>
    <x v="0"/>
    <x v="0"/>
  </r>
  <r>
    <n v="181051957"/>
    <x v="103"/>
    <x v="11"/>
    <x v="0"/>
    <x v="0"/>
    <s v="2024-08-29"/>
    <m/>
    <x v="2"/>
    <x v="0"/>
    <x v="0"/>
    <x v="0"/>
    <x v="0"/>
    <x v="0"/>
    <x v="0"/>
    <x v="0"/>
    <x v="0"/>
    <x v="3"/>
    <x v="2"/>
    <x v="0"/>
    <x v="1"/>
  </r>
  <r>
    <n v="181052485"/>
    <x v="84"/>
    <x v="92"/>
    <x v="11"/>
    <x v="41"/>
    <m/>
    <m/>
    <x v="0"/>
    <x v="0"/>
    <x v="0"/>
    <x v="0"/>
    <x v="2"/>
    <x v="1"/>
    <x v="0"/>
    <x v="1"/>
    <x v="0"/>
    <x v="3"/>
    <x v="4"/>
    <x v="0"/>
    <x v="0"/>
  </r>
  <r>
    <n v="181052489"/>
    <x v="84"/>
    <x v="11"/>
    <x v="17"/>
    <x v="37"/>
    <s v="2024-08-16"/>
    <m/>
    <x v="7"/>
    <x v="0"/>
    <x v="0"/>
    <x v="0"/>
    <x v="2"/>
    <x v="1"/>
    <x v="0"/>
    <x v="1"/>
    <x v="0"/>
    <x v="3"/>
    <x v="2"/>
    <x v="0"/>
    <x v="1"/>
  </r>
  <r>
    <n v="181052527"/>
    <x v="100"/>
    <x v="100"/>
    <x v="0"/>
    <x v="41"/>
    <m/>
    <m/>
    <x v="0"/>
    <x v="0"/>
    <x v="0"/>
    <x v="0"/>
    <x v="0"/>
    <x v="0"/>
    <x v="0"/>
    <x v="0"/>
    <x v="0"/>
    <x v="3"/>
    <x v="4"/>
    <x v="0"/>
    <x v="0"/>
  </r>
  <r>
    <n v="181052594"/>
    <x v="100"/>
    <x v="100"/>
    <x v="0"/>
    <x v="41"/>
    <m/>
    <m/>
    <x v="0"/>
    <x v="0"/>
    <x v="0"/>
    <x v="0"/>
    <x v="0"/>
    <x v="0"/>
    <x v="0"/>
    <x v="0"/>
    <x v="0"/>
    <x v="3"/>
    <x v="4"/>
    <x v="0"/>
    <x v="0"/>
  </r>
  <r>
    <n v="181052648"/>
    <x v="100"/>
    <x v="100"/>
    <x v="0"/>
    <x v="41"/>
    <m/>
    <m/>
    <x v="0"/>
    <x v="0"/>
    <x v="0"/>
    <x v="0"/>
    <x v="0"/>
    <x v="0"/>
    <x v="0"/>
    <x v="0"/>
    <x v="0"/>
    <x v="3"/>
    <x v="4"/>
    <x v="0"/>
    <x v="0"/>
  </r>
  <r>
    <n v="181052732"/>
    <x v="100"/>
    <x v="101"/>
    <x v="0"/>
    <x v="41"/>
    <m/>
    <m/>
    <x v="0"/>
    <x v="0"/>
    <x v="0"/>
    <x v="0"/>
    <x v="0"/>
    <x v="0"/>
    <x v="0"/>
    <x v="0"/>
    <x v="0"/>
    <x v="3"/>
    <x v="5"/>
    <x v="0"/>
    <x v="0"/>
  </r>
  <r>
    <n v="181053345"/>
    <x v="84"/>
    <x v="11"/>
    <x v="11"/>
    <x v="15"/>
    <s v="2024-08-19"/>
    <m/>
    <x v="1"/>
    <x v="0"/>
    <x v="0"/>
    <x v="0"/>
    <x v="2"/>
    <x v="1"/>
    <x v="0"/>
    <x v="1"/>
    <x v="0"/>
    <x v="3"/>
    <x v="2"/>
    <x v="0"/>
    <x v="1"/>
  </r>
  <r>
    <n v="181066324"/>
    <x v="84"/>
    <x v="11"/>
    <x v="4"/>
    <x v="31"/>
    <s v="2024-08-19"/>
    <m/>
    <x v="5"/>
    <x v="0"/>
    <x v="0"/>
    <x v="0"/>
    <x v="2"/>
    <x v="1"/>
    <x v="1"/>
    <x v="1"/>
    <x v="0"/>
    <x v="3"/>
    <x v="2"/>
    <x v="0"/>
    <x v="1"/>
  </r>
  <r>
    <n v="181070917"/>
    <x v="79"/>
    <x v="11"/>
    <x v="6"/>
    <x v="3"/>
    <s v="2024-08-19"/>
    <m/>
    <x v="1"/>
    <x v="0"/>
    <x v="0"/>
    <x v="0"/>
    <x v="2"/>
    <x v="1"/>
    <x v="1"/>
    <x v="1"/>
    <x v="0"/>
    <x v="3"/>
    <x v="2"/>
    <x v="0"/>
    <x v="1"/>
  </r>
  <r>
    <n v="181071120"/>
    <x v="79"/>
    <x v="11"/>
    <x v="8"/>
    <x v="22"/>
    <s v="2024-08-23"/>
    <m/>
    <x v="7"/>
    <x v="0"/>
    <x v="0"/>
    <x v="0"/>
    <x v="2"/>
    <x v="1"/>
    <x v="1"/>
    <x v="1"/>
    <x v="0"/>
    <x v="3"/>
    <x v="2"/>
    <x v="0"/>
    <x v="1"/>
  </r>
  <r>
    <n v="181075498"/>
    <x v="79"/>
    <x v="102"/>
    <x v="11"/>
    <x v="11"/>
    <m/>
    <s v="2024-08-24"/>
    <x v="0"/>
    <x v="0"/>
    <x v="0"/>
    <x v="0"/>
    <x v="2"/>
    <x v="1"/>
    <x v="0"/>
    <x v="1"/>
    <x v="0"/>
    <x v="3"/>
    <x v="4"/>
    <x v="0"/>
    <x v="0"/>
  </r>
  <r>
    <n v="181075527"/>
    <x v="95"/>
    <x v="11"/>
    <x v="0"/>
    <x v="11"/>
    <s v="2024-08-22"/>
    <m/>
    <x v="5"/>
    <x v="0"/>
    <x v="0"/>
    <x v="0"/>
    <x v="0"/>
    <x v="0"/>
    <x v="0"/>
    <x v="0"/>
    <x v="0"/>
    <x v="3"/>
    <x v="2"/>
    <x v="0"/>
    <x v="1"/>
  </r>
  <r>
    <n v="181075565"/>
    <x v="95"/>
    <x v="11"/>
    <x v="0"/>
    <x v="11"/>
    <s v="2024-08-22"/>
    <m/>
    <x v="5"/>
    <x v="0"/>
    <x v="0"/>
    <x v="0"/>
    <x v="0"/>
    <x v="0"/>
    <x v="0"/>
    <x v="0"/>
    <x v="0"/>
    <x v="3"/>
    <x v="2"/>
    <x v="0"/>
    <x v="1"/>
  </r>
  <r>
    <n v="181075605"/>
    <x v="95"/>
    <x v="11"/>
    <x v="0"/>
    <x v="11"/>
    <s v="2024-08-22"/>
    <m/>
    <x v="5"/>
    <x v="0"/>
    <x v="0"/>
    <x v="0"/>
    <x v="0"/>
    <x v="0"/>
    <x v="0"/>
    <x v="0"/>
    <x v="0"/>
    <x v="3"/>
    <x v="2"/>
    <x v="0"/>
    <x v="1"/>
  </r>
  <r>
    <n v="181085756"/>
    <x v="79"/>
    <x v="102"/>
    <x v="6"/>
    <x v="7"/>
    <m/>
    <m/>
    <x v="0"/>
    <x v="0"/>
    <x v="0"/>
    <x v="0"/>
    <x v="2"/>
    <x v="1"/>
    <x v="1"/>
    <x v="1"/>
    <x v="0"/>
    <x v="3"/>
    <x v="4"/>
    <x v="0"/>
    <x v="0"/>
  </r>
  <r>
    <n v="181085818"/>
    <x v="88"/>
    <x v="92"/>
    <x v="0"/>
    <x v="7"/>
    <m/>
    <m/>
    <x v="0"/>
    <x v="0"/>
    <x v="0"/>
    <x v="0"/>
    <x v="0"/>
    <x v="0"/>
    <x v="0"/>
    <x v="0"/>
    <x v="0"/>
    <x v="3"/>
    <x v="4"/>
    <x v="0"/>
    <x v="0"/>
  </r>
  <r>
    <n v="181085947"/>
    <x v="79"/>
    <x v="108"/>
    <x v="1"/>
    <x v="0"/>
    <m/>
    <m/>
    <x v="0"/>
    <x v="0"/>
    <x v="0"/>
    <x v="0"/>
    <x v="2"/>
    <x v="1"/>
    <x v="1"/>
    <x v="1"/>
    <x v="0"/>
    <x v="3"/>
    <x v="5"/>
    <x v="0"/>
    <x v="0"/>
  </r>
  <r>
    <n v="181085974"/>
    <x v="104"/>
    <x v="109"/>
    <x v="0"/>
    <x v="0"/>
    <m/>
    <m/>
    <x v="0"/>
    <x v="0"/>
    <x v="0"/>
    <x v="0"/>
    <x v="0"/>
    <x v="0"/>
    <x v="0"/>
    <x v="0"/>
    <x v="0"/>
    <x v="4"/>
    <x v="5"/>
    <x v="0"/>
    <x v="0"/>
  </r>
  <r>
    <n v="181086060"/>
    <x v="104"/>
    <x v="109"/>
    <x v="0"/>
    <x v="0"/>
    <m/>
    <m/>
    <x v="0"/>
    <x v="0"/>
    <x v="0"/>
    <x v="0"/>
    <x v="0"/>
    <x v="0"/>
    <x v="0"/>
    <x v="0"/>
    <x v="0"/>
    <x v="4"/>
    <x v="5"/>
    <x v="0"/>
    <x v="0"/>
  </r>
  <r>
    <n v="181086091"/>
    <x v="104"/>
    <x v="109"/>
    <x v="0"/>
    <x v="0"/>
    <m/>
    <m/>
    <x v="0"/>
    <x v="0"/>
    <x v="0"/>
    <x v="0"/>
    <x v="0"/>
    <x v="0"/>
    <x v="0"/>
    <x v="0"/>
    <x v="0"/>
    <x v="4"/>
    <x v="5"/>
    <x v="0"/>
    <x v="0"/>
  </r>
  <r>
    <n v="181087992"/>
    <x v="79"/>
    <x v="94"/>
    <x v="6"/>
    <x v="7"/>
    <m/>
    <m/>
    <x v="0"/>
    <x v="0"/>
    <x v="0"/>
    <x v="0"/>
    <x v="2"/>
    <x v="1"/>
    <x v="1"/>
    <x v="1"/>
    <x v="0"/>
    <x v="3"/>
    <x v="4"/>
    <x v="0"/>
    <x v="0"/>
  </r>
  <r>
    <n v="181088030"/>
    <x v="97"/>
    <x v="90"/>
    <x v="0"/>
    <x v="7"/>
    <m/>
    <m/>
    <x v="0"/>
    <x v="0"/>
    <x v="0"/>
    <x v="0"/>
    <x v="0"/>
    <x v="0"/>
    <x v="0"/>
    <x v="0"/>
    <x v="0"/>
    <x v="3"/>
    <x v="5"/>
    <x v="0"/>
    <x v="0"/>
  </r>
  <r>
    <n v="181088064"/>
    <x v="97"/>
    <x v="100"/>
    <x v="9"/>
    <x v="7"/>
    <m/>
    <s v="2024-09-30"/>
    <x v="0"/>
    <x v="0"/>
    <x v="0"/>
    <x v="0"/>
    <x v="0"/>
    <x v="0"/>
    <x v="0"/>
    <x v="0"/>
    <x v="0"/>
    <x v="3"/>
    <x v="4"/>
    <x v="0"/>
    <x v="0"/>
  </r>
  <r>
    <n v="181089288"/>
    <x v="79"/>
    <x v="91"/>
    <x v="7"/>
    <x v="3"/>
    <m/>
    <m/>
    <x v="0"/>
    <x v="0"/>
    <x v="0"/>
    <x v="0"/>
    <x v="2"/>
    <x v="1"/>
    <x v="0"/>
    <x v="1"/>
    <x v="0"/>
    <x v="3"/>
    <x v="4"/>
    <x v="0"/>
    <x v="0"/>
  </r>
  <r>
    <n v="181089322"/>
    <x v="103"/>
    <x v="92"/>
    <x v="0"/>
    <x v="3"/>
    <m/>
    <s v="2024-10-02"/>
    <x v="0"/>
    <x v="0"/>
    <x v="0"/>
    <x v="0"/>
    <x v="0"/>
    <x v="0"/>
    <x v="0"/>
    <x v="0"/>
    <x v="0"/>
    <x v="3"/>
    <x v="4"/>
    <x v="0"/>
    <x v="0"/>
  </r>
  <r>
    <n v="181089449"/>
    <x v="79"/>
    <x v="91"/>
    <x v="1"/>
    <x v="5"/>
    <m/>
    <m/>
    <x v="0"/>
    <x v="0"/>
    <x v="0"/>
    <x v="0"/>
    <x v="2"/>
    <x v="1"/>
    <x v="1"/>
    <x v="1"/>
    <x v="0"/>
    <x v="3"/>
    <x v="4"/>
    <x v="0"/>
    <x v="0"/>
  </r>
  <r>
    <n v="181089506"/>
    <x v="103"/>
    <x v="92"/>
    <x v="0"/>
    <x v="5"/>
    <m/>
    <m/>
    <x v="0"/>
    <x v="0"/>
    <x v="0"/>
    <x v="0"/>
    <x v="0"/>
    <x v="0"/>
    <x v="0"/>
    <x v="0"/>
    <x v="0"/>
    <x v="3"/>
    <x v="4"/>
    <x v="0"/>
    <x v="0"/>
  </r>
  <r>
    <n v="181089550"/>
    <x v="103"/>
    <x v="88"/>
    <x v="9"/>
    <x v="5"/>
    <m/>
    <m/>
    <x v="0"/>
    <x v="0"/>
    <x v="0"/>
    <x v="0"/>
    <x v="0"/>
    <x v="0"/>
    <x v="0"/>
    <x v="0"/>
    <x v="0"/>
    <x v="3"/>
    <x v="4"/>
    <x v="0"/>
    <x v="0"/>
  </r>
  <r>
    <n v="181092110"/>
    <x v="79"/>
    <x v="110"/>
    <x v="6"/>
    <x v="34"/>
    <m/>
    <m/>
    <x v="0"/>
    <x v="0"/>
    <x v="0"/>
    <x v="0"/>
    <x v="2"/>
    <x v="1"/>
    <x v="1"/>
    <x v="1"/>
    <x v="0"/>
    <x v="3"/>
    <x v="5"/>
    <x v="0"/>
    <x v="0"/>
  </r>
  <r>
    <n v="181092149"/>
    <x v="105"/>
    <x v="90"/>
    <x v="0"/>
    <x v="34"/>
    <m/>
    <m/>
    <x v="0"/>
    <x v="0"/>
    <x v="0"/>
    <x v="0"/>
    <x v="0"/>
    <x v="0"/>
    <x v="0"/>
    <x v="0"/>
    <x v="0"/>
    <x v="4"/>
    <x v="5"/>
    <x v="0"/>
    <x v="0"/>
  </r>
  <r>
    <n v="181092180"/>
    <x v="105"/>
    <x v="90"/>
    <x v="0"/>
    <x v="34"/>
    <m/>
    <m/>
    <x v="0"/>
    <x v="0"/>
    <x v="0"/>
    <x v="0"/>
    <x v="0"/>
    <x v="0"/>
    <x v="0"/>
    <x v="0"/>
    <x v="0"/>
    <x v="4"/>
    <x v="5"/>
    <x v="0"/>
    <x v="0"/>
  </r>
  <r>
    <n v="181092372"/>
    <x v="79"/>
    <x v="90"/>
    <x v="6"/>
    <x v="11"/>
    <m/>
    <m/>
    <x v="0"/>
    <x v="0"/>
    <x v="0"/>
    <x v="0"/>
    <x v="2"/>
    <x v="1"/>
    <x v="1"/>
    <x v="1"/>
    <x v="0"/>
    <x v="3"/>
    <x v="5"/>
    <x v="0"/>
    <x v="0"/>
  </r>
  <r>
    <n v="181092429"/>
    <x v="102"/>
    <x v="84"/>
    <x v="0"/>
    <x v="11"/>
    <m/>
    <m/>
    <x v="0"/>
    <x v="0"/>
    <x v="0"/>
    <x v="0"/>
    <x v="0"/>
    <x v="0"/>
    <x v="0"/>
    <x v="0"/>
    <x v="0"/>
    <x v="4"/>
    <x v="5"/>
    <x v="0"/>
    <x v="0"/>
  </r>
  <r>
    <n v="181092458"/>
    <x v="102"/>
    <x v="84"/>
    <x v="0"/>
    <x v="11"/>
    <m/>
    <m/>
    <x v="0"/>
    <x v="0"/>
    <x v="0"/>
    <x v="0"/>
    <x v="0"/>
    <x v="0"/>
    <x v="0"/>
    <x v="0"/>
    <x v="0"/>
    <x v="4"/>
    <x v="5"/>
    <x v="0"/>
    <x v="0"/>
  </r>
  <r>
    <n v="181094815"/>
    <x v="79"/>
    <x v="11"/>
    <x v="4"/>
    <x v="31"/>
    <s v="2024-08-22"/>
    <m/>
    <x v="5"/>
    <x v="0"/>
    <x v="0"/>
    <x v="0"/>
    <x v="2"/>
    <x v="1"/>
    <x v="1"/>
    <x v="1"/>
    <x v="0"/>
    <x v="3"/>
    <x v="2"/>
    <x v="0"/>
    <x v="1"/>
  </r>
  <r>
    <n v="181094943"/>
    <x v="79"/>
    <x v="92"/>
    <x v="8"/>
    <x v="47"/>
    <m/>
    <m/>
    <x v="0"/>
    <x v="0"/>
    <x v="0"/>
    <x v="0"/>
    <x v="2"/>
    <x v="1"/>
    <x v="1"/>
    <x v="1"/>
    <x v="0"/>
    <x v="3"/>
    <x v="4"/>
    <x v="0"/>
    <x v="0"/>
  </r>
  <r>
    <n v="181094972"/>
    <x v="98"/>
    <x v="104"/>
    <x v="0"/>
    <x v="47"/>
    <m/>
    <m/>
    <x v="0"/>
    <x v="0"/>
    <x v="0"/>
    <x v="0"/>
    <x v="0"/>
    <x v="0"/>
    <x v="0"/>
    <x v="0"/>
    <x v="0"/>
    <x v="3"/>
    <x v="4"/>
    <x v="0"/>
    <x v="0"/>
  </r>
  <r>
    <n v="181095716"/>
    <x v="79"/>
    <x v="11"/>
    <x v="6"/>
    <x v="34"/>
    <s v="2024-09-02"/>
    <m/>
    <x v="5"/>
    <x v="0"/>
    <x v="0"/>
    <x v="0"/>
    <x v="2"/>
    <x v="1"/>
    <x v="1"/>
    <x v="1"/>
    <x v="0"/>
    <x v="3"/>
    <x v="2"/>
    <x v="0"/>
    <x v="1"/>
  </r>
  <r>
    <n v="181144118"/>
    <x v="101"/>
    <x v="11"/>
    <x v="22"/>
    <x v="76"/>
    <m/>
    <m/>
    <x v="0"/>
    <x v="0"/>
    <x v="0"/>
    <x v="0"/>
    <x v="2"/>
    <x v="1"/>
    <x v="0"/>
    <x v="1"/>
    <x v="0"/>
    <x v="3"/>
    <x v="2"/>
    <x v="0"/>
    <x v="1"/>
  </r>
  <r>
    <n v="181192352"/>
    <x v="88"/>
    <x v="102"/>
    <x v="3"/>
    <x v="15"/>
    <m/>
    <m/>
    <x v="0"/>
    <x v="0"/>
    <x v="0"/>
    <x v="0"/>
    <x v="2"/>
    <x v="1"/>
    <x v="0"/>
    <x v="0"/>
    <x v="0"/>
    <x v="3"/>
    <x v="4"/>
    <x v="0"/>
    <x v="0"/>
  </r>
  <r>
    <n v="181194209"/>
    <x v="88"/>
    <x v="92"/>
    <x v="4"/>
    <x v="20"/>
    <m/>
    <m/>
    <x v="0"/>
    <x v="0"/>
    <x v="0"/>
    <x v="0"/>
    <x v="2"/>
    <x v="1"/>
    <x v="1"/>
    <x v="1"/>
    <x v="0"/>
    <x v="3"/>
    <x v="4"/>
    <x v="0"/>
    <x v="0"/>
  </r>
  <r>
    <n v="181194303"/>
    <x v="95"/>
    <x v="93"/>
    <x v="0"/>
    <x v="20"/>
    <m/>
    <m/>
    <x v="0"/>
    <x v="0"/>
    <x v="0"/>
    <x v="0"/>
    <x v="0"/>
    <x v="0"/>
    <x v="0"/>
    <x v="0"/>
    <x v="0"/>
    <x v="3"/>
    <x v="4"/>
    <x v="0"/>
    <x v="0"/>
  </r>
  <r>
    <n v="181194365"/>
    <x v="95"/>
    <x v="93"/>
    <x v="0"/>
    <x v="20"/>
    <m/>
    <m/>
    <x v="0"/>
    <x v="0"/>
    <x v="0"/>
    <x v="0"/>
    <x v="0"/>
    <x v="0"/>
    <x v="0"/>
    <x v="0"/>
    <x v="0"/>
    <x v="3"/>
    <x v="4"/>
    <x v="0"/>
    <x v="0"/>
  </r>
  <r>
    <n v="181194393"/>
    <x v="95"/>
    <x v="93"/>
    <x v="0"/>
    <x v="20"/>
    <m/>
    <m/>
    <x v="0"/>
    <x v="0"/>
    <x v="0"/>
    <x v="0"/>
    <x v="0"/>
    <x v="0"/>
    <x v="0"/>
    <x v="0"/>
    <x v="0"/>
    <x v="3"/>
    <x v="4"/>
    <x v="0"/>
    <x v="0"/>
  </r>
  <r>
    <n v="181195560"/>
    <x v="88"/>
    <x v="11"/>
    <x v="4"/>
    <x v="2"/>
    <s v="2024-09-27"/>
    <m/>
    <x v="3"/>
    <x v="0"/>
    <x v="0"/>
    <x v="0"/>
    <x v="2"/>
    <x v="1"/>
    <x v="1"/>
    <x v="1"/>
    <x v="0"/>
    <x v="3"/>
    <x v="2"/>
    <x v="0"/>
    <x v="1"/>
  </r>
  <r>
    <n v="181206319"/>
    <x v="88"/>
    <x v="96"/>
    <x v="6"/>
    <x v="24"/>
    <m/>
    <m/>
    <x v="0"/>
    <x v="0"/>
    <x v="0"/>
    <x v="0"/>
    <x v="2"/>
    <x v="1"/>
    <x v="1"/>
    <x v="1"/>
    <x v="0"/>
    <x v="3"/>
    <x v="4"/>
    <x v="0"/>
    <x v="0"/>
  </r>
  <r>
    <n v="181206352"/>
    <x v="98"/>
    <x v="94"/>
    <x v="0"/>
    <x v="24"/>
    <m/>
    <m/>
    <x v="0"/>
    <x v="0"/>
    <x v="0"/>
    <x v="0"/>
    <x v="0"/>
    <x v="0"/>
    <x v="0"/>
    <x v="0"/>
    <x v="0"/>
    <x v="3"/>
    <x v="4"/>
    <x v="0"/>
    <x v="0"/>
  </r>
  <r>
    <n v="181206828"/>
    <x v="88"/>
    <x v="102"/>
    <x v="6"/>
    <x v="47"/>
    <m/>
    <m/>
    <x v="0"/>
    <x v="0"/>
    <x v="0"/>
    <x v="0"/>
    <x v="2"/>
    <x v="1"/>
    <x v="1"/>
    <x v="1"/>
    <x v="0"/>
    <x v="3"/>
    <x v="4"/>
    <x v="0"/>
    <x v="0"/>
  </r>
  <r>
    <n v="181206857"/>
    <x v="95"/>
    <x v="103"/>
    <x v="0"/>
    <x v="47"/>
    <m/>
    <m/>
    <x v="0"/>
    <x v="0"/>
    <x v="0"/>
    <x v="0"/>
    <x v="0"/>
    <x v="0"/>
    <x v="0"/>
    <x v="0"/>
    <x v="0"/>
    <x v="3"/>
    <x v="4"/>
    <x v="0"/>
    <x v="0"/>
  </r>
  <r>
    <n v="181206890"/>
    <x v="95"/>
    <x v="103"/>
    <x v="0"/>
    <x v="47"/>
    <m/>
    <m/>
    <x v="0"/>
    <x v="0"/>
    <x v="0"/>
    <x v="0"/>
    <x v="0"/>
    <x v="0"/>
    <x v="0"/>
    <x v="0"/>
    <x v="0"/>
    <x v="3"/>
    <x v="4"/>
    <x v="0"/>
    <x v="0"/>
  </r>
  <r>
    <n v="181209281"/>
    <x v="88"/>
    <x v="11"/>
    <x v="1"/>
    <x v="2"/>
    <s v="2024-08-22"/>
    <m/>
    <x v="1"/>
    <x v="0"/>
    <x v="0"/>
    <x v="0"/>
    <x v="2"/>
    <x v="1"/>
    <x v="1"/>
    <x v="1"/>
    <x v="0"/>
    <x v="3"/>
    <x v="2"/>
    <x v="0"/>
    <x v="1"/>
  </r>
  <r>
    <n v="181210651"/>
    <x v="88"/>
    <x v="84"/>
    <x v="18"/>
    <x v="41"/>
    <m/>
    <m/>
    <x v="0"/>
    <x v="0"/>
    <x v="0"/>
    <x v="0"/>
    <x v="2"/>
    <x v="1"/>
    <x v="0"/>
    <x v="0"/>
    <x v="0"/>
    <x v="3"/>
    <x v="5"/>
    <x v="0"/>
    <x v="0"/>
  </r>
  <r>
    <n v="181211107"/>
    <x v="88"/>
    <x v="93"/>
    <x v="6"/>
    <x v="4"/>
    <m/>
    <m/>
    <x v="0"/>
    <x v="0"/>
    <x v="0"/>
    <x v="0"/>
    <x v="2"/>
    <x v="1"/>
    <x v="1"/>
    <x v="1"/>
    <x v="0"/>
    <x v="3"/>
    <x v="4"/>
    <x v="0"/>
    <x v="0"/>
  </r>
  <r>
    <n v="181211145"/>
    <x v="85"/>
    <x v="100"/>
    <x v="0"/>
    <x v="4"/>
    <m/>
    <m/>
    <x v="0"/>
    <x v="0"/>
    <x v="0"/>
    <x v="0"/>
    <x v="0"/>
    <x v="0"/>
    <x v="0"/>
    <x v="0"/>
    <x v="0"/>
    <x v="3"/>
    <x v="4"/>
    <x v="0"/>
    <x v="0"/>
  </r>
  <r>
    <n v="181211192"/>
    <x v="85"/>
    <x v="100"/>
    <x v="0"/>
    <x v="4"/>
    <m/>
    <m/>
    <x v="0"/>
    <x v="0"/>
    <x v="0"/>
    <x v="0"/>
    <x v="0"/>
    <x v="0"/>
    <x v="0"/>
    <x v="0"/>
    <x v="0"/>
    <x v="3"/>
    <x v="4"/>
    <x v="0"/>
    <x v="0"/>
  </r>
  <r>
    <n v="181211314"/>
    <x v="88"/>
    <x v="11"/>
    <x v="11"/>
    <x v="47"/>
    <s v="2024-09-02"/>
    <m/>
    <x v="2"/>
    <x v="0"/>
    <x v="0"/>
    <x v="0"/>
    <x v="2"/>
    <x v="1"/>
    <x v="0"/>
    <x v="1"/>
    <x v="0"/>
    <x v="3"/>
    <x v="2"/>
    <x v="0"/>
    <x v="1"/>
  </r>
  <r>
    <n v="181212799"/>
    <x v="88"/>
    <x v="104"/>
    <x v="4"/>
    <x v="32"/>
    <m/>
    <m/>
    <x v="0"/>
    <x v="0"/>
    <x v="0"/>
    <x v="0"/>
    <x v="2"/>
    <x v="1"/>
    <x v="1"/>
    <x v="1"/>
    <x v="0"/>
    <x v="3"/>
    <x v="4"/>
    <x v="0"/>
    <x v="0"/>
  </r>
  <r>
    <n v="181212835"/>
    <x v="106"/>
    <x v="94"/>
    <x v="0"/>
    <x v="32"/>
    <m/>
    <m/>
    <x v="0"/>
    <x v="0"/>
    <x v="0"/>
    <x v="0"/>
    <x v="0"/>
    <x v="0"/>
    <x v="0"/>
    <x v="0"/>
    <x v="0"/>
    <x v="3"/>
    <x v="4"/>
    <x v="0"/>
    <x v="0"/>
  </r>
  <r>
    <n v="181212960"/>
    <x v="88"/>
    <x v="96"/>
    <x v="4"/>
    <x v="39"/>
    <m/>
    <m/>
    <x v="0"/>
    <x v="0"/>
    <x v="0"/>
    <x v="0"/>
    <x v="2"/>
    <x v="1"/>
    <x v="1"/>
    <x v="1"/>
    <x v="0"/>
    <x v="3"/>
    <x v="4"/>
    <x v="0"/>
    <x v="0"/>
  </r>
  <r>
    <n v="181212989"/>
    <x v="100"/>
    <x v="93"/>
    <x v="0"/>
    <x v="39"/>
    <m/>
    <m/>
    <x v="0"/>
    <x v="0"/>
    <x v="0"/>
    <x v="0"/>
    <x v="0"/>
    <x v="0"/>
    <x v="0"/>
    <x v="0"/>
    <x v="0"/>
    <x v="3"/>
    <x v="4"/>
    <x v="0"/>
    <x v="0"/>
  </r>
  <r>
    <n v="181214270"/>
    <x v="98"/>
    <x v="104"/>
    <x v="0"/>
    <x v="47"/>
    <m/>
    <m/>
    <x v="0"/>
    <x v="0"/>
    <x v="0"/>
    <x v="0"/>
    <x v="0"/>
    <x v="0"/>
    <x v="0"/>
    <x v="0"/>
    <x v="0"/>
    <x v="3"/>
    <x v="4"/>
    <x v="0"/>
    <x v="0"/>
  </r>
  <r>
    <n v="181231305"/>
    <x v="95"/>
    <x v="89"/>
    <x v="6"/>
    <x v="28"/>
    <m/>
    <m/>
    <x v="0"/>
    <x v="0"/>
    <x v="0"/>
    <x v="0"/>
    <x v="2"/>
    <x v="1"/>
    <x v="1"/>
    <x v="1"/>
    <x v="0"/>
    <x v="3"/>
    <x v="4"/>
    <x v="0"/>
    <x v="0"/>
  </r>
  <r>
    <n v="181231374"/>
    <x v="107"/>
    <x v="101"/>
    <x v="0"/>
    <x v="28"/>
    <m/>
    <m/>
    <x v="0"/>
    <x v="0"/>
    <x v="0"/>
    <x v="0"/>
    <x v="0"/>
    <x v="0"/>
    <x v="0"/>
    <x v="0"/>
    <x v="0"/>
    <x v="3"/>
    <x v="5"/>
    <x v="0"/>
    <x v="0"/>
  </r>
  <r>
    <n v="181231410"/>
    <x v="107"/>
    <x v="101"/>
    <x v="0"/>
    <x v="28"/>
    <m/>
    <m/>
    <x v="0"/>
    <x v="0"/>
    <x v="0"/>
    <x v="0"/>
    <x v="0"/>
    <x v="0"/>
    <x v="0"/>
    <x v="0"/>
    <x v="0"/>
    <x v="3"/>
    <x v="5"/>
    <x v="0"/>
    <x v="0"/>
  </r>
  <r>
    <n v="181231444"/>
    <x v="107"/>
    <x v="101"/>
    <x v="0"/>
    <x v="28"/>
    <m/>
    <m/>
    <x v="0"/>
    <x v="0"/>
    <x v="0"/>
    <x v="0"/>
    <x v="0"/>
    <x v="0"/>
    <x v="0"/>
    <x v="0"/>
    <x v="0"/>
    <x v="3"/>
    <x v="5"/>
    <x v="0"/>
    <x v="0"/>
  </r>
  <r>
    <n v="181231474"/>
    <x v="107"/>
    <x v="101"/>
    <x v="0"/>
    <x v="28"/>
    <m/>
    <m/>
    <x v="0"/>
    <x v="0"/>
    <x v="0"/>
    <x v="0"/>
    <x v="0"/>
    <x v="0"/>
    <x v="0"/>
    <x v="0"/>
    <x v="0"/>
    <x v="3"/>
    <x v="5"/>
    <x v="0"/>
    <x v="0"/>
  </r>
  <r>
    <n v="181232756"/>
    <x v="95"/>
    <x v="96"/>
    <x v="6"/>
    <x v="6"/>
    <m/>
    <s v="2024-08-31"/>
    <x v="0"/>
    <x v="0"/>
    <x v="0"/>
    <x v="0"/>
    <x v="2"/>
    <x v="1"/>
    <x v="1"/>
    <x v="1"/>
    <x v="0"/>
    <x v="3"/>
    <x v="4"/>
    <x v="0"/>
    <x v="0"/>
  </r>
  <r>
    <n v="181232813"/>
    <x v="100"/>
    <x v="11"/>
    <x v="0"/>
    <x v="6"/>
    <s v="2024-08-23"/>
    <m/>
    <x v="3"/>
    <x v="0"/>
    <x v="0"/>
    <x v="0"/>
    <x v="0"/>
    <x v="0"/>
    <x v="0"/>
    <x v="0"/>
    <x v="0"/>
    <x v="3"/>
    <x v="2"/>
    <x v="0"/>
    <x v="1"/>
  </r>
  <r>
    <n v="181232858"/>
    <x v="100"/>
    <x v="11"/>
    <x v="0"/>
    <x v="6"/>
    <s v="2024-08-23"/>
    <m/>
    <x v="3"/>
    <x v="0"/>
    <x v="0"/>
    <x v="0"/>
    <x v="0"/>
    <x v="0"/>
    <x v="0"/>
    <x v="0"/>
    <x v="0"/>
    <x v="3"/>
    <x v="2"/>
    <x v="0"/>
    <x v="1"/>
  </r>
  <r>
    <n v="181233564"/>
    <x v="95"/>
    <x v="111"/>
    <x v="4"/>
    <x v="15"/>
    <m/>
    <s v="2024-09-23"/>
    <x v="0"/>
    <x v="0"/>
    <x v="0"/>
    <x v="0"/>
    <x v="2"/>
    <x v="1"/>
    <x v="1"/>
    <x v="1"/>
    <x v="0"/>
    <x v="3"/>
    <x v="5"/>
    <x v="0"/>
    <x v="0"/>
  </r>
  <r>
    <n v="181233595"/>
    <x v="108"/>
    <x v="11"/>
    <x v="0"/>
    <x v="15"/>
    <s v="2024-09-12"/>
    <m/>
    <x v="5"/>
    <x v="0"/>
    <x v="0"/>
    <x v="0"/>
    <x v="0"/>
    <x v="0"/>
    <x v="0"/>
    <x v="0"/>
    <x v="0"/>
    <x v="4"/>
    <x v="2"/>
    <x v="0"/>
    <x v="1"/>
  </r>
  <r>
    <n v="181233630"/>
    <x v="108"/>
    <x v="11"/>
    <x v="0"/>
    <x v="15"/>
    <s v="2024-09-12"/>
    <m/>
    <x v="5"/>
    <x v="0"/>
    <x v="0"/>
    <x v="0"/>
    <x v="0"/>
    <x v="0"/>
    <x v="0"/>
    <x v="0"/>
    <x v="0"/>
    <x v="4"/>
    <x v="2"/>
    <x v="0"/>
    <x v="1"/>
  </r>
  <r>
    <n v="181233997"/>
    <x v="95"/>
    <x v="92"/>
    <x v="3"/>
    <x v="24"/>
    <m/>
    <s v="2024-08-30"/>
    <x v="0"/>
    <x v="0"/>
    <x v="0"/>
    <x v="0"/>
    <x v="2"/>
    <x v="1"/>
    <x v="0"/>
    <x v="0"/>
    <x v="0"/>
    <x v="3"/>
    <x v="4"/>
    <x v="0"/>
    <x v="0"/>
  </r>
  <r>
    <n v="181234577"/>
    <x v="95"/>
    <x v="93"/>
    <x v="0"/>
    <x v="22"/>
    <m/>
    <m/>
    <x v="0"/>
    <x v="0"/>
    <x v="0"/>
    <x v="0"/>
    <x v="0"/>
    <x v="0"/>
    <x v="0"/>
    <x v="0"/>
    <x v="0"/>
    <x v="3"/>
    <x v="4"/>
    <x v="0"/>
    <x v="0"/>
  </r>
  <r>
    <n v="181235416"/>
    <x v="95"/>
    <x v="92"/>
    <x v="3"/>
    <x v="25"/>
    <m/>
    <s v="2024-08-30"/>
    <x v="0"/>
    <x v="0"/>
    <x v="0"/>
    <x v="0"/>
    <x v="2"/>
    <x v="1"/>
    <x v="0"/>
    <x v="0"/>
    <x v="0"/>
    <x v="3"/>
    <x v="4"/>
    <x v="0"/>
    <x v="0"/>
  </r>
  <r>
    <n v="181235698"/>
    <x v="95"/>
    <x v="11"/>
    <x v="4"/>
    <x v="24"/>
    <s v="2024-09-19"/>
    <m/>
    <x v="1"/>
    <x v="0"/>
    <x v="0"/>
    <x v="0"/>
    <x v="2"/>
    <x v="1"/>
    <x v="1"/>
    <x v="1"/>
    <x v="0"/>
    <x v="3"/>
    <x v="2"/>
    <x v="0"/>
    <x v="1"/>
  </r>
  <r>
    <n v="181235907"/>
    <x v="95"/>
    <x v="107"/>
    <x v="1"/>
    <x v="59"/>
    <m/>
    <m/>
    <x v="0"/>
    <x v="0"/>
    <x v="0"/>
    <x v="0"/>
    <x v="2"/>
    <x v="1"/>
    <x v="1"/>
    <x v="1"/>
    <x v="0"/>
    <x v="3"/>
    <x v="4"/>
    <x v="0"/>
    <x v="0"/>
  </r>
  <r>
    <n v="181235951"/>
    <x v="109"/>
    <x v="100"/>
    <x v="0"/>
    <x v="59"/>
    <m/>
    <m/>
    <x v="0"/>
    <x v="0"/>
    <x v="0"/>
    <x v="0"/>
    <x v="0"/>
    <x v="0"/>
    <x v="0"/>
    <x v="0"/>
    <x v="0"/>
    <x v="3"/>
    <x v="4"/>
    <x v="0"/>
    <x v="0"/>
  </r>
  <r>
    <n v="181235990"/>
    <x v="109"/>
    <x v="100"/>
    <x v="0"/>
    <x v="59"/>
    <m/>
    <m/>
    <x v="0"/>
    <x v="0"/>
    <x v="0"/>
    <x v="0"/>
    <x v="0"/>
    <x v="0"/>
    <x v="0"/>
    <x v="0"/>
    <x v="0"/>
    <x v="3"/>
    <x v="4"/>
    <x v="0"/>
    <x v="0"/>
  </r>
  <r>
    <n v="181238554"/>
    <x v="95"/>
    <x v="92"/>
    <x v="11"/>
    <x v="61"/>
    <m/>
    <s v="2024-08-25"/>
    <x v="0"/>
    <x v="0"/>
    <x v="0"/>
    <x v="0"/>
    <x v="2"/>
    <x v="1"/>
    <x v="0"/>
    <x v="1"/>
    <x v="0"/>
    <x v="3"/>
    <x v="4"/>
    <x v="0"/>
    <x v="0"/>
  </r>
  <r>
    <n v="181238590"/>
    <x v="100"/>
    <x v="11"/>
    <x v="0"/>
    <x v="61"/>
    <s v="2024-08-22"/>
    <m/>
    <x v="4"/>
    <x v="0"/>
    <x v="0"/>
    <x v="0"/>
    <x v="0"/>
    <x v="0"/>
    <x v="0"/>
    <x v="0"/>
    <x v="0"/>
    <x v="3"/>
    <x v="2"/>
    <x v="0"/>
    <x v="1"/>
  </r>
  <r>
    <n v="181238630"/>
    <x v="100"/>
    <x v="11"/>
    <x v="0"/>
    <x v="61"/>
    <s v="2024-08-22"/>
    <m/>
    <x v="4"/>
    <x v="0"/>
    <x v="0"/>
    <x v="0"/>
    <x v="0"/>
    <x v="0"/>
    <x v="0"/>
    <x v="0"/>
    <x v="0"/>
    <x v="3"/>
    <x v="2"/>
    <x v="0"/>
    <x v="1"/>
  </r>
  <r>
    <n v="181238659"/>
    <x v="100"/>
    <x v="11"/>
    <x v="0"/>
    <x v="61"/>
    <s v="2024-08-22"/>
    <m/>
    <x v="4"/>
    <x v="0"/>
    <x v="0"/>
    <x v="0"/>
    <x v="0"/>
    <x v="0"/>
    <x v="0"/>
    <x v="0"/>
    <x v="0"/>
    <x v="3"/>
    <x v="2"/>
    <x v="0"/>
    <x v="1"/>
  </r>
  <r>
    <n v="181240219"/>
    <x v="95"/>
    <x v="89"/>
    <x v="1"/>
    <x v="30"/>
    <m/>
    <m/>
    <x v="0"/>
    <x v="0"/>
    <x v="0"/>
    <x v="0"/>
    <x v="2"/>
    <x v="1"/>
    <x v="1"/>
    <x v="1"/>
    <x v="0"/>
    <x v="3"/>
    <x v="4"/>
    <x v="0"/>
    <x v="0"/>
  </r>
  <r>
    <n v="181240282"/>
    <x v="82"/>
    <x v="90"/>
    <x v="0"/>
    <x v="30"/>
    <m/>
    <m/>
    <x v="0"/>
    <x v="0"/>
    <x v="0"/>
    <x v="0"/>
    <x v="0"/>
    <x v="0"/>
    <x v="0"/>
    <x v="0"/>
    <x v="0"/>
    <x v="3"/>
    <x v="5"/>
    <x v="0"/>
    <x v="0"/>
  </r>
  <r>
    <n v="181240324"/>
    <x v="82"/>
    <x v="90"/>
    <x v="0"/>
    <x v="30"/>
    <m/>
    <m/>
    <x v="0"/>
    <x v="0"/>
    <x v="0"/>
    <x v="0"/>
    <x v="0"/>
    <x v="0"/>
    <x v="0"/>
    <x v="0"/>
    <x v="0"/>
    <x v="3"/>
    <x v="5"/>
    <x v="0"/>
    <x v="0"/>
  </r>
  <r>
    <n v="181240348"/>
    <x v="82"/>
    <x v="90"/>
    <x v="0"/>
    <x v="30"/>
    <m/>
    <m/>
    <x v="0"/>
    <x v="0"/>
    <x v="0"/>
    <x v="0"/>
    <x v="0"/>
    <x v="0"/>
    <x v="0"/>
    <x v="0"/>
    <x v="0"/>
    <x v="3"/>
    <x v="5"/>
    <x v="0"/>
    <x v="0"/>
  </r>
  <r>
    <n v="181241270"/>
    <x v="95"/>
    <x v="103"/>
    <x v="11"/>
    <x v="71"/>
    <m/>
    <s v="2024-09-02"/>
    <x v="0"/>
    <x v="0"/>
    <x v="0"/>
    <x v="0"/>
    <x v="2"/>
    <x v="1"/>
    <x v="0"/>
    <x v="1"/>
    <x v="0"/>
    <x v="3"/>
    <x v="4"/>
    <x v="0"/>
    <x v="0"/>
  </r>
  <r>
    <n v="181241296"/>
    <x v="106"/>
    <x v="11"/>
    <x v="0"/>
    <x v="71"/>
    <s v="2024-08-29"/>
    <m/>
    <x v="1"/>
    <x v="0"/>
    <x v="0"/>
    <x v="0"/>
    <x v="0"/>
    <x v="0"/>
    <x v="0"/>
    <x v="0"/>
    <x v="0"/>
    <x v="3"/>
    <x v="2"/>
    <x v="0"/>
    <x v="1"/>
  </r>
  <r>
    <n v="181243027"/>
    <x v="95"/>
    <x v="104"/>
    <x v="6"/>
    <x v="74"/>
    <m/>
    <m/>
    <x v="0"/>
    <x v="0"/>
    <x v="0"/>
    <x v="0"/>
    <x v="2"/>
    <x v="1"/>
    <x v="1"/>
    <x v="1"/>
    <x v="0"/>
    <x v="3"/>
    <x v="4"/>
    <x v="0"/>
    <x v="0"/>
  </r>
  <r>
    <n v="181243127"/>
    <x v="110"/>
    <x v="89"/>
    <x v="0"/>
    <x v="74"/>
    <m/>
    <m/>
    <x v="0"/>
    <x v="4"/>
    <x v="0"/>
    <x v="0"/>
    <x v="1"/>
    <x v="0"/>
    <x v="0"/>
    <x v="0"/>
    <x v="1"/>
    <x v="3"/>
    <x v="4"/>
    <x v="0"/>
    <x v="0"/>
  </r>
  <r>
    <n v="181260967"/>
    <x v="100"/>
    <x v="103"/>
    <x v="14"/>
    <x v="3"/>
    <m/>
    <m/>
    <x v="0"/>
    <x v="0"/>
    <x v="0"/>
    <x v="0"/>
    <x v="2"/>
    <x v="1"/>
    <x v="0"/>
    <x v="1"/>
    <x v="0"/>
    <x v="3"/>
    <x v="4"/>
    <x v="0"/>
    <x v="0"/>
  </r>
  <r>
    <n v="181260985"/>
    <x v="106"/>
    <x v="100"/>
    <x v="0"/>
    <x v="3"/>
    <m/>
    <m/>
    <x v="0"/>
    <x v="0"/>
    <x v="0"/>
    <x v="0"/>
    <x v="0"/>
    <x v="0"/>
    <x v="0"/>
    <x v="0"/>
    <x v="0"/>
    <x v="3"/>
    <x v="4"/>
    <x v="0"/>
    <x v="0"/>
  </r>
  <r>
    <n v="181261004"/>
    <x v="106"/>
    <x v="100"/>
    <x v="0"/>
    <x v="3"/>
    <m/>
    <m/>
    <x v="0"/>
    <x v="0"/>
    <x v="0"/>
    <x v="0"/>
    <x v="0"/>
    <x v="0"/>
    <x v="0"/>
    <x v="0"/>
    <x v="0"/>
    <x v="3"/>
    <x v="4"/>
    <x v="0"/>
    <x v="0"/>
  </r>
  <r>
    <n v="181261353"/>
    <x v="100"/>
    <x v="104"/>
    <x v="12"/>
    <x v="13"/>
    <m/>
    <m/>
    <x v="0"/>
    <x v="0"/>
    <x v="0"/>
    <x v="0"/>
    <x v="2"/>
    <x v="1"/>
    <x v="0"/>
    <x v="1"/>
    <x v="0"/>
    <x v="3"/>
    <x v="4"/>
    <x v="0"/>
    <x v="0"/>
  </r>
  <r>
    <n v="181261378"/>
    <x v="106"/>
    <x v="94"/>
    <x v="0"/>
    <x v="13"/>
    <m/>
    <m/>
    <x v="0"/>
    <x v="0"/>
    <x v="0"/>
    <x v="0"/>
    <x v="0"/>
    <x v="0"/>
    <x v="0"/>
    <x v="0"/>
    <x v="0"/>
    <x v="3"/>
    <x v="4"/>
    <x v="0"/>
    <x v="0"/>
  </r>
  <r>
    <n v="181261918"/>
    <x v="100"/>
    <x v="96"/>
    <x v="6"/>
    <x v="2"/>
    <m/>
    <m/>
    <x v="0"/>
    <x v="0"/>
    <x v="0"/>
    <x v="0"/>
    <x v="2"/>
    <x v="1"/>
    <x v="1"/>
    <x v="1"/>
    <x v="0"/>
    <x v="3"/>
    <x v="4"/>
    <x v="0"/>
    <x v="0"/>
  </r>
  <r>
    <n v="181261960"/>
    <x v="85"/>
    <x v="94"/>
    <x v="0"/>
    <x v="2"/>
    <m/>
    <m/>
    <x v="0"/>
    <x v="0"/>
    <x v="0"/>
    <x v="0"/>
    <x v="0"/>
    <x v="0"/>
    <x v="0"/>
    <x v="0"/>
    <x v="0"/>
    <x v="3"/>
    <x v="4"/>
    <x v="0"/>
    <x v="0"/>
  </r>
  <r>
    <n v="181261990"/>
    <x v="85"/>
    <x v="100"/>
    <x v="0"/>
    <x v="2"/>
    <m/>
    <m/>
    <x v="0"/>
    <x v="0"/>
    <x v="0"/>
    <x v="0"/>
    <x v="0"/>
    <x v="0"/>
    <x v="0"/>
    <x v="0"/>
    <x v="0"/>
    <x v="3"/>
    <x v="4"/>
    <x v="0"/>
    <x v="0"/>
  </r>
  <r>
    <n v="181262023"/>
    <x v="85"/>
    <x v="94"/>
    <x v="0"/>
    <x v="2"/>
    <m/>
    <m/>
    <x v="0"/>
    <x v="0"/>
    <x v="0"/>
    <x v="0"/>
    <x v="0"/>
    <x v="0"/>
    <x v="0"/>
    <x v="0"/>
    <x v="0"/>
    <x v="3"/>
    <x v="4"/>
    <x v="0"/>
    <x v="0"/>
  </r>
  <r>
    <n v="181262061"/>
    <x v="85"/>
    <x v="103"/>
    <x v="9"/>
    <x v="2"/>
    <m/>
    <m/>
    <x v="0"/>
    <x v="0"/>
    <x v="0"/>
    <x v="0"/>
    <x v="0"/>
    <x v="0"/>
    <x v="0"/>
    <x v="0"/>
    <x v="0"/>
    <x v="3"/>
    <x v="4"/>
    <x v="0"/>
    <x v="0"/>
  </r>
  <r>
    <n v="181262693"/>
    <x v="100"/>
    <x v="84"/>
    <x v="4"/>
    <x v="24"/>
    <m/>
    <m/>
    <x v="0"/>
    <x v="0"/>
    <x v="0"/>
    <x v="0"/>
    <x v="2"/>
    <x v="1"/>
    <x v="1"/>
    <x v="1"/>
    <x v="0"/>
    <x v="3"/>
    <x v="5"/>
    <x v="0"/>
    <x v="0"/>
  </r>
  <r>
    <n v="181262736"/>
    <x v="111"/>
    <x v="111"/>
    <x v="0"/>
    <x v="24"/>
    <m/>
    <m/>
    <x v="0"/>
    <x v="0"/>
    <x v="0"/>
    <x v="0"/>
    <x v="0"/>
    <x v="0"/>
    <x v="0"/>
    <x v="0"/>
    <x v="0"/>
    <x v="4"/>
    <x v="5"/>
    <x v="0"/>
    <x v="0"/>
  </r>
  <r>
    <n v="181262798"/>
    <x v="100"/>
    <x v="11"/>
    <x v="1"/>
    <x v="7"/>
    <s v="2024-08-22"/>
    <m/>
    <x v="7"/>
    <x v="0"/>
    <x v="0"/>
    <x v="0"/>
    <x v="2"/>
    <x v="1"/>
    <x v="1"/>
    <x v="1"/>
    <x v="0"/>
    <x v="3"/>
    <x v="2"/>
    <x v="0"/>
    <x v="1"/>
  </r>
  <r>
    <n v="181262958"/>
    <x v="100"/>
    <x v="11"/>
    <x v="11"/>
    <x v="38"/>
    <s v="2024-09-10"/>
    <m/>
    <x v="2"/>
    <x v="0"/>
    <x v="0"/>
    <x v="0"/>
    <x v="2"/>
    <x v="1"/>
    <x v="0"/>
    <x v="1"/>
    <x v="0"/>
    <x v="3"/>
    <x v="2"/>
    <x v="0"/>
    <x v="1"/>
  </r>
  <r>
    <n v="181263543"/>
    <x v="100"/>
    <x v="104"/>
    <x v="4"/>
    <x v="38"/>
    <m/>
    <m/>
    <x v="0"/>
    <x v="0"/>
    <x v="0"/>
    <x v="0"/>
    <x v="2"/>
    <x v="1"/>
    <x v="1"/>
    <x v="1"/>
    <x v="0"/>
    <x v="3"/>
    <x v="4"/>
    <x v="0"/>
    <x v="0"/>
  </r>
  <r>
    <n v="181263623"/>
    <x v="106"/>
    <x v="100"/>
    <x v="0"/>
    <x v="38"/>
    <m/>
    <m/>
    <x v="0"/>
    <x v="4"/>
    <x v="0"/>
    <x v="0"/>
    <x v="1"/>
    <x v="0"/>
    <x v="0"/>
    <x v="0"/>
    <x v="1"/>
    <x v="3"/>
    <x v="4"/>
    <x v="0"/>
    <x v="0"/>
  </r>
  <r>
    <n v="181263657"/>
    <x v="106"/>
    <x v="100"/>
    <x v="0"/>
    <x v="38"/>
    <m/>
    <m/>
    <x v="0"/>
    <x v="0"/>
    <x v="0"/>
    <x v="0"/>
    <x v="0"/>
    <x v="0"/>
    <x v="0"/>
    <x v="0"/>
    <x v="0"/>
    <x v="3"/>
    <x v="4"/>
    <x v="0"/>
    <x v="0"/>
  </r>
  <r>
    <n v="181263958"/>
    <x v="100"/>
    <x v="104"/>
    <x v="4"/>
    <x v="13"/>
    <m/>
    <s v="2024-09-04"/>
    <x v="0"/>
    <x v="0"/>
    <x v="0"/>
    <x v="0"/>
    <x v="2"/>
    <x v="1"/>
    <x v="1"/>
    <x v="1"/>
    <x v="0"/>
    <x v="3"/>
    <x v="4"/>
    <x v="0"/>
    <x v="0"/>
  </r>
  <r>
    <n v="181263991"/>
    <x v="106"/>
    <x v="11"/>
    <x v="0"/>
    <x v="13"/>
    <s v="2024-08-28"/>
    <m/>
    <x v="5"/>
    <x v="0"/>
    <x v="0"/>
    <x v="0"/>
    <x v="0"/>
    <x v="0"/>
    <x v="0"/>
    <x v="0"/>
    <x v="0"/>
    <x v="3"/>
    <x v="2"/>
    <x v="0"/>
    <x v="1"/>
  </r>
  <r>
    <n v="181264038"/>
    <x v="106"/>
    <x v="11"/>
    <x v="0"/>
    <x v="13"/>
    <s v="2024-08-28"/>
    <m/>
    <x v="5"/>
    <x v="0"/>
    <x v="0"/>
    <x v="0"/>
    <x v="0"/>
    <x v="0"/>
    <x v="0"/>
    <x v="0"/>
    <x v="0"/>
    <x v="3"/>
    <x v="2"/>
    <x v="0"/>
    <x v="1"/>
  </r>
  <r>
    <n v="181265040"/>
    <x v="100"/>
    <x v="103"/>
    <x v="4"/>
    <x v="28"/>
    <m/>
    <m/>
    <x v="0"/>
    <x v="0"/>
    <x v="0"/>
    <x v="0"/>
    <x v="2"/>
    <x v="1"/>
    <x v="1"/>
    <x v="1"/>
    <x v="0"/>
    <x v="3"/>
    <x v="4"/>
    <x v="0"/>
    <x v="0"/>
  </r>
  <r>
    <n v="181265090"/>
    <x v="85"/>
    <x v="104"/>
    <x v="0"/>
    <x v="28"/>
    <m/>
    <m/>
    <x v="0"/>
    <x v="0"/>
    <x v="0"/>
    <x v="0"/>
    <x v="0"/>
    <x v="0"/>
    <x v="0"/>
    <x v="0"/>
    <x v="0"/>
    <x v="3"/>
    <x v="4"/>
    <x v="0"/>
    <x v="0"/>
  </r>
  <r>
    <n v="181265132"/>
    <x v="85"/>
    <x v="93"/>
    <x v="9"/>
    <x v="28"/>
    <m/>
    <m/>
    <x v="0"/>
    <x v="0"/>
    <x v="0"/>
    <x v="0"/>
    <x v="0"/>
    <x v="0"/>
    <x v="0"/>
    <x v="0"/>
    <x v="0"/>
    <x v="3"/>
    <x v="4"/>
    <x v="0"/>
    <x v="0"/>
  </r>
  <r>
    <n v="181276019"/>
    <x v="100"/>
    <x v="112"/>
    <x v="6"/>
    <x v="61"/>
    <m/>
    <m/>
    <x v="0"/>
    <x v="0"/>
    <x v="0"/>
    <x v="0"/>
    <x v="2"/>
    <x v="1"/>
    <x v="1"/>
    <x v="1"/>
    <x v="0"/>
    <x v="3"/>
    <x v="5"/>
    <x v="0"/>
    <x v="0"/>
  </r>
  <r>
    <n v="181276045"/>
    <x v="112"/>
    <x v="113"/>
    <x v="0"/>
    <x v="61"/>
    <m/>
    <m/>
    <x v="0"/>
    <x v="0"/>
    <x v="0"/>
    <x v="0"/>
    <x v="0"/>
    <x v="0"/>
    <x v="0"/>
    <x v="0"/>
    <x v="0"/>
    <x v="4"/>
    <x v="5"/>
    <x v="0"/>
    <x v="0"/>
  </r>
  <r>
    <n v="181276079"/>
    <x v="112"/>
    <x v="113"/>
    <x v="0"/>
    <x v="61"/>
    <m/>
    <m/>
    <x v="0"/>
    <x v="0"/>
    <x v="0"/>
    <x v="0"/>
    <x v="0"/>
    <x v="0"/>
    <x v="0"/>
    <x v="0"/>
    <x v="0"/>
    <x v="4"/>
    <x v="5"/>
    <x v="0"/>
    <x v="0"/>
  </r>
  <r>
    <n v="181276501"/>
    <x v="100"/>
    <x v="11"/>
    <x v="6"/>
    <x v="6"/>
    <s v="2024-08-27"/>
    <m/>
    <x v="5"/>
    <x v="0"/>
    <x v="0"/>
    <x v="0"/>
    <x v="2"/>
    <x v="1"/>
    <x v="1"/>
    <x v="1"/>
    <x v="0"/>
    <x v="3"/>
    <x v="2"/>
    <x v="0"/>
    <x v="1"/>
  </r>
  <r>
    <n v="181277837"/>
    <x v="98"/>
    <x v="107"/>
    <x v="6"/>
    <x v="15"/>
    <m/>
    <m/>
    <x v="0"/>
    <x v="0"/>
    <x v="0"/>
    <x v="0"/>
    <x v="2"/>
    <x v="1"/>
    <x v="1"/>
    <x v="1"/>
    <x v="0"/>
    <x v="3"/>
    <x v="4"/>
    <x v="0"/>
    <x v="0"/>
  </r>
  <r>
    <n v="181277861"/>
    <x v="109"/>
    <x v="89"/>
    <x v="0"/>
    <x v="15"/>
    <m/>
    <m/>
    <x v="0"/>
    <x v="0"/>
    <x v="0"/>
    <x v="0"/>
    <x v="0"/>
    <x v="0"/>
    <x v="0"/>
    <x v="0"/>
    <x v="0"/>
    <x v="3"/>
    <x v="4"/>
    <x v="0"/>
    <x v="0"/>
  </r>
  <r>
    <n v="181278101"/>
    <x v="100"/>
    <x v="93"/>
    <x v="4"/>
    <x v="7"/>
    <m/>
    <m/>
    <x v="0"/>
    <x v="0"/>
    <x v="0"/>
    <x v="0"/>
    <x v="2"/>
    <x v="1"/>
    <x v="1"/>
    <x v="1"/>
    <x v="0"/>
    <x v="3"/>
    <x v="4"/>
    <x v="0"/>
    <x v="0"/>
  </r>
  <r>
    <n v="181278127"/>
    <x v="98"/>
    <x v="104"/>
    <x v="0"/>
    <x v="7"/>
    <m/>
    <m/>
    <x v="0"/>
    <x v="0"/>
    <x v="0"/>
    <x v="0"/>
    <x v="0"/>
    <x v="0"/>
    <x v="0"/>
    <x v="0"/>
    <x v="0"/>
    <x v="3"/>
    <x v="4"/>
    <x v="0"/>
    <x v="0"/>
  </r>
  <r>
    <n v="181278151"/>
    <x v="98"/>
    <x v="104"/>
    <x v="0"/>
    <x v="7"/>
    <m/>
    <m/>
    <x v="0"/>
    <x v="0"/>
    <x v="0"/>
    <x v="0"/>
    <x v="0"/>
    <x v="0"/>
    <x v="0"/>
    <x v="0"/>
    <x v="0"/>
    <x v="3"/>
    <x v="4"/>
    <x v="0"/>
    <x v="0"/>
  </r>
  <r>
    <n v="181278921"/>
    <x v="100"/>
    <x v="93"/>
    <x v="3"/>
    <x v="15"/>
    <m/>
    <s v="2024-08-25"/>
    <x v="0"/>
    <x v="0"/>
    <x v="0"/>
    <x v="0"/>
    <x v="2"/>
    <x v="1"/>
    <x v="0"/>
    <x v="0"/>
    <x v="0"/>
    <x v="3"/>
    <x v="4"/>
    <x v="0"/>
    <x v="0"/>
  </r>
  <r>
    <n v="181281381"/>
    <x v="100"/>
    <x v="93"/>
    <x v="1"/>
    <x v="20"/>
    <m/>
    <m/>
    <x v="0"/>
    <x v="0"/>
    <x v="0"/>
    <x v="0"/>
    <x v="2"/>
    <x v="1"/>
    <x v="1"/>
    <x v="1"/>
    <x v="0"/>
    <x v="3"/>
    <x v="4"/>
    <x v="0"/>
    <x v="0"/>
  </r>
  <r>
    <n v="181281424"/>
    <x v="85"/>
    <x v="94"/>
    <x v="0"/>
    <x v="20"/>
    <m/>
    <m/>
    <x v="0"/>
    <x v="0"/>
    <x v="0"/>
    <x v="0"/>
    <x v="0"/>
    <x v="0"/>
    <x v="0"/>
    <x v="0"/>
    <x v="0"/>
    <x v="3"/>
    <x v="4"/>
    <x v="0"/>
    <x v="0"/>
  </r>
  <r>
    <n v="181281470"/>
    <x v="85"/>
    <x v="94"/>
    <x v="0"/>
    <x v="20"/>
    <m/>
    <m/>
    <x v="0"/>
    <x v="0"/>
    <x v="0"/>
    <x v="0"/>
    <x v="0"/>
    <x v="0"/>
    <x v="0"/>
    <x v="0"/>
    <x v="0"/>
    <x v="3"/>
    <x v="4"/>
    <x v="0"/>
    <x v="0"/>
  </r>
  <r>
    <n v="181284666"/>
    <x v="100"/>
    <x v="11"/>
    <x v="4"/>
    <x v="71"/>
    <s v="2024-08-26"/>
    <m/>
    <x v="1"/>
    <x v="0"/>
    <x v="0"/>
    <x v="0"/>
    <x v="2"/>
    <x v="1"/>
    <x v="1"/>
    <x v="1"/>
    <x v="0"/>
    <x v="3"/>
    <x v="2"/>
    <x v="0"/>
    <x v="1"/>
  </r>
  <r>
    <n v="181286763"/>
    <x v="100"/>
    <x v="111"/>
    <x v="1"/>
    <x v="41"/>
    <m/>
    <m/>
    <x v="0"/>
    <x v="0"/>
    <x v="0"/>
    <x v="0"/>
    <x v="2"/>
    <x v="1"/>
    <x v="1"/>
    <x v="1"/>
    <x v="0"/>
    <x v="3"/>
    <x v="5"/>
    <x v="0"/>
    <x v="0"/>
  </r>
  <r>
    <n v="181286780"/>
    <x v="113"/>
    <x v="114"/>
    <x v="0"/>
    <x v="41"/>
    <m/>
    <m/>
    <x v="0"/>
    <x v="0"/>
    <x v="0"/>
    <x v="0"/>
    <x v="0"/>
    <x v="0"/>
    <x v="0"/>
    <x v="0"/>
    <x v="0"/>
    <x v="4"/>
    <x v="5"/>
    <x v="0"/>
    <x v="0"/>
  </r>
  <r>
    <n v="181286798"/>
    <x v="113"/>
    <x v="114"/>
    <x v="0"/>
    <x v="41"/>
    <m/>
    <m/>
    <x v="0"/>
    <x v="0"/>
    <x v="0"/>
    <x v="0"/>
    <x v="0"/>
    <x v="0"/>
    <x v="0"/>
    <x v="0"/>
    <x v="0"/>
    <x v="4"/>
    <x v="5"/>
    <x v="0"/>
    <x v="0"/>
  </r>
  <r>
    <n v="181290773"/>
    <x v="98"/>
    <x v="93"/>
    <x v="3"/>
    <x v="30"/>
    <m/>
    <m/>
    <x v="0"/>
    <x v="0"/>
    <x v="0"/>
    <x v="0"/>
    <x v="2"/>
    <x v="1"/>
    <x v="0"/>
    <x v="0"/>
    <x v="0"/>
    <x v="3"/>
    <x v="4"/>
    <x v="0"/>
    <x v="0"/>
  </r>
  <r>
    <n v="181291236"/>
    <x v="98"/>
    <x v="11"/>
    <x v="11"/>
    <x v="25"/>
    <s v="2024-09-11"/>
    <m/>
    <x v="2"/>
    <x v="0"/>
    <x v="0"/>
    <x v="0"/>
    <x v="2"/>
    <x v="1"/>
    <x v="0"/>
    <x v="1"/>
    <x v="0"/>
    <x v="3"/>
    <x v="2"/>
    <x v="0"/>
    <x v="1"/>
  </r>
  <r>
    <n v="181291890"/>
    <x v="98"/>
    <x v="93"/>
    <x v="11"/>
    <x v="24"/>
    <m/>
    <s v="2024-08-28"/>
    <x v="0"/>
    <x v="0"/>
    <x v="0"/>
    <x v="0"/>
    <x v="2"/>
    <x v="1"/>
    <x v="0"/>
    <x v="1"/>
    <x v="0"/>
    <x v="3"/>
    <x v="4"/>
    <x v="0"/>
    <x v="0"/>
  </r>
  <r>
    <n v="181291950"/>
    <x v="85"/>
    <x v="11"/>
    <x v="0"/>
    <x v="24"/>
    <s v="2024-08-26"/>
    <m/>
    <x v="1"/>
    <x v="0"/>
    <x v="0"/>
    <x v="0"/>
    <x v="0"/>
    <x v="0"/>
    <x v="0"/>
    <x v="0"/>
    <x v="0"/>
    <x v="3"/>
    <x v="2"/>
    <x v="0"/>
    <x v="1"/>
  </r>
  <r>
    <n v="181292016"/>
    <x v="98"/>
    <x v="96"/>
    <x v="1"/>
    <x v="7"/>
    <m/>
    <m/>
    <x v="0"/>
    <x v="0"/>
    <x v="0"/>
    <x v="0"/>
    <x v="2"/>
    <x v="1"/>
    <x v="1"/>
    <x v="1"/>
    <x v="0"/>
    <x v="3"/>
    <x v="4"/>
    <x v="0"/>
    <x v="0"/>
  </r>
  <r>
    <n v="181292020"/>
    <x v="85"/>
    <x v="11"/>
    <x v="0"/>
    <x v="24"/>
    <s v="2024-08-26"/>
    <m/>
    <x v="1"/>
    <x v="0"/>
    <x v="0"/>
    <x v="0"/>
    <x v="0"/>
    <x v="0"/>
    <x v="0"/>
    <x v="0"/>
    <x v="0"/>
    <x v="3"/>
    <x v="2"/>
    <x v="0"/>
    <x v="1"/>
  </r>
  <r>
    <n v="181292059"/>
    <x v="85"/>
    <x v="94"/>
    <x v="0"/>
    <x v="7"/>
    <m/>
    <m/>
    <x v="0"/>
    <x v="0"/>
    <x v="0"/>
    <x v="0"/>
    <x v="0"/>
    <x v="0"/>
    <x v="0"/>
    <x v="0"/>
    <x v="0"/>
    <x v="3"/>
    <x v="4"/>
    <x v="0"/>
    <x v="0"/>
  </r>
  <r>
    <n v="181308244"/>
    <x v="98"/>
    <x v="93"/>
    <x v="3"/>
    <x v="2"/>
    <m/>
    <m/>
    <x v="0"/>
    <x v="0"/>
    <x v="0"/>
    <x v="0"/>
    <x v="2"/>
    <x v="1"/>
    <x v="0"/>
    <x v="0"/>
    <x v="0"/>
    <x v="3"/>
    <x v="4"/>
    <x v="0"/>
    <x v="0"/>
  </r>
  <r>
    <n v="181308908"/>
    <x v="98"/>
    <x v="93"/>
    <x v="11"/>
    <x v="28"/>
    <m/>
    <m/>
    <x v="0"/>
    <x v="0"/>
    <x v="0"/>
    <x v="0"/>
    <x v="2"/>
    <x v="1"/>
    <x v="0"/>
    <x v="1"/>
    <x v="0"/>
    <x v="3"/>
    <x v="4"/>
    <x v="0"/>
    <x v="0"/>
  </r>
  <r>
    <n v="181308947"/>
    <x v="85"/>
    <x v="94"/>
    <x v="0"/>
    <x v="28"/>
    <m/>
    <s v="2024-09-16"/>
    <x v="0"/>
    <x v="0"/>
    <x v="0"/>
    <x v="0"/>
    <x v="0"/>
    <x v="0"/>
    <x v="0"/>
    <x v="0"/>
    <x v="0"/>
    <x v="3"/>
    <x v="4"/>
    <x v="0"/>
    <x v="0"/>
  </r>
  <r>
    <n v="181308975"/>
    <x v="85"/>
    <x v="94"/>
    <x v="0"/>
    <x v="28"/>
    <m/>
    <s v="2024-09-24"/>
    <x v="0"/>
    <x v="0"/>
    <x v="0"/>
    <x v="0"/>
    <x v="0"/>
    <x v="0"/>
    <x v="0"/>
    <x v="0"/>
    <x v="0"/>
    <x v="3"/>
    <x v="4"/>
    <x v="0"/>
    <x v="0"/>
  </r>
  <r>
    <n v="181309006"/>
    <x v="85"/>
    <x v="94"/>
    <x v="0"/>
    <x v="28"/>
    <m/>
    <s v="2024-09-16"/>
    <x v="0"/>
    <x v="0"/>
    <x v="0"/>
    <x v="0"/>
    <x v="0"/>
    <x v="0"/>
    <x v="0"/>
    <x v="0"/>
    <x v="0"/>
    <x v="3"/>
    <x v="4"/>
    <x v="0"/>
    <x v="0"/>
  </r>
  <r>
    <n v="181311479"/>
    <x v="98"/>
    <x v="107"/>
    <x v="6"/>
    <x v="39"/>
    <m/>
    <m/>
    <x v="0"/>
    <x v="0"/>
    <x v="0"/>
    <x v="0"/>
    <x v="2"/>
    <x v="1"/>
    <x v="1"/>
    <x v="1"/>
    <x v="0"/>
    <x v="3"/>
    <x v="4"/>
    <x v="0"/>
    <x v="0"/>
  </r>
  <r>
    <n v="181311497"/>
    <x v="109"/>
    <x v="89"/>
    <x v="0"/>
    <x v="39"/>
    <m/>
    <m/>
    <x v="0"/>
    <x v="0"/>
    <x v="0"/>
    <x v="0"/>
    <x v="0"/>
    <x v="0"/>
    <x v="0"/>
    <x v="0"/>
    <x v="0"/>
    <x v="3"/>
    <x v="4"/>
    <x v="0"/>
    <x v="0"/>
  </r>
  <r>
    <n v="181311526"/>
    <x v="109"/>
    <x v="115"/>
    <x v="0"/>
    <x v="39"/>
    <m/>
    <m/>
    <x v="0"/>
    <x v="0"/>
    <x v="0"/>
    <x v="0"/>
    <x v="0"/>
    <x v="0"/>
    <x v="0"/>
    <x v="0"/>
    <x v="0"/>
    <x v="3"/>
    <x v="6"/>
    <x v="0"/>
    <x v="0"/>
  </r>
  <r>
    <n v="181312225"/>
    <x v="98"/>
    <x v="11"/>
    <x v="3"/>
    <x v="13"/>
    <s v="2024-09-09"/>
    <m/>
    <x v="2"/>
    <x v="0"/>
    <x v="0"/>
    <x v="0"/>
    <x v="2"/>
    <x v="1"/>
    <x v="0"/>
    <x v="0"/>
    <x v="0"/>
    <x v="3"/>
    <x v="2"/>
    <x v="0"/>
    <x v="1"/>
  </r>
  <r>
    <n v="181312650"/>
    <x v="98"/>
    <x v="11"/>
    <x v="8"/>
    <x v="32"/>
    <s v="2024-10-30"/>
    <m/>
    <x v="1"/>
    <x v="0"/>
    <x v="0"/>
    <x v="0"/>
    <x v="2"/>
    <x v="1"/>
    <x v="1"/>
    <x v="1"/>
    <x v="0"/>
    <x v="3"/>
    <x v="2"/>
    <x v="0"/>
    <x v="1"/>
  </r>
  <r>
    <n v="181313399"/>
    <x v="98"/>
    <x v="100"/>
    <x v="8"/>
    <x v="71"/>
    <m/>
    <m/>
    <x v="0"/>
    <x v="0"/>
    <x v="0"/>
    <x v="0"/>
    <x v="2"/>
    <x v="1"/>
    <x v="1"/>
    <x v="1"/>
    <x v="0"/>
    <x v="3"/>
    <x v="4"/>
    <x v="0"/>
    <x v="0"/>
  </r>
  <r>
    <n v="181313439"/>
    <x v="107"/>
    <x v="110"/>
    <x v="0"/>
    <x v="71"/>
    <m/>
    <m/>
    <x v="0"/>
    <x v="0"/>
    <x v="0"/>
    <x v="0"/>
    <x v="0"/>
    <x v="0"/>
    <x v="0"/>
    <x v="0"/>
    <x v="0"/>
    <x v="3"/>
    <x v="5"/>
    <x v="0"/>
    <x v="0"/>
  </r>
  <r>
    <n v="181313474"/>
    <x v="107"/>
    <x v="110"/>
    <x v="0"/>
    <x v="71"/>
    <m/>
    <m/>
    <x v="0"/>
    <x v="0"/>
    <x v="0"/>
    <x v="0"/>
    <x v="0"/>
    <x v="0"/>
    <x v="0"/>
    <x v="0"/>
    <x v="0"/>
    <x v="3"/>
    <x v="5"/>
    <x v="0"/>
    <x v="0"/>
  </r>
  <r>
    <n v="181314052"/>
    <x v="98"/>
    <x v="11"/>
    <x v="1"/>
    <x v="47"/>
    <s v="2024-09-13"/>
    <m/>
    <x v="2"/>
    <x v="0"/>
    <x v="0"/>
    <x v="0"/>
    <x v="2"/>
    <x v="1"/>
    <x v="1"/>
    <x v="1"/>
    <x v="0"/>
    <x v="3"/>
    <x v="2"/>
    <x v="0"/>
    <x v="1"/>
  </r>
  <r>
    <n v="181335491"/>
    <x v="85"/>
    <x v="103"/>
    <x v="3"/>
    <x v="28"/>
    <m/>
    <m/>
    <x v="0"/>
    <x v="0"/>
    <x v="0"/>
    <x v="0"/>
    <x v="2"/>
    <x v="1"/>
    <x v="0"/>
    <x v="0"/>
    <x v="0"/>
    <x v="3"/>
    <x v="4"/>
    <x v="0"/>
    <x v="0"/>
  </r>
  <r>
    <n v="181335807"/>
    <x v="85"/>
    <x v="11"/>
    <x v="6"/>
    <x v="2"/>
    <s v="2024-08-26"/>
    <m/>
    <x v="3"/>
    <x v="0"/>
    <x v="0"/>
    <x v="0"/>
    <x v="2"/>
    <x v="1"/>
    <x v="1"/>
    <x v="1"/>
    <x v="0"/>
    <x v="3"/>
    <x v="2"/>
    <x v="0"/>
    <x v="1"/>
  </r>
  <r>
    <n v="181341494"/>
    <x v="85"/>
    <x v="11"/>
    <x v="4"/>
    <x v="22"/>
    <s v="2024-09-05"/>
    <m/>
    <x v="2"/>
    <x v="0"/>
    <x v="0"/>
    <x v="0"/>
    <x v="2"/>
    <x v="1"/>
    <x v="1"/>
    <x v="1"/>
    <x v="0"/>
    <x v="3"/>
    <x v="2"/>
    <x v="0"/>
    <x v="1"/>
  </r>
  <r>
    <n v="181342106"/>
    <x v="85"/>
    <x v="104"/>
    <x v="11"/>
    <x v="4"/>
    <m/>
    <s v="2024-08-30"/>
    <x v="0"/>
    <x v="0"/>
    <x v="0"/>
    <x v="0"/>
    <x v="2"/>
    <x v="1"/>
    <x v="0"/>
    <x v="1"/>
    <x v="0"/>
    <x v="3"/>
    <x v="4"/>
    <x v="0"/>
    <x v="0"/>
  </r>
  <r>
    <n v="181342158"/>
    <x v="97"/>
    <x v="11"/>
    <x v="0"/>
    <x v="4"/>
    <s v="2024-08-28"/>
    <m/>
    <x v="4"/>
    <x v="0"/>
    <x v="0"/>
    <x v="0"/>
    <x v="0"/>
    <x v="0"/>
    <x v="0"/>
    <x v="0"/>
    <x v="0"/>
    <x v="3"/>
    <x v="2"/>
    <x v="0"/>
    <x v="1"/>
  </r>
  <r>
    <n v="181342182"/>
    <x v="97"/>
    <x v="11"/>
    <x v="0"/>
    <x v="4"/>
    <s v="2024-08-28"/>
    <m/>
    <x v="4"/>
    <x v="0"/>
    <x v="0"/>
    <x v="0"/>
    <x v="0"/>
    <x v="0"/>
    <x v="0"/>
    <x v="0"/>
    <x v="0"/>
    <x v="3"/>
    <x v="2"/>
    <x v="0"/>
    <x v="1"/>
  </r>
  <r>
    <n v="181342210"/>
    <x v="97"/>
    <x v="11"/>
    <x v="0"/>
    <x v="4"/>
    <s v="2024-08-28"/>
    <m/>
    <x v="4"/>
    <x v="0"/>
    <x v="0"/>
    <x v="0"/>
    <x v="0"/>
    <x v="0"/>
    <x v="0"/>
    <x v="0"/>
    <x v="0"/>
    <x v="3"/>
    <x v="2"/>
    <x v="0"/>
    <x v="1"/>
  </r>
  <r>
    <n v="181343812"/>
    <x v="85"/>
    <x v="11"/>
    <x v="23"/>
    <x v="34"/>
    <s v="2024-08-26"/>
    <m/>
    <x v="8"/>
    <x v="0"/>
    <x v="0"/>
    <x v="0"/>
    <x v="2"/>
    <x v="1"/>
    <x v="0"/>
    <x v="0"/>
    <x v="0"/>
    <x v="3"/>
    <x v="2"/>
    <x v="0"/>
    <x v="1"/>
  </r>
  <r>
    <n v="181344255"/>
    <x v="85"/>
    <x v="11"/>
    <x v="4"/>
    <x v="34"/>
    <s v="2024-08-26"/>
    <m/>
    <x v="8"/>
    <x v="0"/>
    <x v="0"/>
    <x v="0"/>
    <x v="2"/>
    <x v="1"/>
    <x v="1"/>
    <x v="1"/>
    <x v="0"/>
    <x v="3"/>
    <x v="2"/>
    <x v="0"/>
    <x v="1"/>
  </r>
  <r>
    <n v="181399262"/>
    <x v="106"/>
    <x v="104"/>
    <x v="1"/>
    <x v="39"/>
    <m/>
    <m/>
    <x v="0"/>
    <x v="0"/>
    <x v="0"/>
    <x v="0"/>
    <x v="2"/>
    <x v="1"/>
    <x v="1"/>
    <x v="1"/>
    <x v="0"/>
    <x v="3"/>
    <x v="4"/>
    <x v="0"/>
    <x v="0"/>
  </r>
  <r>
    <n v="181399294"/>
    <x v="110"/>
    <x v="89"/>
    <x v="0"/>
    <x v="39"/>
    <m/>
    <m/>
    <x v="0"/>
    <x v="0"/>
    <x v="0"/>
    <x v="0"/>
    <x v="0"/>
    <x v="0"/>
    <x v="0"/>
    <x v="0"/>
    <x v="0"/>
    <x v="3"/>
    <x v="4"/>
    <x v="0"/>
    <x v="0"/>
  </r>
  <r>
    <n v="181399338"/>
    <x v="110"/>
    <x v="89"/>
    <x v="0"/>
    <x v="39"/>
    <m/>
    <m/>
    <x v="0"/>
    <x v="0"/>
    <x v="0"/>
    <x v="0"/>
    <x v="0"/>
    <x v="0"/>
    <x v="0"/>
    <x v="0"/>
    <x v="0"/>
    <x v="3"/>
    <x v="4"/>
    <x v="0"/>
    <x v="0"/>
  </r>
  <r>
    <n v="181399359"/>
    <x v="110"/>
    <x v="89"/>
    <x v="0"/>
    <x v="39"/>
    <m/>
    <m/>
    <x v="0"/>
    <x v="0"/>
    <x v="0"/>
    <x v="0"/>
    <x v="0"/>
    <x v="0"/>
    <x v="0"/>
    <x v="0"/>
    <x v="0"/>
    <x v="3"/>
    <x v="4"/>
    <x v="0"/>
    <x v="0"/>
  </r>
  <r>
    <n v="181399399"/>
    <x v="110"/>
    <x v="89"/>
    <x v="0"/>
    <x v="39"/>
    <m/>
    <m/>
    <x v="0"/>
    <x v="0"/>
    <x v="0"/>
    <x v="0"/>
    <x v="0"/>
    <x v="0"/>
    <x v="0"/>
    <x v="0"/>
    <x v="0"/>
    <x v="3"/>
    <x v="4"/>
    <x v="0"/>
    <x v="0"/>
  </r>
  <r>
    <n v="181400141"/>
    <x v="106"/>
    <x v="11"/>
    <x v="6"/>
    <x v="5"/>
    <s v="2024-09-05"/>
    <m/>
    <x v="7"/>
    <x v="0"/>
    <x v="0"/>
    <x v="0"/>
    <x v="2"/>
    <x v="1"/>
    <x v="1"/>
    <x v="1"/>
    <x v="0"/>
    <x v="3"/>
    <x v="2"/>
    <x v="0"/>
    <x v="1"/>
  </r>
  <r>
    <n v="181401436"/>
    <x v="106"/>
    <x v="104"/>
    <x v="18"/>
    <x v="30"/>
    <m/>
    <m/>
    <x v="0"/>
    <x v="0"/>
    <x v="0"/>
    <x v="0"/>
    <x v="2"/>
    <x v="1"/>
    <x v="0"/>
    <x v="0"/>
    <x v="0"/>
    <x v="3"/>
    <x v="4"/>
    <x v="0"/>
    <x v="0"/>
  </r>
  <r>
    <n v="181402721"/>
    <x v="106"/>
    <x v="11"/>
    <x v="6"/>
    <x v="22"/>
    <s v="2024-08-28"/>
    <m/>
    <x v="6"/>
    <x v="0"/>
    <x v="0"/>
    <x v="0"/>
    <x v="2"/>
    <x v="1"/>
    <x v="1"/>
    <x v="1"/>
    <x v="0"/>
    <x v="3"/>
    <x v="2"/>
    <x v="0"/>
    <x v="1"/>
  </r>
  <r>
    <n v="181403685"/>
    <x v="106"/>
    <x v="116"/>
    <x v="6"/>
    <x v="41"/>
    <m/>
    <m/>
    <x v="0"/>
    <x v="0"/>
    <x v="0"/>
    <x v="0"/>
    <x v="2"/>
    <x v="1"/>
    <x v="1"/>
    <x v="1"/>
    <x v="0"/>
    <x v="3"/>
    <x v="6"/>
    <x v="0"/>
    <x v="0"/>
  </r>
  <r>
    <n v="181403743"/>
    <x v="114"/>
    <x v="117"/>
    <x v="0"/>
    <x v="41"/>
    <m/>
    <m/>
    <x v="0"/>
    <x v="0"/>
    <x v="0"/>
    <x v="0"/>
    <x v="0"/>
    <x v="0"/>
    <x v="0"/>
    <x v="0"/>
    <x v="0"/>
    <x v="5"/>
    <x v="6"/>
    <x v="0"/>
    <x v="0"/>
  </r>
  <r>
    <n v="181403805"/>
    <x v="114"/>
    <x v="117"/>
    <x v="0"/>
    <x v="41"/>
    <m/>
    <m/>
    <x v="0"/>
    <x v="0"/>
    <x v="0"/>
    <x v="0"/>
    <x v="0"/>
    <x v="0"/>
    <x v="0"/>
    <x v="0"/>
    <x v="0"/>
    <x v="5"/>
    <x v="6"/>
    <x v="0"/>
    <x v="0"/>
  </r>
  <r>
    <n v="181418288"/>
    <x v="106"/>
    <x v="11"/>
    <x v="6"/>
    <x v="3"/>
    <s v="2024-08-28"/>
    <m/>
    <x v="1"/>
    <x v="0"/>
    <x v="0"/>
    <x v="0"/>
    <x v="2"/>
    <x v="1"/>
    <x v="1"/>
    <x v="1"/>
    <x v="0"/>
    <x v="3"/>
    <x v="2"/>
    <x v="0"/>
    <x v="1"/>
  </r>
  <r>
    <n v="181420069"/>
    <x v="106"/>
    <x v="94"/>
    <x v="8"/>
    <x v="34"/>
    <m/>
    <m/>
    <x v="0"/>
    <x v="0"/>
    <x v="0"/>
    <x v="0"/>
    <x v="2"/>
    <x v="1"/>
    <x v="1"/>
    <x v="1"/>
    <x v="0"/>
    <x v="3"/>
    <x v="4"/>
    <x v="0"/>
    <x v="0"/>
  </r>
  <r>
    <n v="181420123"/>
    <x v="97"/>
    <x v="101"/>
    <x v="0"/>
    <x v="34"/>
    <m/>
    <m/>
    <x v="0"/>
    <x v="0"/>
    <x v="0"/>
    <x v="0"/>
    <x v="0"/>
    <x v="0"/>
    <x v="0"/>
    <x v="0"/>
    <x v="0"/>
    <x v="3"/>
    <x v="5"/>
    <x v="0"/>
    <x v="0"/>
  </r>
  <r>
    <n v="181420156"/>
    <x v="97"/>
    <x v="101"/>
    <x v="0"/>
    <x v="34"/>
    <m/>
    <m/>
    <x v="0"/>
    <x v="0"/>
    <x v="0"/>
    <x v="0"/>
    <x v="0"/>
    <x v="0"/>
    <x v="0"/>
    <x v="0"/>
    <x v="0"/>
    <x v="3"/>
    <x v="5"/>
    <x v="0"/>
    <x v="0"/>
  </r>
  <r>
    <n v="181420203"/>
    <x v="97"/>
    <x v="101"/>
    <x v="0"/>
    <x v="34"/>
    <m/>
    <m/>
    <x v="0"/>
    <x v="0"/>
    <x v="0"/>
    <x v="0"/>
    <x v="0"/>
    <x v="0"/>
    <x v="0"/>
    <x v="0"/>
    <x v="0"/>
    <x v="3"/>
    <x v="5"/>
    <x v="0"/>
    <x v="0"/>
  </r>
  <r>
    <n v="181422080"/>
    <x v="106"/>
    <x v="89"/>
    <x v="2"/>
    <x v="24"/>
    <m/>
    <m/>
    <x v="0"/>
    <x v="0"/>
    <x v="0"/>
    <x v="0"/>
    <x v="2"/>
    <x v="1"/>
    <x v="0"/>
    <x v="0"/>
    <x v="0"/>
    <x v="3"/>
    <x v="4"/>
    <x v="0"/>
    <x v="0"/>
  </r>
  <r>
    <n v="181422546"/>
    <x v="106"/>
    <x v="11"/>
    <x v="1"/>
    <x v="31"/>
    <s v="2024-09-03"/>
    <m/>
    <x v="2"/>
    <x v="0"/>
    <x v="0"/>
    <x v="0"/>
    <x v="2"/>
    <x v="1"/>
    <x v="1"/>
    <x v="1"/>
    <x v="0"/>
    <x v="3"/>
    <x v="2"/>
    <x v="0"/>
    <x v="1"/>
  </r>
  <r>
    <n v="181440165"/>
    <x v="110"/>
    <x v="108"/>
    <x v="4"/>
    <x v="24"/>
    <m/>
    <m/>
    <x v="0"/>
    <x v="0"/>
    <x v="0"/>
    <x v="0"/>
    <x v="2"/>
    <x v="1"/>
    <x v="1"/>
    <x v="1"/>
    <x v="0"/>
    <x v="3"/>
    <x v="5"/>
    <x v="0"/>
    <x v="0"/>
  </r>
  <r>
    <n v="181440229"/>
    <x v="115"/>
    <x v="111"/>
    <x v="0"/>
    <x v="24"/>
    <m/>
    <m/>
    <x v="0"/>
    <x v="0"/>
    <x v="0"/>
    <x v="0"/>
    <x v="0"/>
    <x v="0"/>
    <x v="0"/>
    <x v="0"/>
    <x v="0"/>
    <x v="4"/>
    <x v="5"/>
    <x v="0"/>
    <x v="0"/>
  </r>
  <r>
    <n v="181440527"/>
    <x v="110"/>
    <x v="89"/>
    <x v="4"/>
    <x v="5"/>
    <m/>
    <m/>
    <x v="0"/>
    <x v="0"/>
    <x v="0"/>
    <x v="0"/>
    <x v="2"/>
    <x v="1"/>
    <x v="1"/>
    <x v="1"/>
    <x v="0"/>
    <x v="3"/>
    <x v="4"/>
    <x v="0"/>
    <x v="0"/>
  </r>
  <r>
    <n v="181440616"/>
    <x v="82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40665"/>
    <x v="82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41475"/>
    <x v="110"/>
    <x v="100"/>
    <x v="1"/>
    <x v="25"/>
    <m/>
    <m/>
    <x v="0"/>
    <x v="0"/>
    <x v="0"/>
    <x v="0"/>
    <x v="2"/>
    <x v="1"/>
    <x v="1"/>
    <x v="1"/>
    <x v="0"/>
    <x v="3"/>
    <x v="4"/>
    <x v="0"/>
    <x v="0"/>
  </r>
  <r>
    <n v="181441567"/>
    <x v="110"/>
    <x v="89"/>
    <x v="1"/>
    <x v="3"/>
    <m/>
    <m/>
    <x v="0"/>
    <x v="0"/>
    <x v="0"/>
    <x v="0"/>
    <x v="2"/>
    <x v="1"/>
    <x v="1"/>
    <x v="1"/>
    <x v="0"/>
    <x v="3"/>
    <x v="4"/>
    <x v="0"/>
    <x v="0"/>
  </r>
  <r>
    <n v="181441591"/>
    <x v="107"/>
    <x v="110"/>
    <x v="0"/>
    <x v="25"/>
    <m/>
    <m/>
    <x v="0"/>
    <x v="0"/>
    <x v="0"/>
    <x v="0"/>
    <x v="0"/>
    <x v="0"/>
    <x v="0"/>
    <x v="0"/>
    <x v="0"/>
    <x v="3"/>
    <x v="5"/>
    <x v="0"/>
    <x v="0"/>
  </r>
  <r>
    <n v="181441603"/>
    <x v="116"/>
    <x v="84"/>
    <x v="0"/>
    <x v="3"/>
    <m/>
    <m/>
    <x v="0"/>
    <x v="0"/>
    <x v="0"/>
    <x v="0"/>
    <x v="0"/>
    <x v="0"/>
    <x v="0"/>
    <x v="0"/>
    <x v="0"/>
    <x v="3"/>
    <x v="5"/>
    <x v="0"/>
    <x v="0"/>
  </r>
  <r>
    <n v="181441634"/>
    <x v="116"/>
    <x v="84"/>
    <x v="0"/>
    <x v="3"/>
    <m/>
    <m/>
    <x v="0"/>
    <x v="0"/>
    <x v="0"/>
    <x v="0"/>
    <x v="0"/>
    <x v="0"/>
    <x v="0"/>
    <x v="0"/>
    <x v="0"/>
    <x v="3"/>
    <x v="5"/>
    <x v="0"/>
    <x v="0"/>
  </r>
  <r>
    <n v="181442201"/>
    <x v="110"/>
    <x v="11"/>
    <x v="8"/>
    <x v="39"/>
    <s v="2024-09-02"/>
    <m/>
    <x v="1"/>
    <x v="0"/>
    <x v="0"/>
    <x v="0"/>
    <x v="2"/>
    <x v="1"/>
    <x v="1"/>
    <x v="1"/>
    <x v="0"/>
    <x v="3"/>
    <x v="2"/>
    <x v="0"/>
    <x v="1"/>
  </r>
  <r>
    <n v="181445309"/>
    <x v="110"/>
    <x v="89"/>
    <x v="2"/>
    <x v="5"/>
    <m/>
    <m/>
    <x v="0"/>
    <x v="0"/>
    <x v="0"/>
    <x v="0"/>
    <x v="2"/>
    <x v="1"/>
    <x v="0"/>
    <x v="0"/>
    <x v="0"/>
    <x v="3"/>
    <x v="4"/>
    <x v="0"/>
    <x v="0"/>
  </r>
  <r>
    <n v="181456558"/>
    <x v="110"/>
    <x v="94"/>
    <x v="11"/>
    <x v="2"/>
    <m/>
    <s v="2024-10-23"/>
    <x v="0"/>
    <x v="0"/>
    <x v="0"/>
    <x v="0"/>
    <x v="2"/>
    <x v="1"/>
    <x v="0"/>
    <x v="1"/>
    <x v="0"/>
    <x v="3"/>
    <x v="4"/>
    <x v="0"/>
    <x v="0"/>
  </r>
  <r>
    <n v="181456605"/>
    <x v="97"/>
    <x v="101"/>
    <x v="0"/>
    <x v="2"/>
    <m/>
    <s v="2024-10-11"/>
    <x v="0"/>
    <x v="0"/>
    <x v="0"/>
    <x v="0"/>
    <x v="0"/>
    <x v="0"/>
    <x v="0"/>
    <x v="0"/>
    <x v="0"/>
    <x v="3"/>
    <x v="5"/>
    <x v="0"/>
    <x v="0"/>
  </r>
  <r>
    <n v="181456682"/>
    <x v="97"/>
    <x v="101"/>
    <x v="0"/>
    <x v="2"/>
    <m/>
    <s v="2024-10-11"/>
    <x v="0"/>
    <x v="0"/>
    <x v="0"/>
    <x v="0"/>
    <x v="0"/>
    <x v="0"/>
    <x v="0"/>
    <x v="0"/>
    <x v="0"/>
    <x v="3"/>
    <x v="5"/>
    <x v="0"/>
    <x v="0"/>
  </r>
  <r>
    <n v="181457909"/>
    <x v="110"/>
    <x v="110"/>
    <x v="0"/>
    <x v="32"/>
    <m/>
    <m/>
    <x v="0"/>
    <x v="0"/>
    <x v="0"/>
    <x v="0"/>
    <x v="0"/>
    <x v="0"/>
    <x v="0"/>
    <x v="0"/>
    <x v="0"/>
    <x v="3"/>
    <x v="5"/>
    <x v="0"/>
    <x v="0"/>
  </r>
  <r>
    <n v="181459332"/>
    <x v="110"/>
    <x v="94"/>
    <x v="3"/>
    <x v="28"/>
    <m/>
    <s v="2024-09-16"/>
    <x v="0"/>
    <x v="0"/>
    <x v="0"/>
    <x v="0"/>
    <x v="2"/>
    <x v="1"/>
    <x v="0"/>
    <x v="0"/>
    <x v="0"/>
    <x v="3"/>
    <x v="4"/>
    <x v="0"/>
    <x v="0"/>
  </r>
  <r>
    <n v="181461041"/>
    <x v="110"/>
    <x v="94"/>
    <x v="1"/>
    <x v="61"/>
    <m/>
    <m/>
    <x v="0"/>
    <x v="0"/>
    <x v="0"/>
    <x v="0"/>
    <x v="2"/>
    <x v="1"/>
    <x v="1"/>
    <x v="1"/>
    <x v="0"/>
    <x v="3"/>
    <x v="4"/>
    <x v="0"/>
    <x v="0"/>
  </r>
  <r>
    <n v="181461083"/>
    <x v="97"/>
    <x v="101"/>
    <x v="0"/>
    <x v="61"/>
    <m/>
    <m/>
    <x v="0"/>
    <x v="0"/>
    <x v="0"/>
    <x v="0"/>
    <x v="0"/>
    <x v="0"/>
    <x v="0"/>
    <x v="0"/>
    <x v="0"/>
    <x v="3"/>
    <x v="5"/>
    <x v="0"/>
    <x v="0"/>
  </r>
  <r>
    <n v="181461138"/>
    <x v="97"/>
    <x v="101"/>
    <x v="0"/>
    <x v="61"/>
    <m/>
    <m/>
    <x v="0"/>
    <x v="0"/>
    <x v="0"/>
    <x v="0"/>
    <x v="0"/>
    <x v="0"/>
    <x v="0"/>
    <x v="0"/>
    <x v="0"/>
    <x v="3"/>
    <x v="5"/>
    <x v="0"/>
    <x v="0"/>
  </r>
  <r>
    <n v="181461233"/>
    <x v="97"/>
    <x v="101"/>
    <x v="0"/>
    <x v="61"/>
    <m/>
    <m/>
    <x v="0"/>
    <x v="0"/>
    <x v="0"/>
    <x v="0"/>
    <x v="0"/>
    <x v="0"/>
    <x v="0"/>
    <x v="0"/>
    <x v="0"/>
    <x v="3"/>
    <x v="5"/>
    <x v="0"/>
    <x v="0"/>
  </r>
  <r>
    <n v="181461268"/>
    <x v="97"/>
    <x v="101"/>
    <x v="0"/>
    <x v="61"/>
    <m/>
    <m/>
    <x v="0"/>
    <x v="0"/>
    <x v="0"/>
    <x v="0"/>
    <x v="0"/>
    <x v="0"/>
    <x v="0"/>
    <x v="0"/>
    <x v="0"/>
    <x v="3"/>
    <x v="5"/>
    <x v="0"/>
    <x v="0"/>
  </r>
  <r>
    <n v="181462485"/>
    <x v="110"/>
    <x v="11"/>
    <x v="11"/>
    <x v="61"/>
    <s v="2024-08-28"/>
    <m/>
    <x v="8"/>
    <x v="0"/>
    <x v="0"/>
    <x v="0"/>
    <x v="2"/>
    <x v="1"/>
    <x v="0"/>
    <x v="1"/>
    <x v="0"/>
    <x v="3"/>
    <x v="2"/>
    <x v="0"/>
    <x v="1"/>
  </r>
  <r>
    <n v="181462633"/>
    <x v="110"/>
    <x v="89"/>
    <x v="6"/>
    <x v="75"/>
    <m/>
    <m/>
    <x v="0"/>
    <x v="0"/>
    <x v="0"/>
    <x v="0"/>
    <x v="2"/>
    <x v="1"/>
    <x v="1"/>
    <x v="1"/>
    <x v="0"/>
    <x v="3"/>
    <x v="4"/>
    <x v="0"/>
    <x v="0"/>
  </r>
  <r>
    <n v="181462662"/>
    <x v="82"/>
    <x v="90"/>
    <x v="0"/>
    <x v="75"/>
    <m/>
    <m/>
    <x v="0"/>
    <x v="0"/>
    <x v="0"/>
    <x v="0"/>
    <x v="0"/>
    <x v="0"/>
    <x v="0"/>
    <x v="0"/>
    <x v="0"/>
    <x v="3"/>
    <x v="5"/>
    <x v="0"/>
    <x v="0"/>
  </r>
  <r>
    <n v="181462692"/>
    <x v="82"/>
    <x v="101"/>
    <x v="9"/>
    <x v="75"/>
    <m/>
    <m/>
    <x v="0"/>
    <x v="0"/>
    <x v="0"/>
    <x v="0"/>
    <x v="0"/>
    <x v="0"/>
    <x v="0"/>
    <x v="0"/>
    <x v="0"/>
    <x v="3"/>
    <x v="5"/>
    <x v="0"/>
    <x v="0"/>
  </r>
  <r>
    <n v="181463327"/>
    <x v="110"/>
    <x v="111"/>
    <x v="6"/>
    <x v="6"/>
    <m/>
    <m/>
    <x v="0"/>
    <x v="0"/>
    <x v="0"/>
    <x v="0"/>
    <x v="2"/>
    <x v="1"/>
    <x v="1"/>
    <x v="1"/>
    <x v="0"/>
    <x v="3"/>
    <x v="5"/>
    <x v="0"/>
    <x v="0"/>
  </r>
  <r>
    <n v="181463394"/>
    <x v="108"/>
    <x v="109"/>
    <x v="0"/>
    <x v="6"/>
    <m/>
    <m/>
    <x v="0"/>
    <x v="0"/>
    <x v="0"/>
    <x v="0"/>
    <x v="0"/>
    <x v="0"/>
    <x v="0"/>
    <x v="0"/>
    <x v="0"/>
    <x v="4"/>
    <x v="5"/>
    <x v="0"/>
    <x v="0"/>
  </r>
  <r>
    <n v="181463430"/>
    <x v="108"/>
    <x v="109"/>
    <x v="0"/>
    <x v="6"/>
    <m/>
    <m/>
    <x v="0"/>
    <x v="0"/>
    <x v="0"/>
    <x v="0"/>
    <x v="0"/>
    <x v="0"/>
    <x v="0"/>
    <x v="0"/>
    <x v="0"/>
    <x v="4"/>
    <x v="5"/>
    <x v="0"/>
    <x v="0"/>
  </r>
  <r>
    <n v="181465097"/>
    <x v="110"/>
    <x v="118"/>
    <x v="1"/>
    <x v="39"/>
    <m/>
    <m/>
    <x v="0"/>
    <x v="0"/>
    <x v="0"/>
    <x v="0"/>
    <x v="2"/>
    <x v="1"/>
    <x v="1"/>
    <x v="1"/>
    <x v="0"/>
    <x v="3"/>
    <x v="6"/>
    <x v="0"/>
    <x v="0"/>
  </r>
  <r>
    <n v="181465148"/>
    <x v="117"/>
    <x v="119"/>
    <x v="0"/>
    <x v="39"/>
    <m/>
    <m/>
    <x v="0"/>
    <x v="0"/>
    <x v="0"/>
    <x v="0"/>
    <x v="0"/>
    <x v="0"/>
    <x v="0"/>
    <x v="0"/>
    <x v="0"/>
    <x v="5"/>
    <x v="6"/>
    <x v="0"/>
    <x v="0"/>
  </r>
  <r>
    <n v="181465189"/>
    <x v="117"/>
    <x v="119"/>
    <x v="0"/>
    <x v="39"/>
    <m/>
    <m/>
    <x v="0"/>
    <x v="0"/>
    <x v="0"/>
    <x v="0"/>
    <x v="0"/>
    <x v="0"/>
    <x v="0"/>
    <x v="0"/>
    <x v="0"/>
    <x v="5"/>
    <x v="6"/>
    <x v="0"/>
    <x v="0"/>
  </r>
  <r>
    <n v="181466644"/>
    <x v="110"/>
    <x v="110"/>
    <x v="3"/>
    <x v="4"/>
    <m/>
    <m/>
    <x v="0"/>
    <x v="0"/>
    <x v="0"/>
    <x v="0"/>
    <x v="2"/>
    <x v="1"/>
    <x v="0"/>
    <x v="0"/>
    <x v="0"/>
    <x v="3"/>
    <x v="5"/>
    <x v="0"/>
    <x v="0"/>
  </r>
  <r>
    <n v="181466869"/>
    <x v="97"/>
    <x v="84"/>
    <x v="1"/>
    <x v="4"/>
    <m/>
    <m/>
    <x v="0"/>
    <x v="0"/>
    <x v="0"/>
    <x v="0"/>
    <x v="2"/>
    <x v="1"/>
    <x v="1"/>
    <x v="1"/>
    <x v="0"/>
    <x v="3"/>
    <x v="5"/>
    <x v="0"/>
    <x v="0"/>
  </r>
  <r>
    <n v="181466882"/>
    <x v="115"/>
    <x v="11"/>
    <x v="0"/>
    <x v="4"/>
    <s v="2024-09-09"/>
    <m/>
    <x v="2"/>
    <x v="0"/>
    <x v="0"/>
    <x v="0"/>
    <x v="0"/>
    <x v="0"/>
    <x v="0"/>
    <x v="0"/>
    <x v="0"/>
    <x v="4"/>
    <x v="2"/>
    <x v="0"/>
    <x v="1"/>
  </r>
  <r>
    <n v="181466908"/>
    <x v="115"/>
    <x v="11"/>
    <x v="0"/>
    <x v="4"/>
    <s v="2024-09-09"/>
    <m/>
    <x v="2"/>
    <x v="0"/>
    <x v="0"/>
    <x v="0"/>
    <x v="0"/>
    <x v="0"/>
    <x v="0"/>
    <x v="0"/>
    <x v="0"/>
    <x v="4"/>
    <x v="2"/>
    <x v="0"/>
    <x v="1"/>
  </r>
  <r>
    <n v="181496428"/>
    <x v="97"/>
    <x v="11"/>
    <x v="18"/>
    <x v="13"/>
    <s v="2024-10-29"/>
    <m/>
    <x v="7"/>
    <x v="0"/>
    <x v="0"/>
    <x v="0"/>
    <x v="2"/>
    <x v="1"/>
    <x v="0"/>
    <x v="0"/>
    <x v="0"/>
    <x v="3"/>
    <x v="2"/>
    <x v="0"/>
    <x v="1"/>
  </r>
  <r>
    <n v="181496618"/>
    <x v="97"/>
    <x v="100"/>
    <x v="1"/>
    <x v="5"/>
    <m/>
    <m/>
    <x v="0"/>
    <x v="0"/>
    <x v="0"/>
    <x v="0"/>
    <x v="2"/>
    <x v="1"/>
    <x v="1"/>
    <x v="1"/>
    <x v="0"/>
    <x v="3"/>
    <x v="4"/>
    <x v="0"/>
    <x v="0"/>
  </r>
  <r>
    <n v="181496689"/>
    <x v="107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96815"/>
    <x v="107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96893"/>
    <x v="107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97000"/>
    <x v="107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97072"/>
    <x v="107"/>
    <x v="110"/>
    <x v="0"/>
    <x v="5"/>
    <m/>
    <m/>
    <x v="0"/>
    <x v="0"/>
    <x v="0"/>
    <x v="0"/>
    <x v="0"/>
    <x v="0"/>
    <x v="0"/>
    <x v="0"/>
    <x v="0"/>
    <x v="3"/>
    <x v="5"/>
    <x v="0"/>
    <x v="0"/>
  </r>
  <r>
    <n v="181499836"/>
    <x v="97"/>
    <x v="110"/>
    <x v="1"/>
    <x v="24"/>
    <m/>
    <m/>
    <x v="0"/>
    <x v="0"/>
    <x v="0"/>
    <x v="0"/>
    <x v="2"/>
    <x v="1"/>
    <x v="1"/>
    <x v="1"/>
    <x v="0"/>
    <x v="3"/>
    <x v="5"/>
    <x v="0"/>
    <x v="0"/>
  </r>
  <r>
    <n v="181499880"/>
    <x v="102"/>
    <x v="108"/>
    <x v="0"/>
    <x v="24"/>
    <m/>
    <s v="2024-11-06"/>
    <x v="0"/>
    <x v="0"/>
    <x v="0"/>
    <x v="0"/>
    <x v="0"/>
    <x v="0"/>
    <x v="0"/>
    <x v="0"/>
    <x v="0"/>
    <x v="4"/>
    <x v="5"/>
    <x v="0"/>
    <x v="0"/>
  </r>
  <r>
    <n v="181499932"/>
    <x v="102"/>
    <x v="108"/>
    <x v="0"/>
    <x v="24"/>
    <m/>
    <s v="2024-11-08"/>
    <x v="0"/>
    <x v="0"/>
    <x v="0"/>
    <x v="0"/>
    <x v="0"/>
    <x v="0"/>
    <x v="0"/>
    <x v="0"/>
    <x v="0"/>
    <x v="4"/>
    <x v="5"/>
    <x v="0"/>
    <x v="0"/>
  </r>
  <r>
    <n v="181505596"/>
    <x v="97"/>
    <x v="100"/>
    <x v="2"/>
    <x v="29"/>
    <m/>
    <m/>
    <x v="0"/>
    <x v="0"/>
    <x v="0"/>
    <x v="0"/>
    <x v="2"/>
    <x v="1"/>
    <x v="0"/>
    <x v="0"/>
    <x v="0"/>
    <x v="3"/>
    <x v="4"/>
    <x v="0"/>
    <x v="0"/>
  </r>
  <r>
    <n v="181527105"/>
    <x v="107"/>
    <x v="110"/>
    <x v="25"/>
    <x v="24"/>
    <m/>
    <m/>
    <x v="0"/>
    <x v="0"/>
    <x v="0"/>
    <x v="0"/>
    <x v="2"/>
    <x v="1"/>
    <x v="0"/>
    <x v="0"/>
    <x v="0"/>
    <x v="3"/>
    <x v="5"/>
    <x v="0"/>
    <x v="0"/>
  </r>
  <r>
    <n v="181530381"/>
    <x v="107"/>
    <x v="90"/>
    <x v="10"/>
    <x v="13"/>
    <m/>
    <m/>
    <x v="0"/>
    <x v="0"/>
    <x v="0"/>
    <x v="0"/>
    <x v="2"/>
    <x v="1"/>
    <x v="0"/>
    <x v="1"/>
    <x v="0"/>
    <x v="3"/>
    <x v="5"/>
    <x v="0"/>
    <x v="0"/>
  </r>
  <r>
    <n v="181530432"/>
    <x v="111"/>
    <x v="120"/>
    <x v="0"/>
    <x v="13"/>
    <m/>
    <m/>
    <x v="0"/>
    <x v="0"/>
    <x v="0"/>
    <x v="0"/>
    <x v="0"/>
    <x v="0"/>
    <x v="0"/>
    <x v="0"/>
    <x v="0"/>
    <x v="4"/>
    <x v="5"/>
    <x v="0"/>
    <x v="0"/>
  </r>
  <r>
    <n v="181530569"/>
    <x v="107"/>
    <x v="11"/>
    <x v="8"/>
    <x v="28"/>
    <s v="2024-09-18"/>
    <m/>
    <x v="2"/>
    <x v="0"/>
    <x v="0"/>
    <x v="0"/>
    <x v="2"/>
    <x v="1"/>
    <x v="1"/>
    <x v="1"/>
    <x v="0"/>
    <x v="3"/>
    <x v="2"/>
    <x v="0"/>
    <x v="1"/>
  </r>
  <r>
    <n v="181531071"/>
    <x v="107"/>
    <x v="121"/>
    <x v="8"/>
    <x v="22"/>
    <m/>
    <m/>
    <x v="0"/>
    <x v="0"/>
    <x v="0"/>
    <x v="0"/>
    <x v="2"/>
    <x v="1"/>
    <x v="1"/>
    <x v="1"/>
    <x v="0"/>
    <x v="3"/>
    <x v="6"/>
    <x v="0"/>
    <x v="0"/>
  </r>
  <r>
    <n v="181531103"/>
    <x v="118"/>
    <x v="122"/>
    <x v="0"/>
    <x v="22"/>
    <m/>
    <m/>
    <x v="0"/>
    <x v="0"/>
    <x v="0"/>
    <x v="0"/>
    <x v="0"/>
    <x v="0"/>
    <x v="0"/>
    <x v="0"/>
    <x v="0"/>
    <x v="5"/>
    <x v="6"/>
    <x v="0"/>
    <x v="0"/>
  </r>
  <r>
    <n v="181531130"/>
    <x v="118"/>
    <x v="123"/>
    <x v="9"/>
    <x v="22"/>
    <m/>
    <m/>
    <x v="0"/>
    <x v="0"/>
    <x v="0"/>
    <x v="0"/>
    <x v="0"/>
    <x v="0"/>
    <x v="0"/>
    <x v="0"/>
    <x v="0"/>
    <x v="5"/>
    <x v="6"/>
    <x v="0"/>
    <x v="0"/>
  </r>
  <r>
    <n v="181531587"/>
    <x v="107"/>
    <x v="89"/>
    <x v="3"/>
    <x v="28"/>
    <m/>
    <s v="2024-09-20"/>
    <x v="0"/>
    <x v="0"/>
    <x v="0"/>
    <x v="0"/>
    <x v="2"/>
    <x v="1"/>
    <x v="0"/>
    <x v="0"/>
    <x v="0"/>
    <x v="3"/>
    <x v="4"/>
    <x v="0"/>
    <x v="0"/>
  </r>
  <r>
    <n v="181533910"/>
    <x v="107"/>
    <x v="89"/>
    <x v="1"/>
    <x v="42"/>
    <m/>
    <m/>
    <x v="0"/>
    <x v="0"/>
    <x v="0"/>
    <x v="0"/>
    <x v="2"/>
    <x v="1"/>
    <x v="1"/>
    <x v="1"/>
    <x v="0"/>
    <x v="3"/>
    <x v="4"/>
    <x v="0"/>
    <x v="0"/>
  </r>
  <r>
    <n v="181533951"/>
    <x v="116"/>
    <x v="84"/>
    <x v="0"/>
    <x v="42"/>
    <m/>
    <m/>
    <x v="0"/>
    <x v="0"/>
    <x v="0"/>
    <x v="0"/>
    <x v="0"/>
    <x v="0"/>
    <x v="0"/>
    <x v="0"/>
    <x v="0"/>
    <x v="3"/>
    <x v="5"/>
    <x v="0"/>
    <x v="0"/>
  </r>
  <r>
    <n v="181534690"/>
    <x v="107"/>
    <x v="101"/>
    <x v="11"/>
    <x v="2"/>
    <m/>
    <m/>
    <x v="0"/>
    <x v="0"/>
    <x v="0"/>
    <x v="0"/>
    <x v="2"/>
    <x v="1"/>
    <x v="0"/>
    <x v="1"/>
    <x v="0"/>
    <x v="3"/>
    <x v="5"/>
    <x v="0"/>
    <x v="0"/>
  </r>
  <r>
    <n v="181534718"/>
    <x v="105"/>
    <x v="11"/>
    <x v="0"/>
    <x v="2"/>
    <s v="2024-09-02"/>
    <m/>
    <x v="8"/>
    <x v="0"/>
    <x v="0"/>
    <x v="0"/>
    <x v="0"/>
    <x v="0"/>
    <x v="0"/>
    <x v="0"/>
    <x v="0"/>
    <x v="4"/>
    <x v="2"/>
    <x v="0"/>
    <x v="1"/>
  </r>
  <r>
    <n v="181534763"/>
    <x v="105"/>
    <x v="11"/>
    <x v="0"/>
    <x v="2"/>
    <s v="2024-09-02"/>
    <m/>
    <x v="8"/>
    <x v="0"/>
    <x v="0"/>
    <x v="0"/>
    <x v="0"/>
    <x v="0"/>
    <x v="0"/>
    <x v="0"/>
    <x v="0"/>
    <x v="4"/>
    <x v="2"/>
    <x v="0"/>
    <x v="1"/>
  </r>
  <r>
    <n v="181534965"/>
    <x v="107"/>
    <x v="124"/>
    <x v="26"/>
    <x v="31"/>
    <m/>
    <m/>
    <x v="0"/>
    <x v="0"/>
    <x v="0"/>
    <x v="0"/>
    <x v="2"/>
    <x v="1"/>
    <x v="0"/>
    <x v="0"/>
    <x v="0"/>
    <x v="3"/>
    <x v="5"/>
    <x v="0"/>
    <x v="0"/>
  </r>
  <r>
    <n v="181537371"/>
    <x v="107"/>
    <x v="108"/>
    <x v="6"/>
    <x v="24"/>
    <m/>
    <m/>
    <x v="0"/>
    <x v="0"/>
    <x v="0"/>
    <x v="0"/>
    <x v="2"/>
    <x v="1"/>
    <x v="1"/>
    <x v="1"/>
    <x v="0"/>
    <x v="3"/>
    <x v="5"/>
    <x v="0"/>
    <x v="0"/>
  </r>
  <r>
    <n v="181537750"/>
    <x v="115"/>
    <x v="11"/>
    <x v="0"/>
    <x v="24"/>
    <s v="2024-09-25"/>
    <m/>
    <x v="2"/>
    <x v="0"/>
    <x v="0"/>
    <x v="0"/>
    <x v="0"/>
    <x v="0"/>
    <x v="0"/>
    <x v="0"/>
    <x v="0"/>
    <x v="4"/>
    <x v="2"/>
    <x v="0"/>
    <x v="1"/>
  </r>
  <r>
    <n v="181537780"/>
    <x v="115"/>
    <x v="11"/>
    <x v="0"/>
    <x v="24"/>
    <s v="2024-09-25"/>
    <m/>
    <x v="2"/>
    <x v="0"/>
    <x v="0"/>
    <x v="0"/>
    <x v="0"/>
    <x v="0"/>
    <x v="0"/>
    <x v="0"/>
    <x v="0"/>
    <x v="4"/>
    <x v="2"/>
    <x v="0"/>
    <x v="1"/>
  </r>
  <r>
    <n v="181539928"/>
    <x v="107"/>
    <x v="101"/>
    <x v="1"/>
    <x v="77"/>
    <m/>
    <m/>
    <x v="0"/>
    <x v="0"/>
    <x v="0"/>
    <x v="0"/>
    <x v="2"/>
    <x v="1"/>
    <x v="1"/>
    <x v="1"/>
    <x v="0"/>
    <x v="3"/>
    <x v="5"/>
    <x v="0"/>
    <x v="0"/>
  </r>
  <r>
    <n v="181539937"/>
    <x v="105"/>
    <x v="84"/>
    <x v="0"/>
    <x v="77"/>
    <m/>
    <m/>
    <x v="0"/>
    <x v="0"/>
    <x v="0"/>
    <x v="0"/>
    <x v="0"/>
    <x v="0"/>
    <x v="0"/>
    <x v="0"/>
    <x v="0"/>
    <x v="4"/>
    <x v="5"/>
    <x v="0"/>
    <x v="0"/>
  </r>
  <r>
    <n v="181539965"/>
    <x v="105"/>
    <x v="84"/>
    <x v="0"/>
    <x v="77"/>
    <m/>
    <m/>
    <x v="0"/>
    <x v="0"/>
    <x v="0"/>
    <x v="0"/>
    <x v="0"/>
    <x v="0"/>
    <x v="0"/>
    <x v="0"/>
    <x v="0"/>
    <x v="4"/>
    <x v="5"/>
    <x v="0"/>
    <x v="0"/>
  </r>
  <r>
    <n v="181545345"/>
    <x v="82"/>
    <x v="101"/>
    <x v="11"/>
    <x v="30"/>
    <m/>
    <m/>
    <x v="0"/>
    <x v="0"/>
    <x v="0"/>
    <x v="0"/>
    <x v="2"/>
    <x v="1"/>
    <x v="0"/>
    <x v="1"/>
    <x v="0"/>
    <x v="3"/>
    <x v="5"/>
    <x v="0"/>
    <x v="0"/>
  </r>
  <r>
    <n v="181545377"/>
    <x v="105"/>
    <x v="108"/>
    <x v="0"/>
    <x v="30"/>
    <m/>
    <m/>
    <x v="0"/>
    <x v="0"/>
    <x v="0"/>
    <x v="0"/>
    <x v="0"/>
    <x v="0"/>
    <x v="0"/>
    <x v="0"/>
    <x v="0"/>
    <x v="4"/>
    <x v="5"/>
    <x v="0"/>
    <x v="0"/>
  </r>
  <r>
    <n v="181545402"/>
    <x v="105"/>
    <x v="108"/>
    <x v="0"/>
    <x v="30"/>
    <m/>
    <m/>
    <x v="0"/>
    <x v="0"/>
    <x v="0"/>
    <x v="0"/>
    <x v="0"/>
    <x v="0"/>
    <x v="0"/>
    <x v="0"/>
    <x v="0"/>
    <x v="4"/>
    <x v="5"/>
    <x v="0"/>
    <x v="0"/>
  </r>
  <r>
    <n v="181557002"/>
    <x v="82"/>
    <x v="90"/>
    <x v="10"/>
    <x v="30"/>
    <m/>
    <m/>
    <x v="0"/>
    <x v="0"/>
    <x v="0"/>
    <x v="0"/>
    <x v="2"/>
    <x v="1"/>
    <x v="0"/>
    <x v="1"/>
    <x v="0"/>
    <x v="3"/>
    <x v="5"/>
    <x v="0"/>
    <x v="0"/>
  </r>
  <r>
    <n v="181557039"/>
    <x v="115"/>
    <x v="111"/>
    <x v="0"/>
    <x v="30"/>
    <m/>
    <m/>
    <x v="0"/>
    <x v="0"/>
    <x v="0"/>
    <x v="0"/>
    <x v="0"/>
    <x v="0"/>
    <x v="0"/>
    <x v="0"/>
    <x v="0"/>
    <x v="4"/>
    <x v="5"/>
    <x v="0"/>
    <x v="0"/>
  </r>
  <r>
    <n v="181559210"/>
    <x v="82"/>
    <x v="125"/>
    <x v="1"/>
    <x v="30"/>
    <m/>
    <m/>
    <x v="0"/>
    <x v="0"/>
    <x v="0"/>
    <x v="0"/>
    <x v="2"/>
    <x v="1"/>
    <x v="1"/>
    <x v="1"/>
    <x v="0"/>
    <x v="3"/>
    <x v="6"/>
    <x v="0"/>
    <x v="0"/>
  </r>
  <r>
    <n v="181559251"/>
    <x v="119"/>
    <x v="126"/>
    <x v="0"/>
    <x v="30"/>
    <m/>
    <m/>
    <x v="0"/>
    <x v="0"/>
    <x v="0"/>
    <x v="0"/>
    <x v="0"/>
    <x v="0"/>
    <x v="0"/>
    <x v="0"/>
    <x v="0"/>
    <x v="5"/>
    <x v="6"/>
    <x v="0"/>
    <x v="0"/>
  </r>
  <r>
    <n v="181559303"/>
    <x v="119"/>
    <x v="126"/>
    <x v="0"/>
    <x v="30"/>
    <m/>
    <m/>
    <x v="0"/>
    <x v="0"/>
    <x v="0"/>
    <x v="0"/>
    <x v="0"/>
    <x v="0"/>
    <x v="0"/>
    <x v="0"/>
    <x v="0"/>
    <x v="5"/>
    <x v="6"/>
    <x v="0"/>
    <x v="0"/>
  </r>
  <r>
    <n v="181559340"/>
    <x v="119"/>
    <x v="126"/>
    <x v="0"/>
    <x v="30"/>
    <m/>
    <m/>
    <x v="0"/>
    <x v="0"/>
    <x v="0"/>
    <x v="0"/>
    <x v="0"/>
    <x v="0"/>
    <x v="0"/>
    <x v="0"/>
    <x v="0"/>
    <x v="5"/>
    <x v="6"/>
    <x v="0"/>
    <x v="0"/>
  </r>
  <r>
    <n v="181560379"/>
    <x v="82"/>
    <x v="11"/>
    <x v="15"/>
    <x v="11"/>
    <s v="2024-09-11"/>
    <m/>
    <x v="2"/>
    <x v="0"/>
    <x v="0"/>
    <x v="0"/>
    <x v="2"/>
    <x v="1"/>
    <x v="0"/>
    <x v="1"/>
    <x v="0"/>
    <x v="3"/>
    <x v="2"/>
    <x v="0"/>
    <x v="1"/>
  </r>
  <r>
    <n v="181561096"/>
    <x v="82"/>
    <x v="84"/>
    <x v="4"/>
    <x v="25"/>
    <m/>
    <m/>
    <x v="0"/>
    <x v="0"/>
    <x v="0"/>
    <x v="0"/>
    <x v="2"/>
    <x v="1"/>
    <x v="1"/>
    <x v="1"/>
    <x v="0"/>
    <x v="3"/>
    <x v="5"/>
    <x v="0"/>
    <x v="0"/>
  </r>
  <r>
    <n v="181561147"/>
    <x v="111"/>
    <x v="109"/>
    <x v="0"/>
    <x v="25"/>
    <m/>
    <m/>
    <x v="0"/>
    <x v="0"/>
    <x v="0"/>
    <x v="0"/>
    <x v="0"/>
    <x v="0"/>
    <x v="0"/>
    <x v="0"/>
    <x v="0"/>
    <x v="4"/>
    <x v="5"/>
    <x v="0"/>
    <x v="0"/>
  </r>
  <r>
    <n v="181561189"/>
    <x v="111"/>
    <x v="109"/>
    <x v="0"/>
    <x v="25"/>
    <m/>
    <m/>
    <x v="0"/>
    <x v="0"/>
    <x v="0"/>
    <x v="0"/>
    <x v="0"/>
    <x v="0"/>
    <x v="0"/>
    <x v="0"/>
    <x v="0"/>
    <x v="4"/>
    <x v="5"/>
    <x v="0"/>
    <x v="0"/>
  </r>
  <r>
    <n v="181561667"/>
    <x v="82"/>
    <x v="11"/>
    <x v="10"/>
    <x v="15"/>
    <s v="2024-08-30"/>
    <m/>
    <x v="6"/>
    <x v="0"/>
    <x v="0"/>
    <x v="0"/>
    <x v="2"/>
    <x v="1"/>
    <x v="0"/>
    <x v="1"/>
    <x v="0"/>
    <x v="3"/>
    <x v="2"/>
    <x v="0"/>
    <x v="1"/>
  </r>
  <r>
    <n v="181561931"/>
    <x v="82"/>
    <x v="11"/>
    <x v="26"/>
    <x v="15"/>
    <s v="2024-08-30"/>
    <m/>
    <x v="6"/>
    <x v="0"/>
    <x v="0"/>
    <x v="0"/>
    <x v="2"/>
    <x v="1"/>
    <x v="0"/>
    <x v="0"/>
    <x v="0"/>
    <x v="3"/>
    <x v="2"/>
    <x v="0"/>
    <x v="1"/>
  </r>
  <r>
    <n v="181562952"/>
    <x v="82"/>
    <x v="11"/>
    <x v="8"/>
    <x v="78"/>
    <s v="2024-08-30"/>
    <m/>
    <x v="6"/>
    <x v="0"/>
    <x v="0"/>
    <x v="0"/>
    <x v="2"/>
    <x v="1"/>
    <x v="1"/>
    <x v="1"/>
    <x v="0"/>
    <x v="3"/>
    <x v="2"/>
    <x v="0"/>
    <x v="1"/>
  </r>
  <r>
    <n v="181578682"/>
    <x v="82"/>
    <x v="101"/>
    <x v="14"/>
    <x v="61"/>
    <m/>
    <m/>
    <x v="0"/>
    <x v="0"/>
    <x v="0"/>
    <x v="0"/>
    <x v="2"/>
    <x v="1"/>
    <x v="0"/>
    <x v="1"/>
    <x v="0"/>
    <x v="3"/>
    <x v="5"/>
    <x v="0"/>
    <x v="0"/>
  </r>
  <r>
    <n v="181578707"/>
    <x v="102"/>
    <x v="108"/>
    <x v="0"/>
    <x v="61"/>
    <m/>
    <m/>
    <x v="0"/>
    <x v="0"/>
    <x v="0"/>
    <x v="0"/>
    <x v="0"/>
    <x v="0"/>
    <x v="0"/>
    <x v="0"/>
    <x v="0"/>
    <x v="4"/>
    <x v="5"/>
    <x v="0"/>
    <x v="0"/>
  </r>
  <r>
    <n v="181578728"/>
    <x v="102"/>
    <x v="108"/>
    <x v="0"/>
    <x v="61"/>
    <m/>
    <m/>
    <x v="0"/>
    <x v="0"/>
    <x v="0"/>
    <x v="0"/>
    <x v="0"/>
    <x v="0"/>
    <x v="0"/>
    <x v="0"/>
    <x v="0"/>
    <x v="4"/>
    <x v="5"/>
    <x v="0"/>
    <x v="0"/>
  </r>
  <r>
    <n v="181578764"/>
    <x v="102"/>
    <x v="108"/>
    <x v="0"/>
    <x v="61"/>
    <m/>
    <m/>
    <x v="0"/>
    <x v="0"/>
    <x v="0"/>
    <x v="0"/>
    <x v="0"/>
    <x v="0"/>
    <x v="0"/>
    <x v="0"/>
    <x v="0"/>
    <x v="4"/>
    <x v="5"/>
    <x v="0"/>
    <x v="0"/>
  </r>
  <r>
    <n v="181579717"/>
    <x v="82"/>
    <x v="11"/>
    <x v="26"/>
    <x v="31"/>
    <s v="2024-09-11"/>
    <m/>
    <x v="3"/>
    <x v="0"/>
    <x v="0"/>
    <x v="0"/>
    <x v="2"/>
    <x v="1"/>
    <x v="0"/>
    <x v="0"/>
    <x v="0"/>
    <x v="3"/>
    <x v="2"/>
    <x v="0"/>
    <x v="1"/>
  </r>
  <r>
    <n v="181579769"/>
    <x v="82"/>
    <x v="84"/>
    <x v="1"/>
    <x v="12"/>
    <m/>
    <m/>
    <x v="0"/>
    <x v="0"/>
    <x v="0"/>
    <x v="0"/>
    <x v="2"/>
    <x v="1"/>
    <x v="1"/>
    <x v="1"/>
    <x v="0"/>
    <x v="3"/>
    <x v="5"/>
    <x v="0"/>
    <x v="0"/>
  </r>
  <r>
    <n v="181579790"/>
    <x v="104"/>
    <x v="114"/>
    <x v="0"/>
    <x v="12"/>
    <m/>
    <m/>
    <x v="0"/>
    <x v="0"/>
    <x v="0"/>
    <x v="0"/>
    <x v="0"/>
    <x v="0"/>
    <x v="0"/>
    <x v="0"/>
    <x v="0"/>
    <x v="4"/>
    <x v="5"/>
    <x v="0"/>
    <x v="0"/>
  </r>
  <r>
    <n v="181579813"/>
    <x v="104"/>
    <x v="127"/>
    <x v="0"/>
    <x v="12"/>
    <m/>
    <m/>
    <x v="0"/>
    <x v="0"/>
    <x v="0"/>
    <x v="0"/>
    <x v="0"/>
    <x v="0"/>
    <x v="0"/>
    <x v="0"/>
    <x v="0"/>
    <x v="4"/>
    <x v="5"/>
    <x v="0"/>
    <x v="0"/>
  </r>
  <r>
    <n v="181580108"/>
    <x v="82"/>
    <x v="11"/>
    <x v="6"/>
    <x v="37"/>
    <s v="2024-09-02"/>
    <m/>
    <x v="1"/>
    <x v="0"/>
    <x v="0"/>
    <x v="0"/>
    <x v="2"/>
    <x v="1"/>
    <x v="1"/>
    <x v="1"/>
    <x v="0"/>
    <x v="3"/>
    <x v="2"/>
    <x v="0"/>
    <x v="1"/>
  </r>
  <r>
    <n v="181613022"/>
    <x v="105"/>
    <x v="110"/>
    <x v="11"/>
    <x v="13"/>
    <m/>
    <m/>
    <x v="0"/>
    <x v="0"/>
    <x v="0"/>
    <x v="0"/>
    <x v="2"/>
    <x v="1"/>
    <x v="0"/>
    <x v="1"/>
    <x v="0"/>
    <x v="4"/>
    <x v="5"/>
    <x v="0"/>
    <x v="0"/>
  </r>
  <r>
    <n v="181613050"/>
    <x v="102"/>
    <x v="120"/>
    <x v="0"/>
    <x v="13"/>
    <m/>
    <m/>
    <x v="0"/>
    <x v="0"/>
    <x v="0"/>
    <x v="0"/>
    <x v="0"/>
    <x v="0"/>
    <x v="0"/>
    <x v="0"/>
    <x v="0"/>
    <x v="4"/>
    <x v="5"/>
    <x v="0"/>
    <x v="0"/>
  </r>
  <r>
    <n v="181613089"/>
    <x v="102"/>
    <x v="120"/>
    <x v="0"/>
    <x v="13"/>
    <m/>
    <m/>
    <x v="0"/>
    <x v="0"/>
    <x v="0"/>
    <x v="0"/>
    <x v="0"/>
    <x v="0"/>
    <x v="0"/>
    <x v="0"/>
    <x v="0"/>
    <x v="4"/>
    <x v="5"/>
    <x v="0"/>
    <x v="0"/>
  </r>
  <r>
    <n v="181614407"/>
    <x v="105"/>
    <x v="90"/>
    <x v="6"/>
    <x v="25"/>
    <m/>
    <m/>
    <x v="0"/>
    <x v="0"/>
    <x v="0"/>
    <x v="0"/>
    <x v="2"/>
    <x v="1"/>
    <x v="1"/>
    <x v="1"/>
    <x v="0"/>
    <x v="4"/>
    <x v="5"/>
    <x v="0"/>
    <x v="0"/>
  </r>
  <r>
    <n v="181614460"/>
    <x v="111"/>
    <x v="111"/>
    <x v="0"/>
    <x v="25"/>
    <m/>
    <m/>
    <x v="0"/>
    <x v="0"/>
    <x v="0"/>
    <x v="0"/>
    <x v="0"/>
    <x v="0"/>
    <x v="0"/>
    <x v="0"/>
    <x v="0"/>
    <x v="4"/>
    <x v="5"/>
    <x v="0"/>
    <x v="0"/>
  </r>
  <r>
    <n v="181614509"/>
    <x v="111"/>
    <x v="111"/>
    <x v="0"/>
    <x v="25"/>
    <m/>
    <m/>
    <x v="0"/>
    <x v="0"/>
    <x v="0"/>
    <x v="0"/>
    <x v="0"/>
    <x v="0"/>
    <x v="0"/>
    <x v="0"/>
    <x v="0"/>
    <x v="4"/>
    <x v="5"/>
    <x v="0"/>
    <x v="0"/>
  </r>
  <r>
    <n v="181615115"/>
    <x v="105"/>
    <x v="110"/>
    <x v="3"/>
    <x v="15"/>
    <m/>
    <m/>
    <x v="0"/>
    <x v="0"/>
    <x v="0"/>
    <x v="0"/>
    <x v="2"/>
    <x v="1"/>
    <x v="0"/>
    <x v="0"/>
    <x v="0"/>
    <x v="4"/>
    <x v="5"/>
    <x v="0"/>
    <x v="0"/>
  </r>
  <r>
    <n v="181615334"/>
    <x v="105"/>
    <x v="110"/>
    <x v="7"/>
    <x v="15"/>
    <m/>
    <m/>
    <x v="0"/>
    <x v="0"/>
    <x v="0"/>
    <x v="0"/>
    <x v="2"/>
    <x v="1"/>
    <x v="0"/>
    <x v="1"/>
    <x v="0"/>
    <x v="4"/>
    <x v="5"/>
    <x v="0"/>
    <x v="0"/>
  </r>
  <r>
    <n v="181615357"/>
    <x v="111"/>
    <x v="124"/>
    <x v="0"/>
    <x v="15"/>
    <m/>
    <m/>
    <x v="0"/>
    <x v="0"/>
    <x v="0"/>
    <x v="0"/>
    <x v="0"/>
    <x v="0"/>
    <x v="0"/>
    <x v="0"/>
    <x v="0"/>
    <x v="4"/>
    <x v="5"/>
    <x v="0"/>
    <x v="0"/>
  </r>
  <r>
    <n v="181615393"/>
    <x v="111"/>
    <x v="84"/>
    <x v="9"/>
    <x v="15"/>
    <m/>
    <m/>
    <x v="0"/>
    <x v="0"/>
    <x v="0"/>
    <x v="0"/>
    <x v="0"/>
    <x v="0"/>
    <x v="0"/>
    <x v="0"/>
    <x v="0"/>
    <x v="4"/>
    <x v="5"/>
    <x v="0"/>
    <x v="0"/>
  </r>
  <r>
    <n v="181637456"/>
    <x v="105"/>
    <x v="120"/>
    <x v="20"/>
    <x v="25"/>
    <m/>
    <m/>
    <x v="0"/>
    <x v="0"/>
    <x v="0"/>
    <x v="0"/>
    <x v="2"/>
    <x v="1"/>
    <x v="0"/>
    <x v="0"/>
    <x v="0"/>
    <x v="4"/>
    <x v="5"/>
    <x v="0"/>
    <x v="0"/>
  </r>
  <r>
    <n v="181638402"/>
    <x v="105"/>
    <x v="90"/>
    <x v="1"/>
    <x v="25"/>
    <m/>
    <m/>
    <x v="0"/>
    <x v="0"/>
    <x v="0"/>
    <x v="0"/>
    <x v="2"/>
    <x v="1"/>
    <x v="1"/>
    <x v="1"/>
    <x v="0"/>
    <x v="4"/>
    <x v="5"/>
    <x v="0"/>
    <x v="0"/>
  </r>
  <r>
    <n v="181638447"/>
    <x v="111"/>
    <x v="124"/>
    <x v="0"/>
    <x v="25"/>
    <m/>
    <m/>
    <x v="0"/>
    <x v="0"/>
    <x v="0"/>
    <x v="0"/>
    <x v="0"/>
    <x v="0"/>
    <x v="0"/>
    <x v="0"/>
    <x v="0"/>
    <x v="4"/>
    <x v="5"/>
    <x v="0"/>
    <x v="0"/>
  </r>
  <r>
    <n v="181638479"/>
    <x v="111"/>
    <x v="124"/>
    <x v="0"/>
    <x v="25"/>
    <m/>
    <m/>
    <x v="0"/>
    <x v="0"/>
    <x v="0"/>
    <x v="0"/>
    <x v="0"/>
    <x v="0"/>
    <x v="0"/>
    <x v="0"/>
    <x v="0"/>
    <x v="4"/>
    <x v="5"/>
    <x v="0"/>
    <x v="0"/>
  </r>
  <r>
    <n v="181638722"/>
    <x v="105"/>
    <x v="110"/>
    <x v="10"/>
    <x v="13"/>
    <m/>
    <m/>
    <x v="0"/>
    <x v="0"/>
    <x v="0"/>
    <x v="0"/>
    <x v="2"/>
    <x v="1"/>
    <x v="0"/>
    <x v="1"/>
    <x v="0"/>
    <x v="4"/>
    <x v="5"/>
    <x v="0"/>
    <x v="0"/>
  </r>
  <r>
    <n v="181638753"/>
    <x v="105"/>
    <x v="11"/>
    <x v="26"/>
    <x v="30"/>
    <s v="2024-09-02"/>
    <m/>
    <x v="5"/>
    <x v="0"/>
    <x v="0"/>
    <x v="0"/>
    <x v="2"/>
    <x v="1"/>
    <x v="0"/>
    <x v="0"/>
    <x v="0"/>
    <x v="4"/>
    <x v="2"/>
    <x v="0"/>
    <x v="1"/>
  </r>
  <r>
    <n v="181638767"/>
    <x v="102"/>
    <x v="128"/>
    <x v="0"/>
    <x v="13"/>
    <m/>
    <m/>
    <x v="0"/>
    <x v="0"/>
    <x v="0"/>
    <x v="0"/>
    <x v="0"/>
    <x v="0"/>
    <x v="0"/>
    <x v="0"/>
    <x v="0"/>
    <x v="4"/>
    <x v="5"/>
    <x v="0"/>
    <x v="0"/>
  </r>
  <r>
    <n v="181638836"/>
    <x v="102"/>
    <x v="128"/>
    <x v="0"/>
    <x v="13"/>
    <m/>
    <m/>
    <x v="0"/>
    <x v="0"/>
    <x v="0"/>
    <x v="0"/>
    <x v="0"/>
    <x v="0"/>
    <x v="0"/>
    <x v="0"/>
    <x v="0"/>
    <x v="4"/>
    <x v="5"/>
    <x v="0"/>
    <x v="0"/>
  </r>
  <r>
    <n v="181638883"/>
    <x v="102"/>
    <x v="114"/>
    <x v="9"/>
    <x v="13"/>
    <m/>
    <m/>
    <x v="0"/>
    <x v="0"/>
    <x v="0"/>
    <x v="0"/>
    <x v="0"/>
    <x v="0"/>
    <x v="0"/>
    <x v="0"/>
    <x v="0"/>
    <x v="4"/>
    <x v="5"/>
    <x v="0"/>
    <x v="0"/>
  </r>
  <r>
    <n v="181639675"/>
    <x v="105"/>
    <x v="11"/>
    <x v="6"/>
    <x v="24"/>
    <s v="2024-09-03"/>
    <m/>
    <x v="2"/>
    <x v="0"/>
    <x v="0"/>
    <x v="0"/>
    <x v="2"/>
    <x v="1"/>
    <x v="1"/>
    <x v="1"/>
    <x v="0"/>
    <x v="4"/>
    <x v="2"/>
    <x v="0"/>
    <x v="1"/>
  </r>
  <r>
    <n v="181641662"/>
    <x v="102"/>
    <x v="127"/>
    <x v="6"/>
    <x v="30"/>
    <m/>
    <m/>
    <x v="0"/>
    <x v="0"/>
    <x v="0"/>
    <x v="0"/>
    <x v="2"/>
    <x v="1"/>
    <x v="1"/>
    <x v="1"/>
    <x v="0"/>
    <x v="4"/>
    <x v="5"/>
    <x v="0"/>
    <x v="0"/>
  </r>
  <r>
    <n v="181641694"/>
    <x v="120"/>
    <x v="128"/>
    <x v="0"/>
    <x v="30"/>
    <m/>
    <m/>
    <x v="0"/>
    <x v="0"/>
    <x v="0"/>
    <x v="0"/>
    <x v="0"/>
    <x v="0"/>
    <x v="0"/>
    <x v="0"/>
    <x v="0"/>
    <x v="4"/>
    <x v="5"/>
    <x v="0"/>
    <x v="0"/>
  </r>
  <r>
    <n v="181641737"/>
    <x v="120"/>
    <x v="128"/>
    <x v="0"/>
    <x v="30"/>
    <m/>
    <m/>
    <x v="0"/>
    <x v="0"/>
    <x v="0"/>
    <x v="0"/>
    <x v="0"/>
    <x v="0"/>
    <x v="0"/>
    <x v="0"/>
    <x v="0"/>
    <x v="4"/>
    <x v="5"/>
    <x v="0"/>
    <x v="0"/>
  </r>
  <r>
    <n v="181641771"/>
    <x v="120"/>
    <x v="128"/>
    <x v="0"/>
    <x v="30"/>
    <m/>
    <m/>
    <x v="0"/>
    <x v="0"/>
    <x v="0"/>
    <x v="0"/>
    <x v="0"/>
    <x v="0"/>
    <x v="0"/>
    <x v="0"/>
    <x v="0"/>
    <x v="4"/>
    <x v="5"/>
    <x v="0"/>
    <x v="0"/>
  </r>
  <r>
    <n v="181641806"/>
    <x v="120"/>
    <x v="128"/>
    <x v="0"/>
    <x v="30"/>
    <m/>
    <m/>
    <x v="0"/>
    <x v="0"/>
    <x v="0"/>
    <x v="0"/>
    <x v="0"/>
    <x v="0"/>
    <x v="0"/>
    <x v="0"/>
    <x v="0"/>
    <x v="4"/>
    <x v="5"/>
    <x v="0"/>
    <x v="0"/>
  </r>
  <r>
    <n v="181647172"/>
    <x v="105"/>
    <x v="11"/>
    <x v="6"/>
    <x v="74"/>
    <s v="2024-09-05"/>
    <m/>
    <x v="7"/>
    <x v="0"/>
    <x v="0"/>
    <x v="0"/>
    <x v="2"/>
    <x v="1"/>
    <x v="1"/>
    <x v="1"/>
    <x v="0"/>
    <x v="4"/>
    <x v="2"/>
    <x v="0"/>
    <x v="1"/>
  </r>
  <r>
    <n v="181648007"/>
    <x v="105"/>
    <x v="108"/>
    <x v="6"/>
    <x v="29"/>
    <m/>
    <m/>
    <x v="0"/>
    <x v="0"/>
    <x v="0"/>
    <x v="0"/>
    <x v="2"/>
    <x v="1"/>
    <x v="1"/>
    <x v="1"/>
    <x v="0"/>
    <x v="4"/>
    <x v="5"/>
    <x v="0"/>
    <x v="0"/>
  </r>
  <r>
    <n v="181648064"/>
    <x v="115"/>
    <x v="111"/>
    <x v="0"/>
    <x v="29"/>
    <m/>
    <m/>
    <x v="0"/>
    <x v="0"/>
    <x v="0"/>
    <x v="0"/>
    <x v="0"/>
    <x v="0"/>
    <x v="0"/>
    <x v="0"/>
    <x v="0"/>
    <x v="4"/>
    <x v="5"/>
    <x v="0"/>
    <x v="0"/>
  </r>
  <r>
    <n v="181648090"/>
    <x v="115"/>
    <x v="111"/>
    <x v="0"/>
    <x v="29"/>
    <m/>
    <m/>
    <x v="0"/>
    <x v="0"/>
    <x v="0"/>
    <x v="0"/>
    <x v="0"/>
    <x v="0"/>
    <x v="0"/>
    <x v="0"/>
    <x v="0"/>
    <x v="4"/>
    <x v="5"/>
    <x v="0"/>
    <x v="0"/>
  </r>
  <r>
    <n v="181648107"/>
    <x v="115"/>
    <x v="111"/>
    <x v="0"/>
    <x v="29"/>
    <m/>
    <m/>
    <x v="0"/>
    <x v="0"/>
    <x v="0"/>
    <x v="0"/>
    <x v="0"/>
    <x v="0"/>
    <x v="0"/>
    <x v="0"/>
    <x v="0"/>
    <x v="4"/>
    <x v="5"/>
    <x v="0"/>
    <x v="0"/>
  </r>
  <r>
    <n v="181648131"/>
    <x v="115"/>
    <x v="11"/>
    <x v="0"/>
    <x v="29"/>
    <s v="2024-09-09"/>
    <m/>
    <x v="1"/>
    <x v="0"/>
    <x v="0"/>
    <x v="0"/>
    <x v="0"/>
    <x v="0"/>
    <x v="0"/>
    <x v="0"/>
    <x v="0"/>
    <x v="4"/>
    <x v="2"/>
    <x v="0"/>
    <x v="1"/>
  </r>
  <r>
    <n v="181653067"/>
    <x v="102"/>
    <x v="109"/>
    <x v="1"/>
    <x v="6"/>
    <m/>
    <m/>
    <x v="0"/>
    <x v="0"/>
    <x v="0"/>
    <x v="0"/>
    <x v="2"/>
    <x v="1"/>
    <x v="1"/>
    <x v="1"/>
    <x v="0"/>
    <x v="4"/>
    <x v="5"/>
    <x v="0"/>
    <x v="0"/>
  </r>
  <r>
    <n v="181653142"/>
    <x v="121"/>
    <x v="112"/>
    <x v="0"/>
    <x v="6"/>
    <m/>
    <m/>
    <x v="0"/>
    <x v="0"/>
    <x v="0"/>
    <x v="0"/>
    <x v="0"/>
    <x v="0"/>
    <x v="0"/>
    <x v="0"/>
    <x v="0"/>
    <x v="4"/>
    <x v="5"/>
    <x v="0"/>
    <x v="0"/>
  </r>
  <r>
    <n v="181654562"/>
    <x v="102"/>
    <x v="11"/>
    <x v="20"/>
    <x v="15"/>
    <s v="2024-10-02"/>
    <m/>
    <x v="1"/>
    <x v="0"/>
    <x v="0"/>
    <x v="0"/>
    <x v="2"/>
    <x v="1"/>
    <x v="0"/>
    <x v="0"/>
    <x v="0"/>
    <x v="4"/>
    <x v="2"/>
    <x v="0"/>
    <x v="1"/>
  </r>
  <r>
    <n v="181669000"/>
    <x v="102"/>
    <x v="11"/>
    <x v="3"/>
    <x v="11"/>
    <s v="2024-09-13"/>
    <m/>
    <x v="2"/>
    <x v="0"/>
    <x v="0"/>
    <x v="0"/>
    <x v="2"/>
    <x v="1"/>
    <x v="0"/>
    <x v="0"/>
    <x v="0"/>
    <x v="4"/>
    <x v="2"/>
    <x v="0"/>
    <x v="1"/>
  </r>
  <r>
    <n v="181673726"/>
    <x v="102"/>
    <x v="108"/>
    <x v="11"/>
    <x v="12"/>
    <m/>
    <s v="2024-09-08"/>
    <x v="0"/>
    <x v="0"/>
    <x v="0"/>
    <x v="0"/>
    <x v="2"/>
    <x v="1"/>
    <x v="0"/>
    <x v="1"/>
    <x v="0"/>
    <x v="4"/>
    <x v="5"/>
    <x v="0"/>
    <x v="0"/>
  </r>
  <r>
    <n v="181673764"/>
    <x v="104"/>
    <x v="11"/>
    <x v="0"/>
    <x v="12"/>
    <s v="2024-09-06"/>
    <m/>
    <x v="1"/>
    <x v="0"/>
    <x v="0"/>
    <x v="0"/>
    <x v="0"/>
    <x v="0"/>
    <x v="0"/>
    <x v="0"/>
    <x v="0"/>
    <x v="4"/>
    <x v="2"/>
    <x v="0"/>
    <x v="1"/>
  </r>
  <r>
    <n v="181673789"/>
    <x v="104"/>
    <x v="11"/>
    <x v="0"/>
    <x v="12"/>
    <s v="2024-09-06"/>
    <m/>
    <x v="1"/>
    <x v="0"/>
    <x v="0"/>
    <x v="0"/>
    <x v="0"/>
    <x v="0"/>
    <x v="0"/>
    <x v="0"/>
    <x v="0"/>
    <x v="4"/>
    <x v="2"/>
    <x v="0"/>
    <x v="1"/>
  </r>
  <r>
    <n v="181685730"/>
    <x v="102"/>
    <x v="11"/>
    <x v="4"/>
    <x v="27"/>
    <s v="2024-10-10"/>
    <m/>
    <x v="9"/>
    <x v="0"/>
    <x v="0"/>
    <x v="0"/>
    <x v="2"/>
    <x v="1"/>
    <x v="1"/>
    <x v="1"/>
    <x v="0"/>
    <x v="4"/>
    <x v="2"/>
    <x v="0"/>
    <x v="1"/>
  </r>
  <r>
    <n v="181686504"/>
    <x v="102"/>
    <x v="111"/>
    <x v="1"/>
    <x v="12"/>
    <m/>
    <m/>
    <x v="0"/>
    <x v="0"/>
    <x v="0"/>
    <x v="0"/>
    <x v="2"/>
    <x v="1"/>
    <x v="1"/>
    <x v="1"/>
    <x v="0"/>
    <x v="4"/>
    <x v="5"/>
    <x v="0"/>
    <x v="0"/>
  </r>
  <r>
    <n v="181686541"/>
    <x v="122"/>
    <x v="114"/>
    <x v="0"/>
    <x v="12"/>
    <m/>
    <m/>
    <x v="0"/>
    <x v="0"/>
    <x v="0"/>
    <x v="0"/>
    <x v="0"/>
    <x v="0"/>
    <x v="0"/>
    <x v="0"/>
    <x v="0"/>
    <x v="4"/>
    <x v="5"/>
    <x v="0"/>
    <x v="0"/>
  </r>
  <r>
    <n v="181686590"/>
    <x v="122"/>
    <x v="114"/>
    <x v="0"/>
    <x v="12"/>
    <m/>
    <m/>
    <x v="0"/>
    <x v="0"/>
    <x v="0"/>
    <x v="0"/>
    <x v="0"/>
    <x v="0"/>
    <x v="0"/>
    <x v="0"/>
    <x v="0"/>
    <x v="4"/>
    <x v="5"/>
    <x v="0"/>
    <x v="0"/>
  </r>
  <r>
    <n v="181687279"/>
    <x v="111"/>
    <x v="11"/>
    <x v="4"/>
    <x v="42"/>
    <s v="2024-09-30"/>
    <m/>
    <x v="1"/>
    <x v="0"/>
    <x v="0"/>
    <x v="0"/>
    <x v="2"/>
    <x v="1"/>
    <x v="1"/>
    <x v="1"/>
    <x v="0"/>
    <x v="4"/>
    <x v="2"/>
    <x v="0"/>
    <x v="1"/>
  </r>
  <r>
    <n v="181688888"/>
    <x v="102"/>
    <x v="127"/>
    <x v="4"/>
    <x v="12"/>
    <m/>
    <m/>
    <x v="0"/>
    <x v="0"/>
    <x v="0"/>
    <x v="0"/>
    <x v="2"/>
    <x v="1"/>
    <x v="1"/>
    <x v="1"/>
    <x v="0"/>
    <x v="4"/>
    <x v="5"/>
    <x v="0"/>
    <x v="0"/>
  </r>
  <r>
    <n v="181688946"/>
    <x v="120"/>
    <x v="112"/>
    <x v="0"/>
    <x v="12"/>
    <m/>
    <m/>
    <x v="0"/>
    <x v="0"/>
    <x v="0"/>
    <x v="0"/>
    <x v="0"/>
    <x v="0"/>
    <x v="0"/>
    <x v="0"/>
    <x v="0"/>
    <x v="4"/>
    <x v="5"/>
    <x v="0"/>
    <x v="0"/>
  </r>
  <r>
    <n v="181688982"/>
    <x v="120"/>
    <x v="112"/>
    <x v="0"/>
    <x v="12"/>
    <m/>
    <m/>
    <x v="0"/>
    <x v="0"/>
    <x v="0"/>
    <x v="0"/>
    <x v="0"/>
    <x v="0"/>
    <x v="0"/>
    <x v="0"/>
    <x v="0"/>
    <x v="4"/>
    <x v="5"/>
    <x v="0"/>
    <x v="0"/>
  </r>
  <r>
    <n v="181689007"/>
    <x v="120"/>
    <x v="112"/>
    <x v="0"/>
    <x v="12"/>
    <m/>
    <m/>
    <x v="0"/>
    <x v="0"/>
    <x v="0"/>
    <x v="0"/>
    <x v="0"/>
    <x v="0"/>
    <x v="0"/>
    <x v="0"/>
    <x v="0"/>
    <x v="4"/>
    <x v="5"/>
    <x v="0"/>
    <x v="0"/>
  </r>
  <r>
    <n v="181689566"/>
    <x v="111"/>
    <x v="11"/>
    <x v="6"/>
    <x v="79"/>
    <s v="2024-10-02"/>
    <m/>
    <x v="7"/>
    <x v="0"/>
    <x v="0"/>
    <x v="0"/>
    <x v="2"/>
    <x v="1"/>
    <x v="1"/>
    <x v="1"/>
    <x v="0"/>
    <x v="4"/>
    <x v="2"/>
    <x v="0"/>
    <x v="1"/>
  </r>
  <r>
    <n v="181694638"/>
    <x v="111"/>
    <x v="11"/>
    <x v="4"/>
    <x v="6"/>
    <s v="2024-09-12"/>
    <m/>
    <x v="2"/>
    <x v="0"/>
    <x v="0"/>
    <x v="0"/>
    <x v="2"/>
    <x v="1"/>
    <x v="1"/>
    <x v="1"/>
    <x v="0"/>
    <x v="4"/>
    <x v="2"/>
    <x v="0"/>
    <x v="1"/>
  </r>
  <r>
    <n v="181715735"/>
    <x v="111"/>
    <x v="108"/>
    <x v="26"/>
    <x v="22"/>
    <m/>
    <m/>
    <x v="0"/>
    <x v="0"/>
    <x v="0"/>
    <x v="0"/>
    <x v="2"/>
    <x v="1"/>
    <x v="0"/>
    <x v="0"/>
    <x v="0"/>
    <x v="4"/>
    <x v="5"/>
    <x v="0"/>
    <x v="0"/>
  </r>
  <r>
    <n v="181716762"/>
    <x v="111"/>
    <x v="129"/>
    <x v="22"/>
    <x v="59"/>
    <m/>
    <m/>
    <x v="0"/>
    <x v="0"/>
    <x v="0"/>
    <x v="0"/>
    <x v="2"/>
    <x v="1"/>
    <x v="0"/>
    <x v="1"/>
    <x v="0"/>
    <x v="4"/>
    <x v="6"/>
    <x v="0"/>
    <x v="0"/>
  </r>
  <r>
    <n v="181716779"/>
    <x v="123"/>
    <x v="116"/>
    <x v="0"/>
    <x v="59"/>
    <m/>
    <m/>
    <x v="0"/>
    <x v="0"/>
    <x v="0"/>
    <x v="0"/>
    <x v="0"/>
    <x v="0"/>
    <x v="0"/>
    <x v="0"/>
    <x v="0"/>
    <x v="5"/>
    <x v="6"/>
    <x v="0"/>
    <x v="0"/>
  </r>
  <r>
    <n v="181716803"/>
    <x v="123"/>
    <x v="116"/>
    <x v="0"/>
    <x v="59"/>
    <m/>
    <m/>
    <x v="0"/>
    <x v="0"/>
    <x v="0"/>
    <x v="0"/>
    <x v="0"/>
    <x v="0"/>
    <x v="0"/>
    <x v="0"/>
    <x v="0"/>
    <x v="5"/>
    <x v="6"/>
    <x v="0"/>
    <x v="0"/>
  </r>
  <r>
    <n v="181717970"/>
    <x v="111"/>
    <x v="11"/>
    <x v="1"/>
    <x v="8"/>
    <s v="2024-09-17"/>
    <m/>
    <x v="2"/>
    <x v="0"/>
    <x v="0"/>
    <x v="0"/>
    <x v="2"/>
    <x v="1"/>
    <x v="1"/>
    <x v="1"/>
    <x v="0"/>
    <x v="4"/>
    <x v="2"/>
    <x v="0"/>
    <x v="1"/>
  </r>
  <r>
    <n v="181718136"/>
    <x v="111"/>
    <x v="84"/>
    <x v="11"/>
    <x v="15"/>
    <m/>
    <s v="2024-09-11"/>
    <x v="0"/>
    <x v="0"/>
    <x v="0"/>
    <x v="0"/>
    <x v="2"/>
    <x v="1"/>
    <x v="0"/>
    <x v="1"/>
    <x v="0"/>
    <x v="4"/>
    <x v="5"/>
    <x v="0"/>
    <x v="0"/>
  </r>
  <r>
    <n v="181718184"/>
    <x v="104"/>
    <x v="11"/>
    <x v="0"/>
    <x v="15"/>
    <s v="2024-09-09"/>
    <m/>
    <x v="6"/>
    <x v="0"/>
    <x v="0"/>
    <x v="0"/>
    <x v="0"/>
    <x v="0"/>
    <x v="0"/>
    <x v="0"/>
    <x v="0"/>
    <x v="4"/>
    <x v="2"/>
    <x v="0"/>
    <x v="1"/>
  </r>
  <r>
    <n v="181718225"/>
    <x v="104"/>
    <x v="11"/>
    <x v="9"/>
    <x v="15"/>
    <s v="2024-09-09"/>
    <m/>
    <x v="6"/>
    <x v="0"/>
    <x v="0"/>
    <x v="0"/>
    <x v="0"/>
    <x v="0"/>
    <x v="0"/>
    <x v="0"/>
    <x v="0"/>
    <x v="4"/>
    <x v="2"/>
    <x v="0"/>
    <x v="1"/>
  </r>
  <r>
    <n v="181718399"/>
    <x v="111"/>
    <x v="124"/>
    <x v="1"/>
    <x v="5"/>
    <m/>
    <m/>
    <x v="0"/>
    <x v="0"/>
    <x v="0"/>
    <x v="0"/>
    <x v="2"/>
    <x v="1"/>
    <x v="1"/>
    <x v="1"/>
    <x v="0"/>
    <x v="4"/>
    <x v="5"/>
    <x v="0"/>
    <x v="0"/>
  </r>
  <r>
    <n v="181718475"/>
    <x v="113"/>
    <x v="114"/>
    <x v="0"/>
    <x v="5"/>
    <m/>
    <m/>
    <x v="0"/>
    <x v="0"/>
    <x v="0"/>
    <x v="0"/>
    <x v="0"/>
    <x v="0"/>
    <x v="0"/>
    <x v="0"/>
    <x v="0"/>
    <x v="4"/>
    <x v="5"/>
    <x v="0"/>
    <x v="0"/>
  </r>
  <r>
    <n v="181718523"/>
    <x v="113"/>
    <x v="120"/>
    <x v="9"/>
    <x v="5"/>
    <m/>
    <m/>
    <x v="0"/>
    <x v="0"/>
    <x v="0"/>
    <x v="0"/>
    <x v="0"/>
    <x v="0"/>
    <x v="0"/>
    <x v="0"/>
    <x v="0"/>
    <x v="4"/>
    <x v="5"/>
    <x v="0"/>
    <x v="0"/>
  </r>
  <r>
    <n v="181719410"/>
    <x v="111"/>
    <x v="11"/>
    <x v="4"/>
    <x v="59"/>
    <s v="2024-09-11"/>
    <m/>
    <x v="5"/>
    <x v="0"/>
    <x v="0"/>
    <x v="0"/>
    <x v="2"/>
    <x v="1"/>
    <x v="1"/>
    <x v="1"/>
    <x v="0"/>
    <x v="4"/>
    <x v="2"/>
    <x v="0"/>
    <x v="1"/>
  </r>
  <r>
    <n v="181720345"/>
    <x v="111"/>
    <x v="11"/>
    <x v="1"/>
    <x v="13"/>
    <s v="2024-09-10"/>
    <m/>
    <x v="7"/>
    <x v="0"/>
    <x v="0"/>
    <x v="0"/>
    <x v="2"/>
    <x v="1"/>
    <x v="1"/>
    <x v="1"/>
    <x v="0"/>
    <x v="4"/>
    <x v="2"/>
    <x v="0"/>
    <x v="1"/>
  </r>
  <r>
    <n v="181721045"/>
    <x v="111"/>
    <x v="84"/>
    <x v="11"/>
    <x v="15"/>
    <m/>
    <m/>
    <x v="0"/>
    <x v="0"/>
    <x v="0"/>
    <x v="0"/>
    <x v="2"/>
    <x v="1"/>
    <x v="0"/>
    <x v="1"/>
    <x v="0"/>
    <x v="4"/>
    <x v="5"/>
    <x v="0"/>
    <x v="0"/>
  </r>
  <r>
    <n v="181721098"/>
    <x v="115"/>
    <x v="111"/>
    <x v="0"/>
    <x v="15"/>
    <m/>
    <m/>
    <x v="0"/>
    <x v="0"/>
    <x v="0"/>
    <x v="0"/>
    <x v="0"/>
    <x v="0"/>
    <x v="0"/>
    <x v="0"/>
    <x v="0"/>
    <x v="4"/>
    <x v="5"/>
    <x v="0"/>
    <x v="0"/>
  </r>
  <r>
    <n v="181721130"/>
    <x v="115"/>
    <x v="111"/>
    <x v="0"/>
    <x v="15"/>
    <m/>
    <m/>
    <x v="0"/>
    <x v="0"/>
    <x v="0"/>
    <x v="0"/>
    <x v="0"/>
    <x v="0"/>
    <x v="0"/>
    <x v="0"/>
    <x v="0"/>
    <x v="4"/>
    <x v="5"/>
    <x v="0"/>
    <x v="0"/>
  </r>
  <r>
    <n v="181721183"/>
    <x v="115"/>
    <x v="111"/>
    <x v="0"/>
    <x v="15"/>
    <m/>
    <m/>
    <x v="0"/>
    <x v="0"/>
    <x v="0"/>
    <x v="0"/>
    <x v="0"/>
    <x v="0"/>
    <x v="0"/>
    <x v="0"/>
    <x v="0"/>
    <x v="4"/>
    <x v="5"/>
    <x v="0"/>
    <x v="0"/>
  </r>
  <r>
    <n v="181721507"/>
    <x v="111"/>
    <x v="111"/>
    <x v="6"/>
    <x v="22"/>
    <m/>
    <m/>
    <x v="0"/>
    <x v="0"/>
    <x v="0"/>
    <x v="0"/>
    <x v="2"/>
    <x v="1"/>
    <x v="1"/>
    <x v="1"/>
    <x v="0"/>
    <x v="4"/>
    <x v="5"/>
    <x v="0"/>
    <x v="0"/>
  </r>
  <r>
    <n v="181721542"/>
    <x v="122"/>
    <x v="114"/>
    <x v="0"/>
    <x v="22"/>
    <m/>
    <m/>
    <x v="0"/>
    <x v="0"/>
    <x v="0"/>
    <x v="0"/>
    <x v="0"/>
    <x v="0"/>
    <x v="0"/>
    <x v="0"/>
    <x v="0"/>
    <x v="4"/>
    <x v="5"/>
    <x v="0"/>
    <x v="0"/>
  </r>
  <r>
    <n v="181721574"/>
    <x v="122"/>
    <x v="114"/>
    <x v="0"/>
    <x v="22"/>
    <m/>
    <m/>
    <x v="0"/>
    <x v="0"/>
    <x v="0"/>
    <x v="0"/>
    <x v="0"/>
    <x v="0"/>
    <x v="0"/>
    <x v="0"/>
    <x v="0"/>
    <x v="4"/>
    <x v="5"/>
    <x v="0"/>
    <x v="0"/>
  </r>
  <r>
    <n v="181721608"/>
    <x v="122"/>
    <x v="114"/>
    <x v="0"/>
    <x v="22"/>
    <m/>
    <m/>
    <x v="0"/>
    <x v="0"/>
    <x v="0"/>
    <x v="0"/>
    <x v="0"/>
    <x v="0"/>
    <x v="0"/>
    <x v="0"/>
    <x v="0"/>
    <x v="4"/>
    <x v="5"/>
    <x v="0"/>
    <x v="0"/>
  </r>
  <r>
    <n v="181724390"/>
    <x v="111"/>
    <x v="109"/>
    <x v="11"/>
    <x v="30"/>
    <m/>
    <s v="2024-09-15"/>
    <x v="0"/>
    <x v="0"/>
    <x v="0"/>
    <x v="0"/>
    <x v="2"/>
    <x v="1"/>
    <x v="0"/>
    <x v="1"/>
    <x v="0"/>
    <x v="4"/>
    <x v="5"/>
    <x v="0"/>
    <x v="0"/>
  </r>
  <r>
    <n v="181724417"/>
    <x v="122"/>
    <x v="11"/>
    <x v="0"/>
    <x v="30"/>
    <s v="2024-09-16"/>
    <m/>
    <x v="1"/>
    <x v="0"/>
    <x v="0"/>
    <x v="0"/>
    <x v="0"/>
    <x v="0"/>
    <x v="0"/>
    <x v="0"/>
    <x v="0"/>
    <x v="4"/>
    <x v="2"/>
    <x v="0"/>
    <x v="1"/>
  </r>
  <r>
    <n v="181725234"/>
    <x v="111"/>
    <x v="111"/>
    <x v="4"/>
    <x v="13"/>
    <m/>
    <m/>
    <x v="0"/>
    <x v="0"/>
    <x v="0"/>
    <x v="0"/>
    <x v="2"/>
    <x v="1"/>
    <x v="1"/>
    <x v="1"/>
    <x v="0"/>
    <x v="4"/>
    <x v="5"/>
    <x v="0"/>
    <x v="0"/>
  </r>
  <r>
    <n v="181725273"/>
    <x v="108"/>
    <x v="109"/>
    <x v="0"/>
    <x v="13"/>
    <m/>
    <m/>
    <x v="0"/>
    <x v="0"/>
    <x v="0"/>
    <x v="0"/>
    <x v="0"/>
    <x v="0"/>
    <x v="0"/>
    <x v="0"/>
    <x v="0"/>
    <x v="4"/>
    <x v="5"/>
    <x v="0"/>
    <x v="0"/>
  </r>
  <r>
    <n v="181725302"/>
    <x v="108"/>
    <x v="109"/>
    <x v="0"/>
    <x v="13"/>
    <m/>
    <m/>
    <x v="0"/>
    <x v="0"/>
    <x v="0"/>
    <x v="0"/>
    <x v="0"/>
    <x v="0"/>
    <x v="0"/>
    <x v="0"/>
    <x v="0"/>
    <x v="4"/>
    <x v="5"/>
    <x v="0"/>
    <x v="0"/>
  </r>
  <r>
    <n v="181725343"/>
    <x v="108"/>
    <x v="109"/>
    <x v="0"/>
    <x v="13"/>
    <m/>
    <m/>
    <x v="0"/>
    <x v="0"/>
    <x v="0"/>
    <x v="0"/>
    <x v="0"/>
    <x v="0"/>
    <x v="0"/>
    <x v="0"/>
    <x v="0"/>
    <x v="4"/>
    <x v="5"/>
    <x v="0"/>
    <x v="0"/>
  </r>
  <r>
    <n v="181725385"/>
    <x v="108"/>
    <x v="109"/>
    <x v="0"/>
    <x v="13"/>
    <m/>
    <m/>
    <x v="0"/>
    <x v="0"/>
    <x v="0"/>
    <x v="0"/>
    <x v="0"/>
    <x v="0"/>
    <x v="0"/>
    <x v="0"/>
    <x v="0"/>
    <x v="4"/>
    <x v="5"/>
    <x v="0"/>
    <x v="0"/>
  </r>
  <r>
    <n v="181725824"/>
    <x v="111"/>
    <x v="108"/>
    <x v="11"/>
    <x v="22"/>
    <m/>
    <m/>
    <x v="0"/>
    <x v="0"/>
    <x v="0"/>
    <x v="0"/>
    <x v="2"/>
    <x v="1"/>
    <x v="0"/>
    <x v="1"/>
    <x v="0"/>
    <x v="4"/>
    <x v="5"/>
    <x v="0"/>
    <x v="0"/>
  </r>
  <r>
    <n v="181725870"/>
    <x v="104"/>
    <x v="109"/>
    <x v="0"/>
    <x v="22"/>
    <m/>
    <s v="2024-11-28"/>
    <x v="0"/>
    <x v="0"/>
    <x v="0"/>
    <x v="0"/>
    <x v="0"/>
    <x v="0"/>
    <x v="0"/>
    <x v="0"/>
    <x v="0"/>
    <x v="4"/>
    <x v="5"/>
    <x v="0"/>
    <x v="0"/>
  </r>
  <r>
    <n v="181725905"/>
    <x v="104"/>
    <x v="109"/>
    <x v="0"/>
    <x v="22"/>
    <m/>
    <s v="2024-11-28"/>
    <x v="0"/>
    <x v="0"/>
    <x v="0"/>
    <x v="0"/>
    <x v="0"/>
    <x v="0"/>
    <x v="0"/>
    <x v="0"/>
    <x v="0"/>
    <x v="4"/>
    <x v="5"/>
    <x v="0"/>
    <x v="0"/>
  </r>
  <r>
    <n v="181729624"/>
    <x v="111"/>
    <x v="11"/>
    <x v="6"/>
    <x v="71"/>
    <s v="2024-09-13"/>
    <m/>
    <x v="7"/>
    <x v="0"/>
    <x v="0"/>
    <x v="0"/>
    <x v="2"/>
    <x v="1"/>
    <x v="1"/>
    <x v="1"/>
    <x v="0"/>
    <x v="4"/>
    <x v="2"/>
    <x v="0"/>
    <x v="1"/>
  </r>
  <r>
    <n v="181747845"/>
    <x v="115"/>
    <x v="124"/>
    <x v="6"/>
    <x v="5"/>
    <m/>
    <m/>
    <x v="0"/>
    <x v="0"/>
    <x v="0"/>
    <x v="0"/>
    <x v="2"/>
    <x v="1"/>
    <x v="1"/>
    <x v="1"/>
    <x v="0"/>
    <x v="4"/>
    <x v="5"/>
    <x v="0"/>
    <x v="0"/>
  </r>
  <r>
    <n v="181747914"/>
    <x v="113"/>
    <x v="11"/>
    <x v="0"/>
    <x v="5"/>
    <s v="2024-09-16"/>
    <m/>
    <x v="1"/>
    <x v="0"/>
    <x v="0"/>
    <x v="0"/>
    <x v="0"/>
    <x v="0"/>
    <x v="0"/>
    <x v="0"/>
    <x v="0"/>
    <x v="4"/>
    <x v="2"/>
    <x v="0"/>
    <x v="1"/>
  </r>
  <r>
    <n v="181748008"/>
    <x v="113"/>
    <x v="109"/>
    <x v="9"/>
    <x v="5"/>
    <m/>
    <m/>
    <x v="0"/>
    <x v="0"/>
    <x v="0"/>
    <x v="0"/>
    <x v="0"/>
    <x v="0"/>
    <x v="0"/>
    <x v="0"/>
    <x v="0"/>
    <x v="4"/>
    <x v="5"/>
    <x v="0"/>
    <x v="0"/>
  </r>
  <r>
    <n v="181749297"/>
    <x v="115"/>
    <x v="130"/>
    <x v="6"/>
    <x v="24"/>
    <m/>
    <m/>
    <x v="0"/>
    <x v="0"/>
    <x v="0"/>
    <x v="0"/>
    <x v="2"/>
    <x v="1"/>
    <x v="1"/>
    <x v="1"/>
    <x v="0"/>
    <x v="4"/>
    <x v="5"/>
    <x v="0"/>
    <x v="0"/>
  </r>
  <r>
    <n v="181749361"/>
    <x v="124"/>
    <x v="11"/>
    <x v="0"/>
    <x v="72"/>
    <s v="2024-10-07"/>
    <m/>
    <x v="2"/>
    <x v="0"/>
    <x v="0"/>
    <x v="0"/>
    <x v="0"/>
    <x v="0"/>
    <x v="0"/>
    <x v="0"/>
    <x v="0"/>
    <x v="4"/>
    <x v="2"/>
    <x v="0"/>
    <x v="1"/>
  </r>
  <r>
    <n v="181749404"/>
    <x v="124"/>
    <x v="11"/>
    <x v="0"/>
    <x v="72"/>
    <s v="2024-10-07"/>
    <m/>
    <x v="2"/>
    <x v="0"/>
    <x v="0"/>
    <x v="0"/>
    <x v="0"/>
    <x v="0"/>
    <x v="0"/>
    <x v="0"/>
    <x v="0"/>
    <x v="4"/>
    <x v="2"/>
    <x v="0"/>
    <x v="1"/>
  </r>
  <r>
    <n v="181749848"/>
    <x v="115"/>
    <x v="120"/>
    <x v="6"/>
    <x v="3"/>
    <m/>
    <m/>
    <x v="0"/>
    <x v="0"/>
    <x v="0"/>
    <x v="0"/>
    <x v="2"/>
    <x v="1"/>
    <x v="1"/>
    <x v="1"/>
    <x v="0"/>
    <x v="4"/>
    <x v="5"/>
    <x v="0"/>
    <x v="0"/>
  </r>
  <r>
    <n v="181749870"/>
    <x v="122"/>
    <x v="127"/>
    <x v="0"/>
    <x v="3"/>
    <m/>
    <m/>
    <x v="0"/>
    <x v="0"/>
    <x v="0"/>
    <x v="0"/>
    <x v="0"/>
    <x v="0"/>
    <x v="0"/>
    <x v="0"/>
    <x v="0"/>
    <x v="4"/>
    <x v="5"/>
    <x v="0"/>
    <x v="0"/>
  </r>
  <r>
    <n v="181749895"/>
    <x v="115"/>
    <x v="112"/>
    <x v="1"/>
    <x v="15"/>
    <m/>
    <m/>
    <x v="0"/>
    <x v="0"/>
    <x v="0"/>
    <x v="0"/>
    <x v="2"/>
    <x v="1"/>
    <x v="1"/>
    <x v="1"/>
    <x v="0"/>
    <x v="4"/>
    <x v="5"/>
    <x v="0"/>
    <x v="0"/>
  </r>
  <r>
    <n v="181749907"/>
    <x v="122"/>
    <x v="127"/>
    <x v="0"/>
    <x v="3"/>
    <m/>
    <m/>
    <x v="0"/>
    <x v="0"/>
    <x v="0"/>
    <x v="0"/>
    <x v="0"/>
    <x v="0"/>
    <x v="0"/>
    <x v="0"/>
    <x v="0"/>
    <x v="4"/>
    <x v="5"/>
    <x v="0"/>
    <x v="0"/>
  </r>
  <r>
    <n v="181749916"/>
    <x v="125"/>
    <x v="131"/>
    <x v="0"/>
    <x v="15"/>
    <m/>
    <m/>
    <x v="0"/>
    <x v="0"/>
    <x v="0"/>
    <x v="0"/>
    <x v="0"/>
    <x v="0"/>
    <x v="0"/>
    <x v="0"/>
    <x v="0"/>
    <x v="4"/>
    <x v="5"/>
    <x v="0"/>
    <x v="0"/>
  </r>
  <r>
    <n v="181749942"/>
    <x v="125"/>
    <x v="131"/>
    <x v="0"/>
    <x v="15"/>
    <m/>
    <m/>
    <x v="0"/>
    <x v="0"/>
    <x v="0"/>
    <x v="0"/>
    <x v="0"/>
    <x v="0"/>
    <x v="0"/>
    <x v="0"/>
    <x v="0"/>
    <x v="4"/>
    <x v="5"/>
    <x v="0"/>
    <x v="0"/>
  </r>
  <r>
    <n v="181749965"/>
    <x v="125"/>
    <x v="132"/>
    <x v="0"/>
    <x v="15"/>
    <m/>
    <m/>
    <x v="0"/>
    <x v="0"/>
    <x v="0"/>
    <x v="0"/>
    <x v="0"/>
    <x v="0"/>
    <x v="0"/>
    <x v="0"/>
    <x v="0"/>
    <x v="4"/>
    <x v="5"/>
    <x v="0"/>
    <x v="0"/>
  </r>
  <r>
    <n v="181750512"/>
    <x v="115"/>
    <x v="108"/>
    <x v="11"/>
    <x v="23"/>
    <m/>
    <m/>
    <x v="0"/>
    <x v="0"/>
    <x v="0"/>
    <x v="0"/>
    <x v="2"/>
    <x v="1"/>
    <x v="0"/>
    <x v="1"/>
    <x v="0"/>
    <x v="4"/>
    <x v="5"/>
    <x v="0"/>
    <x v="0"/>
  </r>
  <r>
    <n v="181750537"/>
    <x v="104"/>
    <x v="11"/>
    <x v="0"/>
    <x v="23"/>
    <s v="2024-09-17"/>
    <m/>
    <x v="2"/>
    <x v="0"/>
    <x v="0"/>
    <x v="0"/>
    <x v="0"/>
    <x v="0"/>
    <x v="0"/>
    <x v="0"/>
    <x v="0"/>
    <x v="4"/>
    <x v="2"/>
    <x v="0"/>
    <x v="1"/>
  </r>
  <r>
    <n v="181750560"/>
    <x v="104"/>
    <x v="11"/>
    <x v="0"/>
    <x v="23"/>
    <s v="2024-09-17"/>
    <m/>
    <x v="2"/>
    <x v="0"/>
    <x v="0"/>
    <x v="0"/>
    <x v="0"/>
    <x v="0"/>
    <x v="0"/>
    <x v="0"/>
    <x v="0"/>
    <x v="4"/>
    <x v="2"/>
    <x v="0"/>
    <x v="1"/>
  </r>
  <r>
    <n v="181750623"/>
    <x v="104"/>
    <x v="11"/>
    <x v="0"/>
    <x v="23"/>
    <s v="2024-09-18"/>
    <m/>
    <x v="2"/>
    <x v="0"/>
    <x v="0"/>
    <x v="0"/>
    <x v="0"/>
    <x v="0"/>
    <x v="0"/>
    <x v="0"/>
    <x v="0"/>
    <x v="4"/>
    <x v="2"/>
    <x v="0"/>
    <x v="1"/>
  </r>
  <r>
    <n v="181753267"/>
    <x v="115"/>
    <x v="111"/>
    <x v="12"/>
    <x v="32"/>
    <m/>
    <m/>
    <x v="0"/>
    <x v="0"/>
    <x v="0"/>
    <x v="0"/>
    <x v="2"/>
    <x v="1"/>
    <x v="0"/>
    <x v="1"/>
    <x v="0"/>
    <x v="4"/>
    <x v="5"/>
    <x v="0"/>
    <x v="0"/>
  </r>
  <r>
    <n v="181753283"/>
    <x v="108"/>
    <x v="127"/>
    <x v="0"/>
    <x v="32"/>
    <m/>
    <m/>
    <x v="0"/>
    <x v="0"/>
    <x v="0"/>
    <x v="0"/>
    <x v="0"/>
    <x v="0"/>
    <x v="0"/>
    <x v="0"/>
    <x v="0"/>
    <x v="4"/>
    <x v="5"/>
    <x v="0"/>
    <x v="0"/>
  </r>
  <r>
    <n v="181753298"/>
    <x v="108"/>
    <x v="127"/>
    <x v="0"/>
    <x v="32"/>
    <m/>
    <m/>
    <x v="0"/>
    <x v="0"/>
    <x v="0"/>
    <x v="0"/>
    <x v="0"/>
    <x v="0"/>
    <x v="0"/>
    <x v="0"/>
    <x v="0"/>
    <x v="4"/>
    <x v="5"/>
    <x v="0"/>
    <x v="0"/>
  </r>
  <r>
    <n v="181753335"/>
    <x v="108"/>
    <x v="127"/>
    <x v="0"/>
    <x v="32"/>
    <m/>
    <m/>
    <x v="0"/>
    <x v="0"/>
    <x v="0"/>
    <x v="0"/>
    <x v="0"/>
    <x v="0"/>
    <x v="0"/>
    <x v="0"/>
    <x v="0"/>
    <x v="4"/>
    <x v="5"/>
    <x v="0"/>
    <x v="0"/>
  </r>
  <r>
    <n v="181753360"/>
    <x v="108"/>
    <x v="127"/>
    <x v="0"/>
    <x v="32"/>
    <m/>
    <m/>
    <x v="0"/>
    <x v="0"/>
    <x v="0"/>
    <x v="0"/>
    <x v="0"/>
    <x v="0"/>
    <x v="0"/>
    <x v="0"/>
    <x v="0"/>
    <x v="4"/>
    <x v="5"/>
    <x v="0"/>
    <x v="0"/>
  </r>
  <r>
    <n v="181753382"/>
    <x v="115"/>
    <x v="109"/>
    <x v="6"/>
    <x v="12"/>
    <m/>
    <m/>
    <x v="0"/>
    <x v="0"/>
    <x v="0"/>
    <x v="0"/>
    <x v="2"/>
    <x v="1"/>
    <x v="1"/>
    <x v="1"/>
    <x v="0"/>
    <x v="4"/>
    <x v="5"/>
    <x v="0"/>
    <x v="0"/>
  </r>
  <r>
    <n v="181753383"/>
    <x v="108"/>
    <x v="127"/>
    <x v="0"/>
    <x v="32"/>
    <m/>
    <m/>
    <x v="0"/>
    <x v="0"/>
    <x v="0"/>
    <x v="0"/>
    <x v="0"/>
    <x v="0"/>
    <x v="0"/>
    <x v="0"/>
    <x v="0"/>
    <x v="4"/>
    <x v="5"/>
    <x v="0"/>
    <x v="0"/>
  </r>
  <r>
    <n v="181753500"/>
    <x v="122"/>
    <x v="112"/>
    <x v="0"/>
    <x v="12"/>
    <m/>
    <m/>
    <x v="0"/>
    <x v="0"/>
    <x v="0"/>
    <x v="0"/>
    <x v="0"/>
    <x v="0"/>
    <x v="0"/>
    <x v="0"/>
    <x v="0"/>
    <x v="4"/>
    <x v="5"/>
    <x v="0"/>
    <x v="0"/>
  </r>
  <r>
    <n v="181753549"/>
    <x v="122"/>
    <x v="112"/>
    <x v="0"/>
    <x v="12"/>
    <m/>
    <m/>
    <x v="0"/>
    <x v="0"/>
    <x v="0"/>
    <x v="0"/>
    <x v="0"/>
    <x v="0"/>
    <x v="0"/>
    <x v="0"/>
    <x v="0"/>
    <x v="4"/>
    <x v="5"/>
    <x v="0"/>
    <x v="0"/>
  </r>
  <r>
    <n v="181753554"/>
    <x v="115"/>
    <x v="11"/>
    <x v="10"/>
    <x v="80"/>
    <s v="2024-09-09"/>
    <m/>
    <x v="6"/>
    <x v="0"/>
    <x v="0"/>
    <x v="0"/>
    <x v="2"/>
    <x v="1"/>
    <x v="0"/>
    <x v="1"/>
    <x v="0"/>
    <x v="4"/>
    <x v="2"/>
    <x v="0"/>
    <x v="1"/>
  </r>
  <r>
    <n v="181753731"/>
    <x v="115"/>
    <x v="120"/>
    <x v="26"/>
    <x v="32"/>
    <m/>
    <m/>
    <x v="0"/>
    <x v="0"/>
    <x v="0"/>
    <x v="0"/>
    <x v="2"/>
    <x v="1"/>
    <x v="0"/>
    <x v="0"/>
    <x v="0"/>
    <x v="4"/>
    <x v="5"/>
    <x v="0"/>
    <x v="0"/>
  </r>
  <r>
    <n v="181757319"/>
    <x v="115"/>
    <x v="133"/>
    <x v="1"/>
    <x v="4"/>
    <m/>
    <m/>
    <x v="0"/>
    <x v="0"/>
    <x v="0"/>
    <x v="0"/>
    <x v="2"/>
    <x v="1"/>
    <x v="1"/>
    <x v="1"/>
    <x v="0"/>
    <x v="4"/>
    <x v="5"/>
    <x v="0"/>
    <x v="0"/>
  </r>
  <r>
    <n v="181757341"/>
    <x v="126"/>
    <x v="120"/>
    <x v="0"/>
    <x v="4"/>
    <m/>
    <m/>
    <x v="0"/>
    <x v="0"/>
    <x v="0"/>
    <x v="0"/>
    <x v="0"/>
    <x v="0"/>
    <x v="0"/>
    <x v="0"/>
    <x v="0"/>
    <x v="4"/>
    <x v="5"/>
    <x v="0"/>
    <x v="0"/>
  </r>
  <r>
    <n v="181757365"/>
    <x v="126"/>
    <x v="112"/>
    <x v="0"/>
    <x v="4"/>
    <m/>
    <m/>
    <x v="0"/>
    <x v="0"/>
    <x v="0"/>
    <x v="0"/>
    <x v="0"/>
    <x v="0"/>
    <x v="0"/>
    <x v="0"/>
    <x v="0"/>
    <x v="4"/>
    <x v="5"/>
    <x v="0"/>
    <x v="0"/>
  </r>
  <r>
    <n v="181759179"/>
    <x v="115"/>
    <x v="111"/>
    <x v="11"/>
    <x v="4"/>
    <m/>
    <s v="2024-10-04"/>
    <x v="0"/>
    <x v="0"/>
    <x v="0"/>
    <x v="0"/>
    <x v="2"/>
    <x v="1"/>
    <x v="0"/>
    <x v="1"/>
    <x v="0"/>
    <x v="4"/>
    <x v="5"/>
    <x v="0"/>
    <x v="0"/>
  </r>
  <r>
    <n v="181759198"/>
    <x v="122"/>
    <x v="112"/>
    <x v="0"/>
    <x v="4"/>
    <m/>
    <s v="2024-09-26"/>
    <x v="0"/>
    <x v="0"/>
    <x v="0"/>
    <x v="0"/>
    <x v="0"/>
    <x v="0"/>
    <x v="0"/>
    <x v="0"/>
    <x v="0"/>
    <x v="4"/>
    <x v="5"/>
    <x v="0"/>
    <x v="0"/>
  </r>
  <r>
    <n v="181759219"/>
    <x v="122"/>
    <x v="127"/>
    <x v="9"/>
    <x v="4"/>
    <m/>
    <s v="2024-10-04"/>
    <x v="0"/>
    <x v="0"/>
    <x v="0"/>
    <x v="0"/>
    <x v="0"/>
    <x v="0"/>
    <x v="0"/>
    <x v="0"/>
    <x v="0"/>
    <x v="4"/>
    <x v="5"/>
    <x v="0"/>
    <x v="0"/>
  </r>
  <r>
    <n v="181759238"/>
    <x v="115"/>
    <x v="124"/>
    <x v="11"/>
    <x v="75"/>
    <m/>
    <s v="2024-09-20"/>
    <x v="0"/>
    <x v="0"/>
    <x v="0"/>
    <x v="0"/>
    <x v="2"/>
    <x v="1"/>
    <x v="0"/>
    <x v="1"/>
    <x v="0"/>
    <x v="4"/>
    <x v="5"/>
    <x v="0"/>
    <x v="0"/>
  </r>
  <r>
    <n v="181759255"/>
    <x v="108"/>
    <x v="11"/>
    <x v="0"/>
    <x v="75"/>
    <s v="2024-09-16"/>
    <m/>
    <x v="1"/>
    <x v="0"/>
    <x v="0"/>
    <x v="0"/>
    <x v="0"/>
    <x v="0"/>
    <x v="0"/>
    <x v="0"/>
    <x v="0"/>
    <x v="4"/>
    <x v="2"/>
    <x v="0"/>
    <x v="1"/>
  </r>
  <r>
    <n v="181759272"/>
    <x v="108"/>
    <x v="11"/>
    <x v="0"/>
    <x v="75"/>
    <s v="2024-09-16"/>
    <m/>
    <x v="1"/>
    <x v="0"/>
    <x v="0"/>
    <x v="0"/>
    <x v="0"/>
    <x v="0"/>
    <x v="0"/>
    <x v="0"/>
    <x v="0"/>
    <x v="4"/>
    <x v="2"/>
    <x v="0"/>
    <x v="1"/>
  </r>
  <r>
    <n v="181759293"/>
    <x v="108"/>
    <x v="109"/>
    <x v="9"/>
    <x v="75"/>
    <m/>
    <s v="2024-09-20"/>
    <x v="0"/>
    <x v="0"/>
    <x v="0"/>
    <x v="0"/>
    <x v="0"/>
    <x v="0"/>
    <x v="0"/>
    <x v="0"/>
    <x v="0"/>
    <x v="4"/>
    <x v="5"/>
    <x v="0"/>
    <x v="0"/>
  </r>
  <r>
    <n v="181779101"/>
    <x v="104"/>
    <x v="109"/>
    <x v="4"/>
    <x v="6"/>
    <m/>
    <m/>
    <x v="0"/>
    <x v="0"/>
    <x v="0"/>
    <x v="0"/>
    <x v="2"/>
    <x v="1"/>
    <x v="1"/>
    <x v="1"/>
    <x v="0"/>
    <x v="4"/>
    <x v="5"/>
    <x v="0"/>
    <x v="0"/>
  </r>
  <r>
    <n v="181779135"/>
    <x v="113"/>
    <x v="120"/>
    <x v="0"/>
    <x v="6"/>
    <m/>
    <m/>
    <x v="0"/>
    <x v="0"/>
    <x v="0"/>
    <x v="0"/>
    <x v="0"/>
    <x v="0"/>
    <x v="0"/>
    <x v="0"/>
    <x v="0"/>
    <x v="4"/>
    <x v="5"/>
    <x v="0"/>
    <x v="0"/>
  </r>
  <r>
    <n v="181779176"/>
    <x v="113"/>
    <x v="120"/>
    <x v="0"/>
    <x v="6"/>
    <m/>
    <m/>
    <x v="0"/>
    <x v="0"/>
    <x v="0"/>
    <x v="0"/>
    <x v="0"/>
    <x v="0"/>
    <x v="0"/>
    <x v="0"/>
    <x v="0"/>
    <x v="4"/>
    <x v="5"/>
    <x v="0"/>
    <x v="0"/>
  </r>
  <r>
    <n v="181780310"/>
    <x v="104"/>
    <x v="11"/>
    <x v="26"/>
    <x v="22"/>
    <s v="2024-09-17"/>
    <m/>
    <x v="7"/>
    <x v="0"/>
    <x v="0"/>
    <x v="0"/>
    <x v="2"/>
    <x v="1"/>
    <x v="0"/>
    <x v="0"/>
    <x v="0"/>
    <x v="4"/>
    <x v="2"/>
    <x v="0"/>
    <x v="1"/>
  </r>
  <r>
    <n v="181780566"/>
    <x v="104"/>
    <x v="134"/>
    <x v="6"/>
    <x v="11"/>
    <m/>
    <m/>
    <x v="0"/>
    <x v="0"/>
    <x v="0"/>
    <x v="0"/>
    <x v="2"/>
    <x v="1"/>
    <x v="1"/>
    <x v="1"/>
    <x v="0"/>
    <x v="4"/>
    <x v="5"/>
    <x v="0"/>
    <x v="0"/>
  </r>
  <r>
    <n v="181780595"/>
    <x v="127"/>
    <x v="135"/>
    <x v="0"/>
    <x v="11"/>
    <m/>
    <m/>
    <x v="0"/>
    <x v="0"/>
    <x v="0"/>
    <x v="0"/>
    <x v="0"/>
    <x v="0"/>
    <x v="0"/>
    <x v="0"/>
    <x v="0"/>
    <x v="4"/>
    <x v="6"/>
    <x v="0"/>
    <x v="0"/>
  </r>
  <r>
    <n v="181780736"/>
    <x v="104"/>
    <x v="131"/>
    <x v="6"/>
    <x v="11"/>
    <m/>
    <m/>
    <x v="0"/>
    <x v="0"/>
    <x v="0"/>
    <x v="0"/>
    <x v="2"/>
    <x v="1"/>
    <x v="1"/>
    <x v="1"/>
    <x v="0"/>
    <x v="4"/>
    <x v="5"/>
    <x v="0"/>
    <x v="0"/>
  </r>
  <r>
    <n v="181780759"/>
    <x v="128"/>
    <x v="136"/>
    <x v="0"/>
    <x v="11"/>
    <m/>
    <m/>
    <x v="0"/>
    <x v="0"/>
    <x v="0"/>
    <x v="0"/>
    <x v="0"/>
    <x v="0"/>
    <x v="0"/>
    <x v="0"/>
    <x v="0"/>
    <x v="4"/>
    <x v="5"/>
    <x v="0"/>
    <x v="0"/>
  </r>
  <r>
    <n v="181785286"/>
    <x v="104"/>
    <x v="11"/>
    <x v="6"/>
    <x v="32"/>
    <s v="2024-10-16"/>
    <m/>
    <x v="2"/>
    <x v="0"/>
    <x v="0"/>
    <x v="0"/>
    <x v="2"/>
    <x v="1"/>
    <x v="1"/>
    <x v="1"/>
    <x v="0"/>
    <x v="4"/>
    <x v="2"/>
    <x v="0"/>
    <x v="1"/>
  </r>
  <r>
    <n v="181796283"/>
    <x v="104"/>
    <x v="113"/>
    <x v="8"/>
    <x v="23"/>
    <m/>
    <m/>
    <x v="0"/>
    <x v="0"/>
    <x v="0"/>
    <x v="0"/>
    <x v="2"/>
    <x v="1"/>
    <x v="1"/>
    <x v="1"/>
    <x v="0"/>
    <x v="4"/>
    <x v="5"/>
    <x v="0"/>
    <x v="0"/>
  </r>
  <r>
    <n v="181796299"/>
    <x v="129"/>
    <x v="137"/>
    <x v="0"/>
    <x v="23"/>
    <m/>
    <m/>
    <x v="0"/>
    <x v="0"/>
    <x v="0"/>
    <x v="0"/>
    <x v="0"/>
    <x v="0"/>
    <x v="0"/>
    <x v="0"/>
    <x v="0"/>
    <x v="4"/>
    <x v="5"/>
    <x v="0"/>
    <x v="0"/>
  </r>
  <r>
    <n v="181796315"/>
    <x v="129"/>
    <x v="130"/>
    <x v="0"/>
    <x v="23"/>
    <m/>
    <m/>
    <x v="0"/>
    <x v="0"/>
    <x v="0"/>
    <x v="0"/>
    <x v="0"/>
    <x v="0"/>
    <x v="0"/>
    <x v="0"/>
    <x v="0"/>
    <x v="4"/>
    <x v="5"/>
    <x v="0"/>
    <x v="0"/>
  </r>
  <r>
    <n v="181796332"/>
    <x v="129"/>
    <x v="136"/>
    <x v="0"/>
    <x v="23"/>
    <m/>
    <m/>
    <x v="0"/>
    <x v="0"/>
    <x v="0"/>
    <x v="0"/>
    <x v="0"/>
    <x v="0"/>
    <x v="0"/>
    <x v="0"/>
    <x v="0"/>
    <x v="4"/>
    <x v="5"/>
    <x v="0"/>
    <x v="0"/>
  </r>
  <r>
    <n v="181796343"/>
    <x v="129"/>
    <x v="11"/>
    <x v="0"/>
    <x v="23"/>
    <s v="2024-09-24"/>
    <m/>
    <x v="1"/>
    <x v="0"/>
    <x v="0"/>
    <x v="0"/>
    <x v="0"/>
    <x v="0"/>
    <x v="0"/>
    <x v="0"/>
    <x v="0"/>
    <x v="4"/>
    <x v="2"/>
    <x v="0"/>
    <x v="1"/>
  </r>
  <r>
    <n v="181796817"/>
    <x v="104"/>
    <x v="112"/>
    <x v="1"/>
    <x v="32"/>
    <m/>
    <m/>
    <x v="0"/>
    <x v="0"/>
    <x v="0"/>
    <x v="0"/>
    <x v="2"/>
    <x v="1"/>
    <x v="1"/>
    <x v="1"/>
    <x v="0"/>
    <x v="4"/>
    <x v="5"/>
    <x v="0"/>
    <x v="0"/>
  </r>
  <r>
    <n v="181796846"/>
    <x v="125"/>
    <x v="131"/>
    <x v="0"/>
    <x v="32"/>
    <m/>
    <m/>
    <x v="0"/>
    <x v="0"/>
    <x v="0"/>
    <x v="0"/>
    <x v="0"/>
    <x v="0"/>
    <x v="0"/>
    <x v="0"/>
    <x v="0"/>
    <x v="4"/>
    <x v="5"/>
    <x v="0"/>
    <x v="0"/>
  </r>
  <r>
    <n v="181796906"/>
    <x v="125"/>
    <x v="138"/>
    <x v="0"/>
    <x v="32"/>
    <m/>
    <m/>
    <x v="0"/>
    <x v="0"/>
    <x v="0"/>
    <x v="0"/>
    <x v="0"/>
    <x v="0"/>
    <x v="0"/>
    <x v="0"/>
    <x v="0"/>
    <x v="4"/>
    <x v="5"/>
    <x v="0"/>
    <x v="0"/>
  </r>
  <r>
    <n v="181875921"/>
    <x v="113"/>
    <x v="116"/>
    <x v="8"/>
    <x v="81"/>
    <m/>
    <m/>
    <x v="0"/>
    <x v="0"/>
    <x v="0"/>
    <x v="0"/>
    <x v="2"/>
    <x v="1"/>
    <x v="1"/>
    <x v="1"/>
    <x v="0"/>
    <x v="4"/>
    <x v="6"/>
    <x v="0"/>
    <x v="0"/>
  </r>
  <r>
    <n v="181877734"/>
    <x v="130"/>
    <x v="139"/>
    <x v="0"/>
    <x v="81"/>
    <m/>
    <m/>
    <x v="0"/>
    <x v="0"/>
    <x v="0"/>
    <x v="0"/>
    <x v="0"/>
    <x v="0"/>
    <x v="0"/>
    <x v="0"/>
    <x v="0"/>
    <x v="5"/>
    <x v="6"/>
    <x v="0"/>
    <x v="0"/>
  </r>
  <r>
    <n v="181877786"/>
    <x v="130"/>
    <x v="139"/>
    <x v="0"/>
    <x v="81"/>
    <m/>
    <m/>
    <x v="0"/>
    <x v="0"/>
    <x v="0"/>
    <x v="0"/>
    <x v="0"/>
    <x v="0"/>
    <x v="0"/>
    <x v="0"/>
    <x v="0"/>
    <x v="5"/>
    <x v="6"/>
    <x v="0"/>
    <x v="0"/>
  </r>
  <r>
    <n v="181882635"/>
    <x v="113"/>
    <x v="11"/>
    <x v="1"/>
    <x v="5"/>
    <s v="2024-10-08"/>
    <m/>
    <x v="5"/>
    <x v="0"/>
    <x v="0"/>
    <x v="0"/>
    <x v="2"/>
    <x v="1"/>
    <x v="1"/>
    <x v="1"/>
    <x v="0"/>
    <x v="4"/>
    <x v="2"/>
    <x v="0"/>
    <x v="1"/>
  </r>
  <r>
    <n v="181883575"/>
    <x v="113"/>
    <x v="120"/>
    <x v="1"/>
    <x v="7"/>
    <m/>
    <m/>
    <x v="0"/>
    <x v="0"/>
    <x v="0"/>
    <x v="0"/>
    <x v="2"/>
    <x v="1"/>
    <x v="1"/>
    <x v="1"/>
    <x v="0"/>
    <x v="4"/>
    <x v="5"/>
    <x v="0"/>
    <x v="0"/>
  </r>
  <r>
    <n v="181883643"/>
    <x v="120"/>
    <x v="132"/>
    <x v="0"/>
    <x v="7"/>
    <m/>
    <m/>
    <x v="0"/>
    <x v="0"/>
    <x v="0"/>
    <x v="0"/>
    <x v="0"/>
    <x v="0"/>
    <x v="0"/>
    <x v="0"/>
    <x v="0"/>
    <x v="4"/>
    <x v="5"/>
    <x v="0"/>
    <x v="0"/>
  </r>
  <r>
    <n v="181883694"/>
    <x v="120"/>
    <x v="140"/>
    <x v="9"/>
    <x v="7"/>
    <m/>
    <m/>
    <x v="0"/>
    <x v="0"/>
    <x v="0"/>
    <x v="0"/>
    <x v="0"/>
    <x v="0"/>
    <x v="0"/>
    <x v="0"/>
    <x v="0"/>
    <x v="4"/>
    <x v="5"/>
    <x v="0"/>
    <x v="0"/>
  </r>
  <r>
    <n v="181884382"/>
    <x v="113"/>
    <x v="11"/>
    <x v="2"/>
    <x v="31"/>
    <s v="2024-09-26"/>
    <m/>
    <x v="1"/>
    <x v="0"/>
    <x v="0"/>
    <x v="0"/>
    <x v="2"/>
    <x v="1"/>
    <x v="0"/>
    <x v="0"/>
    <x v="0"/>
    <x v="4"/>
    <x v="2"/>
    <x v="0"/>
    <x v="1"/>
  </r>
  <r>
    <n v="181886324"/>
    <x v="113"/>
    <x v="114"/>
    <x v="8"/>
    <x v="22"/>
    <m/>
    <m/>
    <x v="0"/>
    <x v="0"/>
    <x v="0"/>
    <x v="0"/>
    <x v="2"/>
    <x v="1"/>
    <x v="1"/>
    <x v="1"/>
    <x v="0"/>
    <x v="4"/>
    <x v="5"/>
    <x v="0"/>
    <x v="0"/>
  </r>
  <r>
    <n v="181886380"/>
    <x v="125"/>
    <x v="131"/>
    <x v="0"/>
    <x v="22"/>
    <m/>
    <m/>
    <x v="0"/>
    <x v="0"/>
    <x v="0"/>
    <x v="0"/>
    <x v="0"/>
    <x v="0"/>
    <x v="0"/>
    <x v="0"/>
    <x v="0"/>
    <x v="4"/>
    <x v="5"/>
    <x v="0"/>
    <x v="0"/>
  </r>
  <r>
    <n v="181887254"/>
    <x v="113"/>
    <x v="11"/>
    <x v="26"/>
    <x v="25"/>
    <s v="2024-09-18"/>
    <m/>
    <x v="7"/>
    <x v="0"/>
    <x v="0"/>
    <x v="0"/>
    <x v="2"/>
    <x v="1"/>
    <x v="0"/>
    <x v="0"/>
    <x v="0"/>
    <x v="4"/>
    <x v="2"/>
    <x v="0"/>
    <x v="1"/>
  </r>
  <r>
    <n v="181887678"/>
    <x v="113"/>
    <x v="114"/>
    <x v="0"/>
    <x v="71"/>
    <m/>
    <s v="2024-10-02"/>
    <x v="0"/>
    <x v="0"/>
    <x v="0"/>
    <x v="0"/>
    <x v="0"/>
    <x v="0"/>
    <x v="0"/>
    <x v="0"/>
    <x v="0"/>
    <x v="4"/>
    <x v="5"/>
    <x v="0"/>
    <x v="0"/>
  </r>
  <r>
    <n v="181887733"/>
    <x v="113"/>
    <x v="116"/>
    <x v="4"/>
    <x v="28"/>
    <m/>
    <m/>
    <x v="0"/>
    <x v="0"/>
    <x v="0"/>
    <x v="0"/>
    <x v="2"/>
    <x v="1"/>
    <x v="1"/>
    <x v="1"/>
    <x v="0"/>
    <x v="4"/>
    <x v="6"/>
    <x v="0"/>
    <x v="0"/>
  </r>
  <r>
    <n v="181887781"/>
    <x v="114"/>
    <x v="126"/>
    <x v="0"/>
    <x v="28"/>
    <m/>
    <s v="2024-12-03"/>
    <x v="0"/>
    <x v="0"/>
    <x v="0"/>
    <x v="0"/>
    <x v="0"/>
    <x v="0"/>
    <x v="0"/>
    <x v="0"/>
    <x v="0"/>
    <x v="5"/>
    <x v="6"/>
    <x v="0"/>
    <x v="0"/>
  </r>
  <r>
    <n v="181887805"/>
    <x v="114"/>
    <x v="126"/>
    <x v="0"/>
    <x v="28"/>
    <m/>
    <s v="2024-12-03"/>
    <x v="0"/>
    <x v="0"/>
    <x v="0"/>
    <x v="0"/>
    <x v="0"/>
    <x v="0"/>
    <x v="0"/>
    <x v="0"/>
    <x v="0"/>
    <x v="5"/>
    <x v="6"/>
    <x v="0"/>
    <x v="0"/>
  </r>
  <r>
    <n v="181887836"/>
    <x v="114"/>
    <x v="126"/>
    <x v="0"/>
    <x v="28"/>
    <m/>
    <s v="2024-12-03"/>
    <x v="0"/>
    <x v="0"/>
    <x v="0"/>
    <x v="0"/>
    <x v="0"/>
    <x v="0"/>
    <x v="0"/>
    <x v="0"/>
    <x v="0"/>
    <x v="5"/>
    <x v="6"/>
    <x v="0"/>
    <x v="0"/>
  </r>
  <r>
    <n v="181888041"/>
    <x v="113"/>
    <x v="11"/>
    <x v="6"/>
    <x v="80"/>
    <s v="2024-09-24"/>
    <m/>
    <x v="2"/>
    <x v="0"/>
    <x v="0"/>
    <x v="0"/>
    <x v="2"/>
    <x v="1"/>
    <x v="1"/>
    <x v="1"/>
    <x v="0"/>
    <x v="4"/>
    <x v="2"/>
    <x v="0"/>
    <x v="1"/>
  </r>
  <r>
    <n v="181889328"/>
    <x v="113"/>
    <x v="109"/>
    <x v="1"/>
    <x v="61"/>
    <m/>
    <m/>
    <x v="0"/>
    <x v="0"/>
    <x v="0"/>
    <x v="0"/>
    <x v="2"/>
    <x v="1"/>
    <x v="1"/>
    <x v="1"/>
    <x v="0"/>
    <x v="4"/>
    <x v="5"/>
    <x v="0"/>
    <x v="0"/>
  </r>
  <r>
    <n v="181889346"/>
    <x v="122"/>
    <x v="114"/>
    <x v="0"/>
    <x v="61"/>
    <m/>
    <m/>
    <x v="0"/>
    <x v="0"/>
    <x v="0"/>
    <x v="0"/>
    <x v="0"/>
    <x v="0"/>
    <x v="0"/>
    <x v="0"/>
    <x v="0"/>
    <x v="4"/>
    <x v="5"/>
    <x v="0"/>
    <x v="0"/>
  </r>
  <r>
    <n v="181889371"/>
    <x v="122"/>
    <x v="114"/>
    <x v="0"/>
    <x v="61"/>
    <m/>
    <m/>
    <x v="0"/>
    <x v="0"/>
    <x v="0"/>
    <x v="0"/>
    <x v="0"/>
    <x v="0"/>
    <x v="0"/>
    <x v="0"/>
    <x v="0"/>
    <x v="4"/>
    <x v="5"/>
    <x v="0"/>
    <x v="0"/>
  </r>
  <r>
    <n v="181890217"/>
    <x v="113"/>
    <x v="112"/>
    <x v="8"/>
    <x v="45"/>
    <m/>
    <m/>
    <x v="0"/>
    <x v="0"/>
    <x v="0"/>
    <x v="0"/>
    <x v="2"/>
    <x v="1"/>
    <x v="1"/>
    <x v="1"/>
    <x v="0"/>
    <x v="4"/>
    <x v="5"/>
    <x v="0"/>
    <x v="0"/>
  </r>
  <r>
    <n v="181890249"/>
    <x v="125"/>
    <x v="131"/>
    <x v="0"/>
    <x v="45"/>
    <m/>
    <m/>
    <x v="0"/>
    <x v="0"/>
    <x v="0"/>
    <x v="0"/>
    <x v="0"/>
    <x v="0"/>
    <x v="0"/>
    <x v="0"/>
    <x v="0"/>
    <x v="4"/>
    <x v="5"/>
    <x v="0"/>
    <x v="0"/>
  </r>
  <r>
    <n v="181891095"/>
    <x v="113"/>
    <x v="127"/>
    <x v="1"/>
    <x v="47"/>
    <m/>
    <m/>
    <x v="0"/>
    <x v="0"/>
    <x v="0"/>
    <x v="0"/>
    <x v="2"/>
    <x v="1"/>
    <x v="1"/>
    <x v="1"/>
    <x v="0"/>
    <x v="4"/>
    <x v="5"/>
    <x v="0"/>
    <x v="0"/>
  </r>
  <r>
    <n v="181891130"/>
    <x v="120"/>
    <x v="128"/>
    <x v="0"/>
    <x v="47"/>
    <m/>
    <m/>
    <x v="0"/>
    <x v="0"/>
    <x v="0"/>
    <x v="0"/>
    <x v="0"/>
    <x v="0"/>
    <x v="0"/>
    <x v="0"/>
    <x v="0"/>
    <x v="4"/>
    <x v="5"/>
    <x v="0"/>
    <x v="0"/>
  </r>
  <r>
    <n v="181891160"/>
    <x v="120"/>
    <x v="130"/>
    <x v="0"/>
    <x v="47"/>
    <m/>
    <m/>
    <x v="0"/>
    <x v="0"/>
    <x v="0"/>
    <x v="0"/>
    <x v="0"/>
    <x v="0"/>
    <x v="0"/>
    <x v="0"/>
    <x v="0"/>
    <x v="4"/>
    <x v="5"/>
    <x v="0"/>
    <x v="0"/>
  </r>
  <r>
    <n v="181891498"/>
    <x v="113"/>
    <x v="11"/>
    <x v="8"/>
    <x v="41"/>
    <s v="2024-11-27"/>
    <m/>
    <x v="2"/>
    <x v="0"/>
    <x v="0"/>
    <x v="0"/>
    <x v="2"/>
    <x v="1"/>
    <x v="1"/>
    <x v="1"/>
    <x v="0"/>
    <x v="4"/>
    <x v="2"/>
    <x v="0"/>
    <x v="1"/>
  </r>
  <r>
    <n v="181892051"/>
    <x v="113"/>
    <x v="123"/>
    <x v="6"/>
    <x v="23"/>
    <m/>
    <m/>
    <x v="0"/>
    <x v="0"/>
    <x v="0"/>
    <x v="0"/>
    <x v="2"/>
    <x v="1"/>
    <x v="1"/>
    <x v="1"/>
    <x v="0"/>
    <x v="4"/>
    <x v="6"/>
    <x v="0"/>
    <x v="0"/>
  </r>
  <r>
    <n v="181892073"/>
    <x v="131"/>
    <x v="141"/>
    <x v="0"/>
    <x v="23"/>
    <m/>
    <m/>
    <x v="0"/>
    <x v="0"/>
    <x v="0"/>
    <x v="0"/>
    <x v="0"/>
    <x v="0"/>
    <x v="0"/>
    <x v="0"/>
    <x v="0"/>
    <x v="5"/>
    <x v="7"/>
    <x v="0"/>
    <x v="0"/>
  </r>
  <r>
    <n v="181892123"/>
    <x v="131"/>
    <x v="11"/>
    <x v="0"/>
    <x v="23"/>
    <s v="2024-11-27"/>
    <m/>
    <x v="1"/>
    <x v="0"/>
    <x v="0"/>
    <x v="0"/>
    <x v="0"/>
    <x v="0"/>
    <x v="0"/>
    <x v="0"/>
    <x v="0"/>
    <x v="5"/>
    <x v="2"/>
    <x v="0"/>
    <x v="1"/>
  </r>
  <r>
    <n v="181892570"/>
    <x v="113"/>
    <x v="127"/>
    <x v="8"/>
    <x v="74"/>
    <m/>
    <m/>
    <x v="0"/>
    <x v="0"/>
    <x v="0"/>
    <x v="0"/>
    <x v="2"/>
    <x v="1"/>
    <x v="1"/>
    <x v="1"/>
    <x v="0"/>
    <x v="4"/>
    <x v="5"/>
    <x v="0"/>
    <x v="0"/>
  </r>
  <r>
    <n v="181892601"/>
    <x v="120"/>
    <x v="128"/>
    <x v="0"/>
    <x v="74"/>
    <m/>
    <m/>
    <x v="0"/>
    <x v="0"/>
    <x v="0"/>
    <x v="0"/>
    <x v="0"/>
    <x v="0"/>
    <x v="0"/>
    <x v="0"/>
    <x v="0"/>
    <x v="4"/>
    <x v="5"/>
    <x v="0"/>
    <x v="0"/>
  </r>
  <r>
    <n v="181892626"/>
    <x v="120"/>
    <x v="128"/>
    <x v="0"/>
    <x v="74"/>
    <m/>
    <m/>
    <x v="0"/>
    <x v="0"/>
    <x v="0"/>
    <x v="0"/>
    <x v="0"/>
    <x v="0"/>
    <x v="0"/>
    <x v="0"/>
    <x v="0"/>
    <x v="4"/>
    <x v="5"/>
    <x v="0"/>
    <x v="0"/>
  </r>
  <r>
    <n v="181892653"/>
    <x v="113"/>
    <x v="128"/>
    <x v="4"/>
    <x v="2"/>
    <m/>
    <s v="2024-09-25"/>
    <x v="0"/>
    <x v="0"/>
    <x v="0"/>
    <x v="0"/>
    <x v="2"/>
    <x v="1"/>
    <x v="1"/>
    <x v="1"/>
    <x v="0"/>
    <x v="4"/>
    <x v="5"/>
    <x v="0"/>
    <x v="0"/>
  </r>
  <r>
    <n v="181892717"/>
    <x v="125"/>
    <x v="11"/>
    <x v="0"/>
    <x v="2"/>
    <s v="2024-09-18"/>
    <m/>
    <x v="5"/>
    <x v="0"/>
    <x v="0"/>
    <x v="0"/>
    <x v="0"/>
    <x v="0"/>
    <x v="0"/>
    <x v="0"/>
    <x v="0"/>
    <x v="4"/>
    <x v="2"/>
    <x v="0"/>
    <x v="1"/>
  </r>
  <r>
    <n v="181892773"/>
    <x v="125"/>
    <x v="11"/>
    <x v="0"/>
    <x v="2"/>
    <s v="2024-09-18"/>
    <m/>
    <x v="5"/>
    <x v="0"/>
    <x v="0"/>
    <x v="0"/>
    <x v="0"/>
    <x v="0"/>
    <x v="0"/>
    <x v="0"/>
    <x v="0"/>
    <x v="4"/>
    <x v="2"/>
    <x v="0"/>
    <x v="1"/>
  </r>
  <r>
    <n v="181910775"/>
    <x v="122"/>
    <x v="11"/>
    <x v="1"/>
    <x v="25"/>
    <s v="2024-09-25"/>
    <m/>
    <x v="1"/>
    <x v="0"/>
    <x v="0"/>
    <x v="0"/>
    <x v="2"/>
    <x v="1"/>
    <x v="1"/>
    <x v="1"/>
    <x v="0"/>
    <x v="4"/>
    <x v="2"/>
    <x v="0"/>
    <x v="1"/>
  </r>
  <r>
    <n v="181911273"/>
    <x v="122"/>
    <x v="11"/>
    <x v="4"/>
    <x v="24"/>
    <s v="2024-09-12"/>
    <m/>
    <x v="5"/>
    <x v="0"/>
    <x v="0"/>
    <x v="0"/>
    <x v="2"/>
    <x v="1"/>
    <x v="1"/>
    <x v="1"/>
    <x v="0"/>
    <x v="4"/>
    <x v="2"/>
    <x v="0"/>
    <x v="1"/>
  </r>
  <r>
    <n v="181911399"/>
    <x v="120"/>
    <x v="11"/>
    <x v="15"/>
    <x v="11"/>
    <s v="2024-10-08"/>
    <m/>
    <x v="9"/>
    <x v="0"/>
    <x v="0"/>
    <x v="0"/>
    <x v="2"/>
    <x v="1"/>
    <x v="0"/>
    <x v="1"/>
    <x v="0"/>
    <x v="4"/>
    <x v="2"/>
    <x v="0"/>
    <x v="1"/>
  </r>
  <r>
    <n v="181911747"/>
    <x v="122"/>
    <x v="131"/>
    <x v="6"/>
    <x v="7"/>
    <m/>
    <m/>
    <x v="0"/>
    <x v="0"/>
    <x v="0"/>
    <x v="0"/>
    <x v="2"/>
    <x v="1"/>
    <x v="1"/>
    <x v="1"/>
    <x v="0"/>
    <x v="4"/>
    <x v="5"/>
    <x v="0"/>
    <x v="0"/>
  </r>
  <r>
    <n v="181911775"/>
    <x v="128"/>
    <x v="11"/>
    <x v="0"/>
    <x v="7"/>
    <s v="2024-09-23"/>
    <m/>
    <x v="2"/>
    <x v="0"/>
    <x v="0"/>
    <x v="0"/>
    <x v="0"/>
    <x v="0"/>
    <x v="0"/>
    <x v="0"/>
    <x v="0"/>
    <x v="4"/>
    <x v="2"/>
    <x v="0"/>
    <x v="1"/>
  </r>
  <r>
    <n v="181911810"/>
    <x v="128"/>
    <x v="142"/>
    <x v="9"/>
    <x v="7"/>
    <m/>
    <s v="2024-09-25"/>
    <x v="0"/>
    <x v="0"/>
    <x v="0"/>
    <x v="0"/>
    <x v="0"/>
    <x v="0"/>
    <x v="0"/>
    <x v="0"/>
    <x v="0"/>
    <x v="4"/>
    <x v="5"/>
    <x v="0"/>
    <x v="0"/>
  </r>
  <r>
    <n v="181912547"/>
    <x v="122"/>
    <x v="112"/>
    <x v="6"/>
    <x v="15"/>
    <m/>
    <m/>
    <x v="0"/>
    <x v="0"/>
    <x v="0"/>
    <x v="0"/>
    <x v="2"/>
    <x v="1"/>
    <x v="1"/>
    <x v="1"/>
    <x v="0"/>
    <x v="4"/>
    <x v="5"/>
    <x v="0"/>
    <x v="0"/>
  </r>
  <r>
    <n v="181912634"/>
    <x v="125"/>
    <x v="132"/>
    <x v="0"/>
    <x v="15"/>
    <m/>
    <m/>
    <x v="0"/>
    <x v="0"/>
    <x v="0"/>
    <x v="0"/>
    <x v="0"/>
    <x v="0"/>
    <x v="0"/>
    <x v="0"/>
    <x v="0"/>
    <x v="4"/>
    <x v="5"/>
    <x v="0"/>
    <x v="0"/>
  </r>
  <r>
    <n v="181912680"/>
    <x v="125"/>
    <x v="132"/>
    <x v="0"/>
    <x v="15"/>
    <m/>
    <m/>
    <x v="0"/>
    <x v="0"/>
    <x v="0"/>
    <x v="0"/>
    <x v="0"/>
    <x v="0"/>
    <x v="0"/>
    <x v="0"/>
    <x v="0"/>
    <x v="4"/>
    <x v="5"/>
    <x v="0"/>
    <x v="0"/>
  </r>
  <r>
    <n v="181914559"/>
    <x v="122"/>
    <x v="114"/>
    <x v="6"/>
    <x v="13"/>
    <m/>
    <m/>
    <x v="0"/>
    <x v="0"/>
    <x v="0"/>
    <x v="0"/>
    <x v="2"/>
    <x v="1"/>
    <x v="1"/>
    <x v="1"/>
    <x v="0"/>
    <x v="4"/>
    <x v="5"/>
    <x v="0"/>
    <x v="0"/>
  </r>
  <r>
    <n v="181914593"/>
    <x v="112"/>
    <x v="131"/>
    <x v="0"/>
    <x v="13"/>
    <m/>
    <m/>
    <x v="0"/>
    <x v="0"/>
    <x v="0"/>
    <x v="0"/>
    <x v="0"/>
    <x v="0"/>
    <x v="0"/>
    <x v="0"/>
    <x v="0"/>
    <x v="4"/>
    <x v="5"/>
    <x v="0"/>
    <x v="0"/>
  </r>
  <r>
    <n v="181914637"/>
    <x v="122"/>
    <x v="112"/>
    <x v="1"/>
    <x v="39"/>
    <m/>
    <m/>
    <x v="0"/>
    <x v="0"/>
    <x v="0"/>
    <x v="0"/>
    <x v="2"/>
    <x v="1"/>
    <x v="1"/>
    <x v="1"/>
    <x v="0"/>
    <x v="4"/>
    <x v="5"/>
    <x v="0"/>
    <x v="0"/>
  </r>
  <r>
    <n v="181914649"/>
    <x v="112"/>
    <x v="131"/>
    <x v="0"/>
    <x v="13"/>
    <m/>
    <m/>
    <x v="0"/>
    <x v="0"/>
    <x v="0"/>
    <x v="0"/>
    <x v="0"/>
    <x v="0"/>
    <x v="0"/>
    <x v="0"/>
    <x v="0"/>
    <x v="4"/>
    <x v="5"/>
    <x v="0"/>
    <x v="0"/>
  </r>
  <r>
    <n v="181914671"/>
    <x v="125"/>
    <x v="137"/>
    <x v="0"/>
    <x v="39"/>
    <m/>
    <m/>
    <x v="0"/>
    <x v="0"/>
    <x v="0"/>
    <x v="0"/>
    <x v="0"/>
    <x v="0"/>
    <x v="0"/>
    <x v="0"/>
    <x v="0"/>
    <x v="4"/>
    <x v="5"/>
    <x v="0"/>
    <x v="0"/>
  </r>
  <r>
    <n v="181915367"/>
    <x v="122"/>
    <x v="120"/>
    <x v="3"/>
    <x v="25"/>
    <m/>
    <m/>
    <x v="0"/>
    <x v="0"/>
    <x v="0"/>
    <x v="0"/>
    <x v="2"/>
    <x v="1"/>
    <x v="0"/>
    <x v="0"/>
    <x v="0"/>
    <x v="4"/>
    <x v="5"/>
    <x v="0"/>
    <x v="0"/>
  </r>
  <r>
    <n v="181915396"/>
    <x v="122"/>
    <x v="128"/>
    <x v="4"/>
    <x v="30"/>
    <m/>
    <m/>
    <x v="0"/>
    <x v="0"/>
    <x v="0"/>
    <x v="0"/>
    <x v="2"/>
    <x v="1"/>
    <x v="1"/>
    <x v="1"/>
    <x v="0"/>
    <x v="4"/>
    <x v="5"/>
    <x v="0"/>
    <x v="0"/>
  </r>
  <r>
    <n v="181915425"/>
    <x v="122"/>
    <x v="120"/>
    <x v="11"/>
    <x v="71"/>
    <m/>
    <s v="2024-09-15"/>
    <x v="0"/>
    <x v="0"/>
    <x v="0"/>
    <x v="0"/>
    <x v="2"/>
    <x v="1"/>
    <x v="0"/>
    <x v="1"/>
    <x v="0"/>
    <x v="4"/>
    <x v="5"/>
    <x v="0"/>
    <x v="0"/>
  </r>
  <r>
    <n v="181915441"/>
    <x v="125"/>
    <x v="113"/>
    <x v="0"/>
    <x v="30"/>
    <m/>
    <m/>
    <x v="0"/>
    <x v="0"/>
    <x v="0"/>
    <x v="0"/>
    <x v="0"/>
    <x v="0"/>
    <x v="0"/>
    <x v="0"/>
    <x v="0"/>
    <x v="4"/>
    <x v="5"/>
    <x v="0"/>
    <x v="0"/>
  </r>
  <r>
    <n v="181915460"/>
    <x v="121"/>
    <x v="11"/>
    <x v="0"/>
    <x v="77"/>
    <s v="2024-09-13"/>
    <m/>
    <x v="5"/>
    <x v="0"/>
    <x v="0"/>
    <x v="0"/>
    <x v="0"/>
    <x v="0"/>
    <x v="0"/>
    <x v="0"/>
    <x v="0"/>
    <x v="4"/>
    <x v="2"/>
    <x v="0"/>
    <x v="1"/>
  </r>
  <r>
    <n v="181915481"/>
    <x v="125"/>
    <x v="113"/>
    <x v="0"/>
    <x v="30"/>
    <m/>
    <m/>
    <x v="0"/>
    <x v="0"/>
    <x v="0"/>
    <x v="0"/>
    <x v="0"/>
    <x v="0"/>
    <x v="0"/>
    <x v="0"/>
    <x v="0"/>
    <x v="4"/>
    <x v="5"/>
    <x v="0"/>
    <x v="0"/>
  </r>
  <r>
    <n v="181915494"/>
    <x v="121"/>
    <x v="11"/>
    <x v="0"/>
    <x v="77"/>
    <s v="2024-09-13"/>
    <m/>
    <x v="5"/>
    <x v="0"/>
    <x v="0"/>
    <x v="0"/>
    <x v="0"/>
    <x v="0"/>
    <x v="0"/>
    <x v="0"/>
    <x v="0"/>
    <x v="4"/>
    <x v="2"/>
    <x v="0"/>
    <x v="1"/>
  </r>
  <r>
    <n v="181915502"/>
    <x v="122"/>
    <x v="120"/>
    <x v="11"/>
    <x v="3"/>
    <m/>
    <m/>
    <x v="0"/>
    <x v="0"/>
    <x v="0"/>
    <x v="0"/>
    <x v="2"/>
    <x v="1"/>
    <x v="0"/>
    <x v="1"/>
    <x v="0"/>
    <x v="4"/>
    <x v="5"/>
    <x v="0"/>
    <x v="0"/>
  </r>
  <r>
    <n v="181915533"/>
    <x v="121"/>
    <x v="127"/>
    <x v="9"/>
    <x v="3"/>
    <m/>
    <m/>
    <x v="0"/>
    <x v="0"/>
    <x v="0"/>
    <x v="0"/>
    <x v="0"/>
    <x v="0"/>
    <x v="0"/>
    <x v="0"/>
    <x v="0"/>
    <x v="4"/>
    <x v="5"/>
    <x v="0"/>
    <x v="0"/>
  </r>
  <r>
    <n v="181915555"/>
    <x v="121"/>
    <x v="127"/>
    <x v="9"/>
    <x v="3"/>
    <m/>
    <m/>
    <x v="0"/>
    <x v="0"/>
    <x v="0"/>
    <x v="0"/>
    <x v="0"/>
    <x v="0"/>
    <x v="0"/>
    <x v="0"/>
    <x v="0"/>
    <x v="4"/>
    <x v="5"/>
    <x v="0"/>
    <x v="0"/>
  </r>
  <r>
    <n v="181925814"/>
    <x v="122"/>
    <x v="120"/>
    <x v="1"/>
    <x v="24"/>
    <m/>
    <m/>
    <x v="0"/>
    <x v="0"/>
    <x v="0"/>
    <x v="0"/>
    <x v="2"/>
    <x v="1"/>
    <x v="1"/>
    <x v="1"/>
    <x v="0"/>
    <x v="4"/>
    <x v="5"/>
    <x v="0"/>
    <x v="0"/>
  </r>
  <r>
    <n v="181925849"/>
    <x v="121"/>
    <x v="112"/>
    <x v="0"/>
    <x v="24"/>
    <m/>
    <m/>
    <x v="0"/>
    <x v="0"/>
    <x v="0"/>
    <x v="0"/>
    <x v="0"/>
    <x v="0"/>
    <x v="0"/>
    <x v="0"/>
    <x v="0"/>
    <x v="4"/>
    <x v="5"/>
    <x v="0"/>
    <x v="0"/>
  </r>
  <r>
    <n v="181925897"/>
    <x v="121"/>
    <x v="112"/>
    <x v="0"/>
    <x v="24"/>
    <m/>
    <m/>
    <x v="0"/>
    <x v="0"/>
    <x v="0"/>
    <x v="0"/>
    <x v="0"/>
    <x v="0"/>
    <x v="0"/>
    <x v="0"/>
    <x v="0"/>
    <x v="4"/>
    <x v="5"/>
    <x v="0"/>
    <x v="0"/>
  </r>
  <r>
    <n v="181928926"/>
    <x v="122"/>
    <x v="112"/>
    <x v="8"/>
    <x v="2"/>
    <m/>
    <m/>
    <x v="0"/>
    <x v="0"/>
    <x v="0"/>
    <x v="0"/>
    <x v="2"/>
    <x v="1"/>
    <x v="1"/>
    <x v="1"/>
    <x v="0"/>
    <x v="4"/>
    <x v="5"/>
    <x v="0"/>
    <x v="0"/>
  </r>
  <r>
    <n v="181928963"/>
    <x v="125"/>
    <x v="131"/>
    <x v="0"/>
    <x v="2"/>
    <m/>
    <m/>
    <x v="0"/>
    <x v="0"/>
    <x v="0"/>
    <x v="0"/>
    <x v="0"/>
    <x v="0"/>
    <x v="0"/>
    <x v="0"/>
    <x v="0"/>
    <x v="4"/>
    <x v="5"/>
    <x v="0"/>
    <x v="0"/>
  </r>
  <r>
    <n v="181929041"/>
    <x v="125"/>
    <x v="131"/>
    <x v="0"/>
    <x v="2"/>
    <m/>
    <m/>
    <x v="0"/>
    <x v="0"/>
    <x v="0"/>
    <x v="0"/>
    <x v="0"/>
    <x v="0"/>
    <x v="0"/>
    <x v="0"/>
    <x v="0"/>
    <x v="4"/>
    <x v="5"/>
    <x v="0"/>
    <x v="0"/>
  </r>
  <r>
    <n v="181929594"/>
    <x v="122"/>
    <x v="11"/>
    <x v="6"/>
    <x v="28"/>
    <s v="2024-09-13"/>
    <m/>
    <x v="6"/>
    <x v="0"/>
    <x v="0"/>
    <x v="0"/>
    <x v="2"/>
    <x v="1"/>
    <x v="1"/>
    <x v="1"/>
    <x v="0"/>
    <x v="4"/>
    <x v="2"/>
    <x v="0"/>
    <x v="1"/>
  </r>
  <r>
    <n v="181929931"/>
    <x v="122"/>
    <x v="120"/>
    <x v="2"/>
    <x v="29"/>
    <m/>
    <m/>
    <x v="0"/>
    <x v="0"/>
    <x v="0"/>
    <x v="0"/>
    <x v="2"/>
    <x v="1"/>
    <x v="0"/>
    <x v="0"/>
    <x v="0"/>
    <x v="4"/>
    <x v="5"/>
    <x v="0"/>
    <x v="0"/>
  </r>
  <r>
    <n v="181930033"/>
    <x v="122"/>
    <x v="11"/>
    <x v="25"/>
    <x v="28"/>
    <s v="2024-09-13"/>
    <m/>
    <x v="6"/>
    <x v="0"/>
    <x v="0"/>
    <x v="0"/>
    <x v="2"/>
    <x v="1"/>
    <x v="0"/>
    <x v="0"/>
    <x v="0"/>
    <x v="4"/>
    <x v="2"/>
    <x v="0"/>
    <x v="1"/>
  </r>
  <r>
    <n v="181930678"/>
    <x v="122"/>
    <x v="11"/>
    <x v="2"/>
    <x v="71"/>
    <s v="2024-09-30"/>
    <m/>
    <x v="1"/>
    <x v="0"/>
    <x v="0"/>
    <x v="0"/>
    <x v="2"/>
    <x v="1"/>
    <x v="0"/>
    <x v="0"/>
    <x v="0"/>
    <x v="4"/>
    <x v="2"/>
    <x v="0"/>
    <x v="1"/>
  </r>
  <r>
    <n v="181932310"/>
    <x v="122"/>
    <x v="112"/>
    <x v="1"/>
    <x v="42"/>
    <m/>
    <m/>
    <x v="0"/>
    <x v="0"/>
    <x v="0"/>
    <x v="0"/>
    <x v="2"/>
    <x v="1"/>
    <x v="1"/>
    <x v="1"/>
    <x v="0"/>
    <x v="4"/>
    <x v="5"/>
    <x v="0"/>
    <x v="0"/>
  </r>
  <r>
    <n v="181932329"/>
    <x v="125"/>
    <x v="131"/>
    <x v="0"/>
    <x v="42"/>
    <m/>
    <m/>
    <x v="0"/>
    <x v="0"/>
    <x v="0"/>
    <x v="0"/>
    <x v="0"/>
    <x v="0"/>
    <x v="0"/>
    <x v="0"/>
    <x v="0"/>
    <x v="4"/>
    <x v="5"/>
    <x v="0"/>
    <x v="0"/>
  </r>
  <r>
    <n v="181933816"/>
    <x v="122"/>
    <x v="11"/>
    <x v="6"/>
    <x v="24"/>
    <s v="2024-09-17"/>
    <m/>
    <x v="2"/>
    <x v="0"/>
    <x v="0"/>
    <x v="0"/>
    <x v="2"/>
    <x v="1"/>
    <x v="1"/>
    <x v="1"/>
    <x v="0"/>
    <x v="4"/>
    <x v="2"/>
    <x v="0"/>
    <x v="1"/>
  </r>
  <r>
    <n v="181934292"/>
    <x v="121"/>
    <x v="127"/>
    <x v="3"/>
    <x v="27"/>
    <m/>
    <m/>
    <x v="0"/>
    <x v="0"/>
    <x v="0"/>
    <x v="0"/>
    <x v="2"/>
    <x v="1"/>
    <x v="0"/>
    <x v="0"/>
    <x v="0"/>
    <x v="4"/>
    <x v="5"/>
    <x v="0"/>
    <x v="0"/>
  </r>
  <r>
    <n v="181939805"/>
    <x v="121"/>
    <x v="114"/>
    <x v="8"/>
    <x v="30"/>
    <m/>
    <m/>
    <x v="0"/>
    <x v="0"/>
    <x v="0"/>
    <x v="0"/>
    <x v="2"/>
    <x v="1"/>
    <x v="1"/>
    <x v="1"/>
    <x v="0"/>
    <x v="4"/>
    <x v="5"/>
    <x v="0"/>
    <x v="0"/>
  </r>
  <r>
    <n v="181939844"/>
    <x v="125"/>
    <x v="131"/>
    <x v="0"/>
    <x v="30"/>
    <m/>
    <m/>
    <x v="0"/>
    <x v="0"/>
    <x v="0"/>
    <x v="0"/>
    <x v="0"/>
    <x v="0"/>
    <x v="0"/>
    <x v="0"/>
    <x v="0"/>
    <x v="4"/>
    <x v="5"/>
    <x v="0"/>
    <x v="0"/>
  </r>
  <r>
    <n v="181939890"/>
    <x v="125"/>
    <x v="137"/>
    <x v="0"/>
    <x v="30"/>
    <m/>
    <m/>
    <x v="0"/>
    <x v="0"/>
    <x v="0"/>
    <x v="0"/>
    <x v="0"/>
    <x v="0"/>
    <x v="0"/>
    <x v="0"/>
    <x v="0"/>
    <x v="4"/>
    <x v="5"/>
    <x v="0"/>
    <x v="0"/>
  </r>
  <r>
    <n v="181940121"/>
    <x v="121"/>
    <x v="114"/>
    <x v="6"/>
    <x v="3"/>
    <m/>
    <m/>
    <x v="0"/>
    <x v="0"/>
    <x v="0"/>
    <x v="0"/>
    <x v="2"/>
    <x v="1"/>
    <x v="1"/>
    <x v="1"/>
    <x v="0"/>
    <x v="4"/>
    <x v="5"/>
    <x v="0"/>
    <x v="0"/>
  </r>
  <r>
    <n v="181940164"/>
    <x v="120"/>
    <x v="128"/>
    <x v="0"/>
    <x v="3"/>
    <m/>
    <m/>
    <x v="0"/>
    <x v="0"/>
    <x v="0"/>
    <x v="0"/>
    <x v="0"/>
    <x v="0"/>
    <x v="0"/>
    <x v="0"/>
    <x v="0"/>
    <x v="4"/>
    <x v="5"/>
    <x v="0"/>
    <x v="0"/>
  </r>
  <r>
    <n v="181940203"/>
    <x v="120"/>
    <x v="128"/>
    <x v="0"/>
    <x v="3"/>
    <m/>
    <m/>
    <x v="0"/>
    <x v="0"/>
    <x v="0"/>
    <x v="0"/>
    <x v="0"/>
    <x v="0"/>
    <x v="0"/>
    <x v="0"/>
    <x v="0"/>
    <x v="4"/>
    <x v="5"/>
    <x v="0"/>
    <x v="0"/>
  </r>
  <r>
    <n v="181943787"/>
    <x v="121"/>
    <x v="11"/>
    <x v="4"/>
    <x v="30"/>
    <s v="2024-09-13"/>
    <m/>
    <x v="1"/>
    <x v="0"/>
    <x v="0"/>
    <x v="0"/>
    <x v="2"/>
    <x v="1"/>
    <x v="1"/>
    <x v="1"/>
    <x v="0"/>
    <x v="4"/>
    <x v="2"/>
    <x v="0"/>
    <x v="1"/>
  </r>
  <r>
    <n v="181944128"/>
    <x v="121"/>
    <x v="143"/>
    <x v="6"/>
    <x v="22"/>
    <m/>
    <m/>
    <x v="0"/>
    <x v="0"/>
    <x v="0"/>
    <x v="0"/>
    <x v="2"/>
    <x v="1"/>
    <x v="1"/>
    <x v="1"/>
    <x v="0"/>
    <x v="4"/>
    <x v="7"/>
    <x v="0"/>
    <x v="0"/>
  </r>
  <r>
    <n v="181944198"/>
    <x v="132"/>
    <x v="11"/>
    <x v="0"/>
    <x v="22"/>
    <s v="2024-11-05"/>
    <m/>
    <x v="5"/>
    <x v="0"/>
    <x v="0"/>
    <x v="0"/>
    <x v="0"/>
    <x v="0"/>
    <x v="0"/>
    <x v="0"/>
    <x v="0"/>
    <x v="6"/>
    <x v="2"/>
    <x v="0"/>
    <x v="1"/>
  </r>
  <r>
    <n v="181944246"/>
    <x v="132"/>
    <x v="11"/>
    <x v="0"/>
    <x v="22"/>
    <s v="2024-11-05"/>
    <m/>
    <x v="5"/>
    <x v="0"/>
    <x v="0"/>
    <x v="0"/>
    <x v="0"/>
    <x v="0"/>
    <x v="0"/>
    <x v="0"/>
    <x v="0"/>
    <x v="6"/>
    <x v="2"/>
    <x v="0"/>
    <x v="1"/>
  </r>
  <r>
    <n v="181944876"/>
    <x v="121"/>
    <x v="137"/>
    <x v="1"/>
    <x v="45"/>
    <m/>
    <m/>
    <x v="0"/>
    <x v="0"/>
    <x v="0"/>
    <x v="0"/>
    <x v="2"/>
    <x v="1"/>
    <x v="1"/>
    <x v="1"/>
    <x v="0"/>
    <x v="4"/>
    <x v="5"/>
    <x v="0"/>
    <x v="0"/>
  </r>
  <r>
    <n v="181944915"/>
    <x v="133"/>
    <x v="136"/>
    <x v="0"/>
    <x v="45"/>
    <m/>
    <m/>
    <x v="0"/>
    <x v="0"/>
    <x v="0"/>
    <x v="0"/>
    <x v="0"/>
    <x v="0"/>
    <x v="0"/>
    <x v="0"/>
    <x v="0"/>
    <x v="4"/>
    <x v="5"/>
    <x v="0"/>
    <x v="0"/>
  </r>
  <r>
    <n v="181966088"/>
    <x v="121"/>
    <x v="140"/>
    <x v="6"/>
    <x v="11"/>
    <m/>
    <m/>
    <x v="0"/>
    <x v="0"/>
    <x v="0"/>
    <x v="0"/>
    <x v="2"/>
    <x v="1"/>
    <x v="1"/>
    <x v="1"/>
    <x v="0"/>
    <x v="4"/>
    <x v="5"/>
    <x v="0"/>
    <x v="0"/>
  </r>
  <r>
    <n v="181966110"/>
    <x v="134"/>
    <x v="113"/>
    <x v="0"/>
    <x v="11"/>
    <m/>
    <m/>
    <x v="0"/>
    <x v="0"/>
    <x v="0"/>
    <x v="0"/>
    <x v="0"/>
    <x v="0"/>
    <x v="0"/>
    <x v="0"/>
    <x v="0"/>
    <x v="4"/>
    <x v="5"/>
    <x v="0"/>
    <x v="0"/>
  </r>
  <r>
    <n v="181966129"/>
    <x v="121"/>
    <x v="113"/>
    <x v="11"/>
    <x v="2"/>
    <m/>
    <m/>
    <x v="0"/>
    <x v="0"/>
    <x v="0"/>
    <x v="0"/>
    <x v="2"/>
    <x v="1"/>
    <x v="0"/>
    <x v="1"/>
    <x v="0"/>
    <x v="4"/>
    <x v="5"/>
    <x v="0"/>
    <x v="0"/>
  </r>
  <r>
    <n v="181966136"/>
    <x v="134"/>
    <x v="113"/>
    <x v="0"/>
    <x v="11"/>
    <m/>
    <m/>
    <x v="0"/>
    <x v="0"/>
    <x v="0"/>
    <x v="0"/>
    <x v="0"/>
    <x v="0"/>
    <x v="0"/>
    <x v="0"/>
    <x v="0"/>
    <x v="4"/>
    <x v="5"/>
    <x v="0"/>
    <x v="0"/>
  </r>
  <r>
    <n v="181966161"/>
    <x v="128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1966197"/>
    <x v="128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1966236"/>
    <x v="128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1966281"/>
    <x v="128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1966315"/>
    <x v="128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1966470"/>
    <x v="121"/>
    <x v="11"/>
    <x v="1"/>
    <x v="74"/>
    <s v="2024-10-04"/>
    <m/>
    <x v="2"/>
    <x v="0"/>
    <x v="0"/>
    <x v="0"/>
    <x v="2"/>
    <x v="1"/>
    <x v="1"/>
    <x v="1"/>
    <x v="0"/>
    <x v="4"/>
    <x v="2"/>
    <x v="0"/>
    <x v="1"/>
  </r>
  <r>
    <n v="181966782"/>
    <x v="121"/>
    <x v="113"/>
    <x v="15"/>
    <x v="39"/>
    <m/>
    <m/>
    <x v="0"/>
    <x v="0"/>
    <x v="0"/>
    <x v="0"/>
    <x v="2"/>
    <x v="1"/>
    <x v="0"/>
    <x v="1"/>
    <x v="0"/>
    <x v="4"/>
    <x v="5"/>
    <x v="0"/>
    <x v="0"/>
  </r>
  <r>
    <n v="181966815"/>
    <x v="128"/>
    <x v="130"/>
    <x v="0"/>
    <x v="39"/>
    <m/>
    <m/>
    <x v="0"/>
    <x v="0"/>
    <x v="0"/>
    <x v="0"/>
    <x v="0"/>
    <x v="0"/>
    <x v="0"/>
    <x v="0"/>
    <x v="0"/>
    <x v="4"/>
    <x v="5"/>
    <x v="0"/>
    <x v="0"/>
  </r>
  <r>
    <n v="181966847"/>
    <x v="128"/>
    <x v="130"/>
    <x v="0"/>
    <x v="39"/>
    <m/>
    <m/>
    <x v="0"/>
    <x v="0"/>
    <x v="0"/>
    <x v="0"/>
    <x v="0"/>
    <x v="0"/>
    <x v="0"/>
    <x v="0"/>
    <x v="0"/>
    <x v="4"/>
    <x v="5"/>
    <x v="0"/>
    <x v="0"/>
  </r>
  <r>
    <n v="181966884"/>
    <x v="128"/>
    <x v="144"/>
    <x v="0"/>
    <x v="39"/>
    <m/>
    <m/>
    <x v="0"/>
    <x v="0"/>
    <x v="0"/>
    <x v="0"/>
    <x v="0"/>
    <x v="0"/>
    <x v="0"/>
    <x v="0"/>
    <x v="0"/>
    <x v="4"/>
    <x v="6"/>
    <x v="0"/>
    <x v="0"/>
  </r>
  <r>
    <n v="181967592"/>
    <x v="121"/>
    <x v="11"/>
    <x v="1"/>
    <x v="74"/>
    <s v="2024-10-28"/>
    <m/>
    <x v="2"/>
    <x v="0"/>
    <x v="0"/>
    <x v="0"/>
    <x v="2"/>
    <x v="1"/>
    <x v="1"/>
    <x v="1"/>
    <x v="0"/>
    <x v="4"/>
    <x v="2"/>
    <x v="0"/>
    <x v="1"/>
  </r>
  <r>
    <n v="181967655"/>
    <x v="121"/>
    <x v="114"/>
    <x v="1"/>
    <x v="41"/>
    <m/>
    <m/>
    <x v="0"/>
    <x v="0"/>
    <x v="0"/>
    <x v="0"/>
    <x v="2"/>
    <x v="1"/>
    <x v="1"/>
    <x v="1"/>
    <x v="0"/>
    <x v="4"/>
    <x v="5"/>
    <x v="0"/>
    <x v="0"/>
  </r>
  <r>
    <n v="181967686"/>
    <x v="125"/>
    <x v="138"/>
    <x v="0"/>
    <x v="41"/>
    <m/>
    <m/>
    <x v="0"/>
    <x v="0"/>
    <x v="0"/>
    <x v="0"/>
    <x v="0"/>
    <x v="0"/>
    <x v="0"/>
    <x v="0"/>
    <x v="0"/>
    <x v="4"/>
    <x v="5"/>
    <x v="0"/>
    <x v="0"/>
  </r>
  <r>
    <n v="181967725"/>
    <x v="125"/>
    <x v="138"/>
    <x v="0"/>
    <x v="41"/>
    <m/>
    <m/>
    <x v="0"/>
    <x v="0"/>
    <x v="0"/>
    <x v="0"/>
    <x v="0"/>
    <x v="0"/>
    <x v="0"/>
    <x v="0"/>
    <x v="0"/>
    <x v="4"/>
    <x v="5"/>
    <x v="0"/>
    <x v="0"/>
  </r>
  <r>
    <n v="181972545"/>
    <x v="121"/>
    <x v="128"/>
    <x v="6"/>
    <x v="2"/>
    <m/>
    <m/>
    <x v="0"/>
    <x v="0"/>
    <x v="0"/>
    <x v="0"/>
    <x v="2"/>
    <x v="1"/>
    <x v="1"/>
    <x v="1"/>
    <x v="0"/>
    <x v="4"/>
    <x v="5"/>
    <x v="0"/>
    <x v="0"/>
  </r>
  <r>
    <n v="181972570"/>
    <x v="135"/>
    <x v="138"/>
    <x v="0"/>
    <x v="2"/>
    <m/>
    <m/>
    <x v="0"/>
    <x v="0"/>
    <x v="0"/>
    <x v="0"/>
    <x v="0"/>
    <x v="0"/>
    <x v="0"/>
    <x v="0"/>
    <x v="0"/>
    <x v="4"/>
    <x v="5"/>
    <x v="0"/>
    <x v="0"/>
  </r>
  <r>
    <n v="181972595"/>
    <x v="135"/>
    <x v="113"/>
    <x v="9"/>
    <x v="2"/>
    <m/>
    <m/>
    <x v="0"/>
    <x v="0"/>
    <x v="0"/>
    <x v="0"/>
    <x v="0"/>
    <x v="0"/>
    <x v="0"/>
    <x v="0"/>
    <x v="0"/>
    <x v="4"/>
    <x v="5"/>
    <x v="0"/>
    <x v="0"/>
  </r>
  <r>
    <n v="181974553"/>
    <x v="121"/>
    <x v="11"/>
    <x v="4"/>
    <x v="31"/>
    <s v="2024-10-09"/>
    <m/>
    <x v="2"/>
    <x v="0"/>
    <x v="0"/>
    <x v="0"/>
    <x v="2"/>
    <x v="1"/>
    <x v="1"/>
    <x v="1"/>
    <x v="0"/>
    <x v="4"/>
    <x v="2"/>
    <x v="0"/>
    <x v="1"/>
  </r>
  <r>
    <n v="181974724"/>
    <x v="121"/>
    <x v="11"/>
    <x v="6"/>
    <x v="47"/>
    <s v="2024-10-16"/>
    <m/>
    <x v="1"/>
    <x v="0"/>
    <x v="0"/>
    <x v="0"/>
    <x v="2"/>
    <x v="1"/>
    <x v="1"/>
    <x v="1"/>
    <x v="0"/>
    <x v="4"/>
    <x v="2"/>
    <x v="0"/>
    <x v="1"/>
  </r>
  <r>
    <n v="181981272"/>
    <x v="120"/>
    <x v="11"/>
    <x v="6"/>
    <x v="59"/>
    <s v="2024-09-14"/>
    <m/>
    <x v="1"/>
    <x v="0"/>
    <x v="0"/>
    <x v="0"/>
    <x v="2"/>
    <x v="1"/>
    <x v="1"/>
    <x v="1"/>
    <x v="0"/>
    <x v="4"/>
    <x v="2"/>
    <x v="0"/>
    <x v="1"/>
  </r>
  <r>
    <n v="182002137"/>
    <x v="120"/>
    <x v="114"/>
    <x v="1"/>
    <x v="2"/>
    <m/>
    <s v="2024-09-20"/>
    <x v="0"/>
    <x v="0"/>
    <x v="0"/>
    <x v="0"/>
    <x v="2"/>
    <x v="1"/>
    <x v="1"/>
    <x v="1"/>
    <x v="0"/>
    <x v="4"/>
    <x v="5"/>
    <x v="0"/>
    <x v="0"/>
  </r>
  <r>
    <n v="182002175"/>
    <x v="112"/>
    <x v="11"/>
    <x v="0"/>
    <x v="2"/>
    <s v="2024-09-18"/>
    <m/>
    <x v="5"/>
    <x v="0"/>
    <x v="0"/>
    <x v="0"/>
    <x v="0"/>
    <x v="0"/>
    <x v="0"/>
    <x v="0"/>
    <x v="0"/>
    <x v="4"/>
    <x v="2"/>
    <x v="0"/>
    <x v="1"/>
  </r>
  <r>
    <n v="182002198"/>
    <x v="112"/>
    <x v="112"/>
    <x v="9"/>
    <x v="2"/>
    <m/>
    <s v="2024-09-19"/>
    <x v="0"/>
    <x v="0"/>
    <x v="0"/>
    <x v="0"/>
    <x v="0"/>
    <x v="0"/>
    <x v="0"/>
    <x v="0"/>
    <x v="0"/>
    <x v="4"/>
    <x v="5"/>
    <x v="0"/>
    <x v="0"/>
  </r>
  <r>
    <n v="182005458"/>
    <x v="120"/>
    <x v="128"/>
    <x v="4"/>
    <x v="2"/>
    <m/>
    <m/>
    <x v="0"/>
    <x v="0"/>
    <x v="0"/>
    <x v="0"/>
    <x v="2"/>
    <x v="1"/>
    <x v="1"/>
    <x v="1"/>
    <x v="0"/>
    <x v="4"/>
    <x v="5"/>
    <x v="0"/>
    <x v="0"/>
  </r>
  <r>
    <n v="182005491"/>
    <x v="125"/>
    <x v="131"/>
    <x v="0"/>
    <x v="2"/>
    <m/>
    <m/>
    <x v="0"/>
    <x v="0"/>
    <x v="0"/>
    <x v="0"/>
    <x v="0"/>
    <x v="0"/>
    <x v="0"/>
    <x v="0"/>
    <x v="0"/>
    <x v="4"/>
    <x v="5"/>
    <x v="0"/>
    <x v="0"/>
  </r>
  <r>
    <n v="182005525"/>
    <x v="125"/>
    <x v="132"/>
    <x v="0"/>
    <x v="2"/>
    <m/>
    <m/>
    <x v="0"/>
    <x v="0"/>
    <x v="0"/>
    <x v="0"/>
    <x v="0"/>
    <x v="0"/>
    <x v="0"/>
    <x v="0"/>
    <x v="0"/>
    <x v="4"/>
    <x v="5"/>
    <x v="0"/>
    <x v="0"/>
  </r>
  <r>
    <n v="182046532"/>
    <x v="112"/>
    <x v="113"/>
    <x v="12"/>
    <x v="15"/>
    <m/>
    <m/>
    <x v="0"/>
    <x v="0"/>
    <x v="0"/>
    <x v="0"/>
    <x v="2"/>
    <x v="1"/>
    <x v="0"/>
    <x v="1"/>
    <x v="0"/>
    <x v="4"/>
    <x v="5"/>
    <x v="0"/>
    <x v="0"/>
  </r>
  <r>
    <n v="182046578"/>
    <x v="135"/>
    <x v="138"/>
    <x v="0"/>
    <x v="15"/>
    <m/>
    <m/>
    <x v="0"/>
    <x v="0"/>
    <x v="0"/>
    <x v="0"/>
    <x v="0"/>
    <x v="0"/>
    <x v="0"/>
    <x v="0"/>
    <x v="0"/>
    <x v="4"/>
    <x v="5"/>
    <x v="0"/>
    <x v="0"/>
  </r>
  <r>
    <n v="182046605"/>
    <x v="135"/>
    <x v="138"/>
    <x v="0"/>
    <x v="15"/>
    <m/>
    <m/>
    <x v="0"/>
    <x v="0"/>
    <x v="0"/>
    <x v="0"/>
    <x v="0"/>
    <x v="0"/>
    <x v="0"/>
    <x v="0"/>
    <x v="0"/>
    <x v="4"/>
    <x v="5"/>
    <x v="0"/>
    <x v="0"/>
  </r>
  <r>
    <n v="182058110"/>
    <x v="112"/>
    <x v="137"/>
    <x v="12"/>
    <x v="13"/>
    <m/>
    <m/>
    <x v="0"/>
    <x v="0"/>
    <x v="0"/>
    <x v="0"/>
    <x v="2"/>
    <x v="1"/>
    <x v="0"/>
    <x v="1"/>
    <x v="0"/>
    <x v="4"/>
    <x v="5"/>
    <x v="0"/>
    <x v="0"/>
  </r>
  <r>
    <n v="182058156"/>
    <x v="136"/>
    <x v="132"/>
    <x v="0"/>
    <x v="13"/>
    <m/>
    <m/>
    <x v="0"/>
    <x v="0"/>
    <x v="0"/>
    <x v="0"/>
    <x v="0"/>
    <x v="0"/>
    <x v="0"/>
    <x v="0"/>
    <x v="0"/>
    <x v="4"/>
    <x v="5"/>
    <x v="0"/>
    <x v="0"/>
  </r>
  <r>
    <n v="182058190"/>
    <x v="136"/>
    <x v="132"/>
    <x v="0"/>
    <x v="13"/>
    <m/>
    <m/>
    <x v="0"/>
    <x v="0"/>
    <x v="0"/>
    <x v="0"/>
    <x v="0"/>
    <x v="0"/>
    <x v="0"/>
    <x v="0"/>
    <x v="0"/>
    <x v="4"/>
    <x v="5"/>
    <x v="0"/>
    <x v="0"/>
  </r>
  <r>
    <n v="182058216"/>
    <x v="136"/>
    <x v="132"/>
    <x v="0"/>
    <x v="13"/>
    <m/>
    <m/>
    <x v="0"/>
    <x v="0"/>
    <x v="0"/>
    <x v="0"/>
    <x v="0"/>
    <x v="0"/>
    <x v="0"/>
    <x v="0"/>
    <x v="0"/>
    <x v="4"/>
    <x v="5"/>
    <x v="0"/>
    <x v="0"/>
  </r>
  <r>
    <n v="182061803"/>
    <x v="112"/>
    <x v="137"/>
    <x v="1"/>
    <x v="9"/>
    <m/>
    <m/>
    <x v="0"/>
    <x v="0"/>
    <x v="0"/>
    <x v="0"/>
    <x v="2"/>
    <x v="1"/>
    <x v="1"/>
    <x v="1"/>
    <x v="0"/>
    <x v="4"/>
    <x v="5"/>
    <x v="0"/>
    <x v="0"/>
  </r>
  <r>
    <n v="182061840"/>
    <x v="133"/>
    <x v="136"/>
    <x v="0"/>
    <x v="9"/>
    <m/>
    <m/>
    <x v="0"/>
    <x v="0"/>
    <x v="0"/>
    <x v="0"/>
    <x v="0"/>
    <x v="0"/>
    <x v="0"/>
    <x v="0"/>
    <x v="0"/>
    <x v="4"/>
    <x v="5"/>
    <x v="0"/>
    <x v="0"/>
  </r>
  <r>
    <n v="182061889"/>
    <x v="133"/>
    <x v="136"/>
    <x v="0"/>
    <x v="9"/>
    <m/>
    <m/>
    <x v="0"/>
    <x v="0"/>
    <x v="0"/>
    <x v="0"/>
    <x v="0"/>
    <x v="0"/>
    <x v="0"/>
    <x v="0"/>
    <x v="0"/>
    <x v="4"/>
    <x v="5"/>
    <x v="0"/>
    <x v="0"/>
  </r>
  <r>
    <n v="182061909"/>
    <x v="112"/>
    <x v="112"/>
    <x v="3"/>
    <x v="3"/>
    <m/>
    <s v="2024-09-23"/>
    <x v="0"/>
    <x v="0"/>
    <x v="0"/>
    <x v="0"/>
    <x v="2"/>
    <x v="1"/>
    <x v="0"/>
    <x v="0"/>
    <x v="0"/>
    <x v="4"/>
    <x v="5"/>
    <x v="0"/>
    <x v="0"/>
  </r>
  <r>
    <n v="182062683"/>
    <x v="125"/>
    <x v="135"/>
    <x v="6"/>
    <x v="22"/>
    <m/>
    <m/>
    <x v="0"/>
    <x v="0"/>
    <x v="0"/>
    <x v="0"/>
    <x v="2"/>
    <x v="1"/>
    <x v="1"/>
    <x v="1"/>
    <x v="0"/>
    <x v="4"/>
    <x v="6"/>
    <x v="0"/>
    <x v="0"/>
  </r>
  <r>
    <n v="182062707"/>
    <x v="112"/>
    <x v="138"/>
    <x v="8"/>
    <x v="28"/>
    <m/>
    <m/>
    <x v="0"/>
    <x v="0"/>
    <x v="0"/>
    <x v="0"/>
    <x v="2"/>
    <x v="1"/>
    <x v="1"/>
    <x v="1"/>
    <x v="0"/>
    <x v="4"/>
    <x v="5"/>
    <x v="0"/>
    <x v="0"/>
  </r>
  <r>
    <n v="182062740"/>
    <x v="136"/>
    <x v="130"/>
    <x v="0"/>
    <x v="28"/>
    <m/>
    <m/>
    <x v="0"/>
    <x v="0"/>
    <x v="0"/>
    <x v="0"/>
    <x v="0"/>
    <x v="0"/>
    <x v="0"/>
    <x v="0"/>
    <x v="0"/>
    <x v="4"/>
    <x v="5"/>
    <x v="0"/>
    <x v="0"/>
  </r>
  <r>
    <n v="182062766"/>
    <x v="137"/>
    <x v="119"/>
    <x v="0"/>
    <x v="22"/>
    <m/>
    <m/>
    <x v="0"/>
    <x v="0"/>
    <x v="0"/>
    <x v="0"/>
    <x v="0"/>
    <x v="0"/>
    <x v="0"/>
    <x v="0"/>
    <x v="0"/>
    <x v="5"/>
    <x v="6"/>
    <x v="0"/>
    <x v="0"/>
  </r>
  <r>
    <n v="182062813"/>
    <x v="137"/>
    <x v="119"/>
    <x v="0"/>
    <x v="22"/>
    <m/>
    <m/>
    <x v="0"/>
    <x v="0"/>
    <x v="0"/>
    <x v="0"/>
    <x v="0"/>
    <x v="0"/>
    <x v="0"/>
    <x v="0"/>
    <x v="0"/>
    <x v="5"/>
    <x v="6"/>
    <x v="0"/>
    <x v="0"/>
  </r>
  <r>
    <n v="182062856"/>
    <x v="137"/>
    <x v="119"/>
    <x v="0"/>
    <x v="22"/>
    <m/>
    <m/>
    <x v="0"/>
    <x v="0"/>
    <x v="0"/>
    <x v="0"/>
    <x v="0"/>
    <x v="0"/>
    <x v="0"/>
    <x v="0"/>
    <x v="0"/>
    <x v="5"/>
    <x v="6"/>
    <x v="0"/>
    <x v="0"/>
  </r>
  <r>
    <n v="182063417"/>
    <x v="112"/>
    <x v="11"/>
    <x v="8"/>
    <x v="15"/>
    <s v="2024-10-03"/>
    <m/>
    <x v="7"/>
    <x v="0"/>
    <x v="0"/>
    <x v="0"/>
    <x v="2"/>
    <x v="1"/>
    <x v="1"/>
    <x v="1"/>
    <x v="0"/>
    <x v="4"/>
    <x v="2"/>
    <x v="0"/>
    <x v="1"/>
  </r>
  <r>
    <n v="182066165"/>
    <x v="112"/>
    <x v="113"/>
    <x v="6"/>
    <x v="25"/>
    <m/>
    <m/>
    <x v="0"/>
    <x v="0"/>
    <x v="0"/>
    <x v="0"/>
    <x v="2"/>
    <x v="1"/>
    <x v="1"/>
    <x v="1"/>
    <x v="0"/>
    <x v="4"/>
    <x v="5"/>
    <x v="0"/>
    <x v="0"/>
  </r>
  <r>
    <n v="182066192"/>
    <x v="128"/>
    <x v="132"/>
    <x v="0"/>
    <x v="25"/>
    <m/>
    <m/>
    <x v="0"/>
    <x v="0"/>
    <x v="0"/>
    <x v="0"/>
    <x v="0"/>
    <x v="0"/>
    <x v="0"/>
    <x v="0"/>
    <x v="0"/>
    <x v="4"/>
    <x v="5"/>
    <x v="0"/>
    <x v="0"/>
  </r>
  <r>
    <n v="182066217"/>
    <x v="128"/>
    <x v="132"/>
    <x v="0"/>
    <x v="25"/>
    <m/>
    <m/>
    <x v="0"/>
    <x v="0"/>
    <x v="0"/>
    <x v="0"/>
    <x v="0"/>
    <x v="0"/>
    <x v="0"/>
    <x v="0"/>
    <x v="0"/>
    <x v="4"/>
    <x v="5"/>
    <x v="0"/>
    <x v="0"/>
  </r>
  <r>
    <n v="182066256"/>
    <x v="128"/>
    <x v="132"/>
    <x v="0"/>
    <x v="25"/>
    <m/>
    <m/>
    <x v="0"/>
    <x v="0"/>
    <x v="0"/>
    <x v="0"/>
    <x v="0"/>
    <x v="0"/>
    <x v="0"/>
    <x v="0"/>
    <x v="0"/>
    <x v="4"/>
    <x v="5"/>
    <x v="0"/>
    <x v="0"/>
  </r>
  <r>
    <n v="182066393"/>
    <x v="112"/>
    <x v="128"/>
    <x v="3"/>
    <x v="22"/>
    <m/>
    <s v="2024-10-02"/>
    <x v="0"/>
    <x v="0"/>
    <x v="0"/>
    <x v="0"/>
    <x v="2"/>
    <x v="1"/>
    <x v="0"/>
    <x v="0"/>
    <x v="0"/>
    <x v="4"/>
    <x v="5"/>
    <x v="0"/>
    <x v="0"/>
  </r>
  <r>
    <n v="182069393"/>
    <x v="112"/>
    <x v="132"/>
    <x v="1"/>
    <x v="2"/>
    <m/>
    <m/>
    <x v="0"/>
    <x v="0"/>
    <x v="0"/>
    <x v="0"/>
    <x v="2"/>
    <x v="1"/>
    <x v="1"/>
    <x v="1"/>
    <x v="0"/>
    <x v="4"/>
    <x v="5"/>
    <x v="0"/>
    <x v="0"/>
  </r>
  <r>
    <n v="182069421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069447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069490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069524"/>
    <x v="133"/>
    <x v="11"/>
    <x v="0"/>
    <x v="2"/>
    <s v="2024-10-10"/>
    <m/>
    <x v="3"/>
    <x v="0"/>
    <x v="0"/>
    <x v="0"/>
    <x v="0"/>
    <x v="0"/>
    <x v="0"/>
    <x v="0"/>
    <x v="0"/>
    <x v="4"/>
    <x v="2"/>
    <x v="0"/>
    <x v="1"/>
  </r>
  <r>
    <n v="182070385"/>
    <x v="112"/>
    <x v="131"/>
    <x v="4"/>
    <x v="8"/>
    <m/>
    <m/>
    <x v="0"/>
    <x v="0"/>
    <x v="0"/>
    <x v="0"/>
    <x v="2"/>
    <x v="1"/>
    <x v="1"/>
    <x v="1"/>
    <x v="0"/>
    <x v="4"/>
    <x v="5"/>
    <x v="0"/>
    <x v="0"/>
  </r>
  <r>
    <n v="182070432"/>
    <x v="129"/>
    <x v="138"/>
    <x v="0"/>
    <x v="8"/>
    <m/>
    <m/>
    <x v="0"/>
    <x v="0"/>
    <x v="0"/>
    <x v="0"/>
    <x v="0"/>
    <x v="0"/>
    <x v="0"/>
    <x v="0"/>
    <x v="0"/>
    <x v="4"/>
    <x v="5"/>
    <x v="0"/>
    <x v="0"/>
  </r>
  <r>
    <n v="182070449"/>
    <x v="129"/>
    <x v="138"/>
    <x v="0"/>
    <x v="8"/>
    <m/>
    <m/>
    <x v="0"/>
    <x v="0"/>
    <x v="0"/>
    <x v="0"/>
    <x v="0"/>
    <x v="0"/>
    <x v="0"/>
    <x v="0"/>
    <x v="0"/>
    <x v="4"/>
    <x v="5"/>
    <x v="0"/>
    <x v="0"/>
  </r>
  <r>
    <n v="182070481"/>
    <x v="129"/>
    <x v="138"/>
    <x v="0"/>
    <x v="8"/>
    <m/>
    <m/>
    <x v="0"/>
    <x v="0"/>
    <x v="0"/>
    <x v="0"/>
    <x v="0"/>
    <x v="0"/>
    <x v="0"/>
    <x v="0"/>
    <x v="0"/>
    <x v="4"/>
    <x v="5"/>
    <x v="0"/>
    <x v="0"/>
  </r>
  <r>
    <n v="182070510"/>
    <x v="129"/>
    <x v="138"/>
    <x v="0"/>
    <x v="8"/>
    <m/>
    <m/>
    <x v="0"/>
    <x v="0"/>
    <x v="0"/>
    <x v="0"/>
    <x v="0"/>
    <x v="0"/>
    <x v="0"/>
    <x v="0"/>
    <x v="0"/>
    <x v="4"/>
    <x v="5"/>
    <x v="0"/>
    <x v="0"/>
  </r>
  <r>
    <n v="182076844"/>
    <x v="125"/>
    <x v="137"/>
    <x v="8"/>
    <x v="59"/>
    <m/>
    <m/>
    <x v="0"/>
    <x v="0"/>
    <x v="0"/>
    <x v="0"/>
    <x v="2"/>
    <x v="1"/>
    <x v="1"/>
    <x v="1"/>
    <x v="0"/>
    <x v="4"/>
    <x v="5"/>
    <x v="0"/>
    <x v="0"/>
  </r>
  <r>
    <n v="182076865"/>
    <x v="138"/>
    <x v="145"/>
    <x v="0"/>
    <x v="59"/>
    <m/>
    <m/>
    <x v="0"/>
    <x v="0"/>
    <x v="0"/>
    <x v="0"/>
    <x v="0"/>
    <x v="0"/>
    <x v="0"/>
    <x v="0"/>
    <x v="0"/>
    <x v="4"/>
    <x v="5"/>
    <x v="0"/>
    <x v="0"/>
  </r>
  <r>
    <n v="182076904"/>
    <x v="138"/>
    <x v="145"/>
    <x v="0"/>
    <x v="59"/>
    <m/>
    <m/>
    <x v="0"/>
    <x v="0"/>
    <x v="0"/>
    <x v="0"/>
    <x v="0"/>
    <x v="0"/>
    <x v="0"/>
    <x v="0"/>
    <x v="0"/>
    <x v="4"/>
    <x v="5"/>
    <x v="0"/>
    <x v="0"/>
  </r>
  <r>
    <n v="182077352"/>
    <x v="125"/>
    <x v="11"/>
    <x v="7"/>
    <x v="30"/>
    <s v="2024-09-23"/>
    <m/>
    <x v="7"/>
    <x v="0"/>
    <x v="0"/>
    <x v="0"/>
    <x v="2"/>
    <x v="1"/>
    <x v="0"/>
    <x v="1"/>
    <x v="0"/>
    <x v="4"/>
    <x v="2"/>
    <x v="0"/>
    <x v="1"/>
  </r>
  <r>
    <n v="182089009"/>
    <x v="136"/>
    <x v="136"/>
    <x v="0"/>
    <x v="28"/>
    <m/>
    <m/>
    <x v="0"/>
    <x v="0"/>
    <x v="0"/>
    <x v="0"/>
    <x v="0"/>
    <x v="0"/>
    <x v="0"/>
    <x v="0"/>
    <x v="0"/>
    <x v="4"/>
    <x v="5"/>
    <x v="0"/>
    <x v="0"/>
  </r>
  <r>
    <n v="182089301"/>
    <x v="125"/>
    <x v="11"/>
    <x v="13"/>
    <x v="24"/>
    <s v="2024-10-21"/>
    <m/>
    <x v="5"/>
    <x v="0"/>
    <x v="0"/>
    <x v="0"/>
    <x v="2"/>
    <x v="1"/>
    <x v="1"/>
    <x v="0"/>
    <x v="0"/>
    <x v="4"/>
    <x v="2"/>
    <x v="0"/>
    <x v="1"/>
  </r>
  <r>
    <n v="182089334"/>
    <x v="125"/>
    <x v="142"/>
    <x v="6"/>
    <x v="25"/>
    <m/>
    <m/>
    <x v="0"/>
    <x v="0"/>
    <x v="0"/>
    <x v="0"/>
    <x v="2"/>
    <x v="1"/>
    <x v="1"/>
    <x v="1"/>
    <x v="0"/>
    <x v="4"/>
    <x v="5"/>
    <x v="0"/>
    <x v="0"/>
  </r>
  <r>
    <n v="182089366"/>
    <x v="139"/>
    <x v="130"/>
    <x v="0"/>
    <x v="25"/>
    <m/>
    <m/>
    <x v="0"/>
    <x v="0"/>
    <x v="0"/>
    <x v="0"/>
    <x v="0"/>
    <x v="0"/>
    <x v="0"/>
    <x v="0"/>
    <x v="0"/>
    <x v="4"/>
    <x v="5"/>
    <x v="0"/>
    <x v="0"/>
  </r>
  <r>
    <n v="182089402"/>
    <x v="139"/>
    <x v="130"/>
    <x v="0"/>
    <x v="25"/>
    <m/>
    <m/>
    <x v="0"/>
    <x v="0"/>
    <x v="0"/>
    <x v="0"/>
    <x v="0"/>
    <x v="0"/>
    <x v="0"/>
    <x v="0"/>
    <x v="0"/>
    <x v="4"/>
    <x v="5"/>
    <x v="0"/>
    <x v="0"/>
  </r>
  <r>
    <n v="182090117"/>
    <x v="125"/>
    <x v="113"/>
    <x v="1"/>
    <x v="8"/>
    <m/>
    <m/>
    <x v="0"/>
    <x v="0"/>
    <x v="0"/>
    <x v="0"/>
    <x v="2"/>
    <x v="1"/>
    <x v="1"/>
    <x v="1"/>
    <x v="0"/>
    <x v="4"/>
    <x v="5"/>
    <x v="0"/>
    <x v="0"/>
  </r>
  <r>
    <n v="182090148"/>
    <x v="129"/>
    <x v="11"/>
    <x v="0"/>
    <x v="8"/>
    <s v="2024-10-16"/>
    <m/>
    <x v="2"/>
    <x v="0"/>
    <x v="0"/>
    <x v="0"/>
    <x v="0"/>
    <x v="0"/>
    <x v="0"/>
    <x v="0"/>
    <x v="0"/>
    <x v="4"/>
    <x v="2"/>
    <x v="0"/>
    <x v="1"/>
  </r>
  <r>
    <n v="182090192"/>
    <x v="129"/>
    <x v="11"/>
    <x v="0"/>
    <x v="8"/>
    <s v="2024-10-16"/>
    <m/>
    <x v="2"/>
    <x v="0"/>
    <x v="0"/>
    <x v="0"/>
    <x v="0"/>
    <x v="0"/>
    <x v="0"/>
    <x v="0"/>
    <x v="0"/>
    <x v="4"/>
    <x v="2"/>
    <x v="0"/>
    <x v="1"/>
  </r>
  <r>
    <n v="182090273"/>
    <x v="125"/>
    <x v="128"/>
    <x v="3"/>
    <x v="22"/>
    <m/>
    <m/>
    <x v="0"/>
    <x v="0"/>
    <x v="0"/>
    <x v="0"/>
    <x v="2"/>
    <x v="1"/>
    <x v="0"/>
    <x v="0"/>
    <x v="0"/>
    <x v="4"/>
    <x v="5"/>
    <x v="0"/>
    <x v="0"/>
  </r>
  <r>
    <n v="182091074"/>
    <x v="125"/>
    <x v="113"/>
    <x v="6"/>
    <x v="45"/>
    <m/>
    <m/>
    <x v="0"/>
    <x v="0"/>
    <x v="0"/>
    <x v="0"/>
    <x v="2"/>
    <x v="1"/>
    <x v="1"/>
    <x v="1"/>
    <x v="0"/>
    <x v="4"/>
    <x v="5"/>
    <x v="0"/>
    <x v="0"/>
  </r>
  <r>
    <n v="182091120"/>
    <x v="129"/>
    <x v="137"/>
    <x v="0"/>
    <x v="45"/>
    <m/>
    <m/>
    <x v="0"/>
    <x v="0"/>
    <x v="0"/>
    <x v="0"/>
    <x v="0"/>
    <x v="0"/>
    <x v="0"/>
    <x v="0"/>
    <x v="0"/>
    <x v="4"/>
    <x v="5"/>
    <x v="0"/>
    <x v="0"/>
  </r>
  <r>
    <n v="182092123"/>
    <x v="125"/>
    <x v="128"/>
    <x v="11"/>
    <x v="30"/>
    <m/>
    <m/>
    <x v="0"/>
    <x v="0"/>
    <x v="0"/>
    <x v="0"/>
    <x v="2"/>
    <x v="1"/>
    <x v="0"/>
    <x v="1"/>
    <x v="0"/>
    <x v="4"/>
    <x v="5"/>
    <x v="0"/>
    <x v="0"/>
  </r>
  <r>
    <n v="182092177"/>
    <x v="135"/>
    <x v="138"/>
    <x v="0"/>
    <x v="30"/>
    <m/>
    <m/>
    <x v="0"/>
    <x v="0"/>
    <x v="0"/>
    <x v="0"/>
    <x v="0"/>
    <x v="0"/>
    <x v="0"/>
    <x v="0"/>
    <x v="0"/>
    <x v="4"/>
    <x v="5"/>
    <x v="0"/>
    <x v="0"/>
  </r>
  <r>
    <n v="182092213"/>
    <x v="135"/>
    <x v="138"/>
    <x v="0"/>
    <x v="30"/>
    <m/>
    <m/>
    <x v="0"/>
    <x v="0"/>
    <x v="0"/>
    <x v="0"/>
    <x v="0"/>
    <x v="0"/>
    <x v="0"/>
    <x v="0"/>
    <x v="0"/>
    <x v="4"/>
    <x v="5"/>
    <x v="0"/>
    <x v="0"/>
  </r>
  <r>
    <n v="182093747"/>
    <x v="125"/>
    <x v="138"/>
    <x v="13"/>
    <x v="2"/>
    <m/>
    <m/>
    <x v="0"/>
    <x v="0"/>
    <x v="0"/>
    <x v="0"/>
    <x v="2"/>
    <x v="1"/>
    <x v="1"/>
    <x v="0"/>
    <x v="0"/>
    <x v="4"/>
    <x v="5"/>
    <x v="0"/>
    <x v="0"/>
  </r>
  <r>
    <n v="182093748"/>
    <x v="125"/>
    <x v="112"/>
    <x v="1"/>
    <x v="11"/>
    <m/>
    <m/>
    <x v="0"/>
    <x v="0"/>
    <x v="0"/>
    <x v="0"/>
    <x v="2"/>
    <x v="1"/>
    <x v="1"/>
    <x v="1"/>
    <x v="0"/>
    <x v="4"/>
    <x v="5"/>
    <x v="0"/>
    <x v="0"/>
  </r>
  <r>
    <n v="182093780"/>
    <x v="135"/>
    <x v="138"/>
    <x v="0"/>
    <x v="11"/>
    <m/>
    <m/>
    <x v="0"/>
    <x v="0"/>
    <x v="0"/>
    <x v="0"/>
    <x v="0"/>
    <x v="0"/>
    <x v="0"/>
    <x v="0"/>
    <x v="0"/>
    <x v="4"/>
    <x v="5"/>
    <x v="0"/>
    <x v="0"/>
  </r>
  <r>
    <n v="182093808"/>
    <x v="135"/>
    <x v="132"/>
    <x v="0"/>
    <x v="11"/>
    <m/>
    <m/>
    <x v="0"/>
    <x v="0"/>
    <x v="0"/>
    <x v="0"/>
    <x v="0"/>
    <x v="0"/>
    <x v="0"/>
    <x v="0"/>
    <x v="0"/>
    <x v="4"/>
    <x v="5"/>
    <x v="0"/>
    <x v="0"/>
  </r>
  <r>
    <n v="182093814"/>
    <x v="125"/>
    <x v="11"/>
    <x v="3"/>
    <x v="7"/>
    <s v="2024-09-18"/>
    <m/>
    <x v="6"/>
    <x v="0"/>
    <x v="0"/>
    <x v="0"/>
    <x v="2"/>
    <x v="1"/>
    <x v="0"/>
    <x v="0"/>
    <x v="0"/>
    <x v="4"/>
    <x v="2"/>
    <x v="0"/>
    <x v="1"/>
  </r>
  <r>
    <n v="182094563"/>
    <x v="135"/>
    <x v="113"/>
    <x v="26"/>
    <x v="13"/>
    <m/>
    <m/>
    <x v="0"/>
    <x v="0"/>
    <x v="0"/>
    <x v="0"/>
    <x v="2"/>
    <x v="1"/>
    <x v="0"/>
    <x v="0"/>
    <x v="0"/>
    <x v="4"/>
    <x v="5"/>
    <x v="0"/>
    <x v="0"/>
  </r>
  <r>
    <n v="182095060"/>
    <x v="125"/>
    <x v="11"/>
    <x v="4"/>
    <x v="24"/>
    <s v="2024-10-03"/>
    <m/>
    <x v="2"/>
    <x v="0"/>
    <x v="0"/>
    <x v="0"/>
    <x v="2"/>
    <x v="1"/>
    <x v="1"/>
    <x v="1"/>
    <x v="0"/>
    <x v="4"/>
    <x v="2"/>
    <x v="0"/>
    <x v="1"/>
  </r>
  <r>
    <n v="182098246"/>
    <x v="125"/>
    <x v="128"/>
    <x v="1"/>
    <x v="32"/>
    <m/>
    <m/>
    <x v="0"/>
    <x v="0"/>
    <x v="0"/>
    <x v="0"/>
    <x v="2"/>
    <x v="1"/>
    <x v="1"/>
    <x v="1"/>
    <x v="0"/>
    <x v="4"/>
    <x v="5"/>
    <x v="0"/>
    <x v="0"/>
  </r>
  <r>
    <n v="182098282"/>
    <x v="135"/>
    <x v="138"/>
    <x v="0"/>
    <x v="32"/>
    <m/>
    <m/>
    <x v="0"/>
    <x v="0"/>
    <x v="0"/>
    <x v="0"/>
    <x v="0"/>
    <x v="0"/>
    <x v="0"/>
    <x v="0"/>
    <x v="0"/>
    <x v="4"/>
    <x v="5"/>
    <x v="0"/>
    <x v="0"/>
  </r>
  <r>
    <n v="182098312"/>
    <x v="135"/>
    <x v="138"/>
    <x v="0"/>
    <x v="32"/>
    <m/>
    <m/>
    <x v="0"/>
    <x v="0"/>
    <x v="0"/>
    <x v="0"/>
    <x v="0"/>
    <x v="0"/>
    <x v="0"/>
    <x v="0"/>
    <x v="0"/>
    <x v="4"/>
    <x v="5"/>
    <x v="0"/>
    <x v="0"/>
  </r>
  <r>
    <n v="182099805"/>
    <x v="125"/>
    <x v="113"/>
    <x v="2"/>
    <x v="29"/>
    <m/>
    <m/>
    <x v="0"/>
    <x v="0"/>
    <x v="0"/>
    <x v="0"/>
    <x v="2"/>
    <x v="1"/>
    <x v="0"/>
    <x v="0"/>
    <x v="0"/>
    <x v="4"/>
    <x v="5"/>
    <x v="0"/>
    <x v="0"/>
  </r>
  <r>
    <n v="182100035"/>
    <x v="125"/>
    <x v="113"/>
    <x v="23"/>
    <x v="29"/>
    <m/>
    <m/>
    <x v="0"/>
    <x v="0"/>
    <x v="0"/>
    <x v="0"/>
    <x v="2"/>
    <x v="1"/>
    <x v="0"/>
    <x v="0"/>
    <x v="0"/>
    <x v="4"/>
    <x v="5"/>
    <x v="0"/>
    <x v="0"/>
  </r>
  <r>
    <n v="182100036"/>
    <x v="125"/>
    <x v="11"/>
    <x v="4"/>
    <x v="12"/>
    <s v="2024-11-04"/>
    <m/>
    <x v="2"/>
    <x v="0"/>
    <x v="0"/>
    <x v="0"/>
    <x v="2"/>
    <x v="1"/>
    <x v="1"/>
    <x v="1"/>
    <x v="0"/>
    <x v="4"/>
    <x v="2"/>
    <x v="0"/>
    <x v="1"/>
  </r>
  <r>
    <n v="182100276"/>
    <x v="125"/>
    <x v="138"/>
    <x v="8"/>
    <x v="47"/>
    <m/>
    <m/>
    <x v="0"/>
    <x v="0"/>
    <x v="0"/>
    <x v="0"/>
    <x v="2"/>
    <x v="1"/>
    <x v="1"/>
    <x v="1"/>
    <x v="0"/>
    <x v="4"/>
    <x v="5"/>
    <x v="0"/>
    <x v="0"/>
  </r>
  <r>
    <n v="182100296"/>
    <x v="128"/>
    <x v="130"/>
    <x v="0"/>
    <x v="47"/>
    <m/>
    <m/>
    <x v="0"/>
    <x v="0"/>
    <x v="0"/>
    <x v="0"/>
    <x v="0"/>
    <x v="0"/>
    <x v="0"/>
    <x v="0"/>
    <x v="0"/>
    <x v="4"/>
    <x v="5"/>
    <x v="0"/>
    <x v="0"/>
  </r>
  <r>
    <n v="182101750"/>
    <x v="125"/>
    <x v="11"/>
    <x v="8"/>
    <x v="4"/>
    <s v="2024-09-18"/>
    <m/>
    <x v="1"/>
    <x v="0"/>
    <x v="0"/>
    <x v="0"/>
    <x v="2"/>
    <x v="1"/>
    <x v="1"/>
    <x v="1"/>
    <x v="0"/>
    <x v="4"/>
    <x v="2"/>
    <x v="0"/>
    <x v="1"/>
  </r>
  <r>
    <n v="182128570"/>
    <x v="135"/>
    <x v="11"/>
    <x v="6"/>
    <x v="30"/>
    <s v="2024-09-23"/>
    <m/>
    <x v="1"/>
    <x v="0"/>
    <x v="0"/>
    <x v="0"/>
    <x v="2"/>
    <x v="1"/>
    <x v="1"/>
    <x v="1"/>
    <x v="0"/>
    <x v="4"/>
    <x v="2"/>
    <x v="0"/>
    <x v="1"/>
  </r>
  <r>
    <n v="182128837"/>
    <x v="135"/>
    <x v="113"/>
    <x v="6"/>
    <x v="28"/>
    <m/>
    <m/>
    <x v="0"/>
    <x v="0"/>
    <x v="0"/>
    <x v="0"/>
    <x v="2"/>
    <x v="1"/>
    <x v="1"/>
    <x v="1"/>
    <x v="0"/>
    <x v="4"/>
    <x v="5"/>
    <x v="0"/>
    <x v="0"/>
  </r>
  <r>
    <n v="182128862"/>
    <x v="129"/>
    <x v="132"/>
    <x v="0"/>
    <x v="28"/>
    <m/>
    <m/>
    <x v="0"/>
    <x v="0"/>
    <x v="0"/>
    <x v="0"/>
    <x v="0"/>
    <x v="0"/>
    <x v="0"/>
    <x v="0"/>
    <x v="0"/>
    <x v="4"/>
    <x v="5"/>
    <x v="0"/>
    <x v="0"/>
  </r>
  <r>
    <n v="182129871"/>
    <x v="135"/>
    <x v="131"/>
    <x v="14"/>
    <x v="8"/>
    <m/>
    <m/>
    <x v="0"/>
    <x v="0"/>
    <x v="0"/>
    <x v="0"/>
    <x v="2"/>
    <x v="1"/>
    <x v="0"/>
    <x v="1"/>
    <x v="0"/>
    <x v="4"/>
    <x v="5"/>
    <x v="0"/>
    <x v="0"/>
  </r>
  <r>
    <n v="182129895"/>
    <x v="139"/>
    <x v="130"/>
    <x v="0"/>
    <x v="8"/>
    <m/>
    <m/>
    <x v="0"/>
    <x v="0"/>
    <x v="0"/>
    <x v="0"/>
    <x v="0"/>
    <x v="0"/>
    <x v="0"/>
    <x v="0"/>
    <x v="0"/>
    <x v="4"/>
    <x v="5"/>
    <x v="0"/>
    <x v="0"/>
  </r>
  <r>
    <n v="182129927"/>
    <x v="139"/>
    <x v="130"/>
    <x v="0"/>
    <x v="8"/>
    <m/>
    <m/>
    <x v="0"/>
    <x v="0"/>
    <x v="0"/>
    <x v="0"/>
    <x v="0"/>
    <x v="0"/>
    <x v="0"/>
    <x v="0"/>
    <x v="0"/>
    <x v="4"/>
    <x v="5"/>
    <x v="0"/>
    <x v="0"/>
  </r>
  <r>
    <n v="182130102"/>
    <x v="135"/>
    <x v="11"/>
    <x v="10"/>
    <x v="11"/>
    <s v="2024-09-19"/>
    <m/>
    <x v="1"/>
    <x v="0"/>
    <x v="0"/>
    <x v="0"/>
    <x v="2"/>
    <x v="1"/>
    <x v="0"/>
    <x v="1"/>
    <x v="0"/>
    <x v="4"/>
    <x v="2"/>
    <x v="0"/>
    <x v="1"/>
  </r>
  <r>
    <n v="182133668"/>
    <x v="129"/>
    <x v="138"/>
    <x v="11"/>
    <x v="4"/>
    <m/>
    <m/>
    <x v="0"/>
    <x v="0"/>
    <x v="0"/>
    <x v="0"/>
    <x v="2"/>
    <x v="1"/>
    <x v="0"/>
    <x v="1"/>
    <x v="0"/>
    <x v="4"/>
    <x v="5"/>
    <x v="0"/>
    <x v="0"/>
  </r>
  <r>
    <n v="182133682"/>
    <x v="129"/>
    <x v="132"/>
    <x v="4"/>
    <x v="11"/>
    <m/>
    <m/>
    <x v="0"/>
    <x v="0"/>
    <x v="0"/>
    <x v="0"/>
    <x v="2"/>
    <x v="1"/>
    <x v="1"/>
    <x v="1"/>
    <x v="0"/>
    <x v="4"/>
    <x v="5"/>
    <x v="0"/>
    <x v="0"/>
  </r>
  <r>
    <n v="182133695"/>
    <x v="138"/>
    <x v="11"/>
    <x v="0"/>
    <x v="4"/>
    <s v="2024-09-25"/>
    <m/>
    <x v="5"/>
    <x v="0"/>
    <x v="0"/>
    <x v="0"/>
    <x v="0"/>
    <x v="0"/>
    <x v="0"/>
    <x v="0"/>
    <x v="0"/>
    <x v="4"/>
    <x v="2"/>
    <x v="0"/>
    <x v="1"/>
  </r>
  <r>
    <n v="182133729"/>
    <x v="138"/>
    <x v="130"/>
    <x v="0"/>
    <x v="11"/>
    <m/>
    <m/>
    <x v="0"/>
    <x v="0"/>
    <x v="0"/>
    <x v="0"/>
    <x v="0"/>
    <x v="0"/>
    <x v="0"/>
    <x v="0"/>
    <x v="0"/>
    <x v="4"/>
    <x v="5"/>
    <x v="0"/>
    <x v="0"/>
  </r>
  <r>
    <n v="182133733"/>
    <x v="138"/>
    <x v="11"/>
    <x v="0"/>
    <x v="4"/>
    <s v="2024-09-25"/>
    <m/>
    <x v="5"/>
    <x v="0"/>
    <x v="0"/>
    <x v="0"/>
    <x v="0"/>
    <x v="0"/>
    <x v="0"/>
    <x v="0"/>
    <x v="0"/>
    <x v="4"/>
    <x v="2"/>
    <x v="0"/>
    <x v="1"/>
  </r>
  <r>
    <n v="182133747"/>
    <x v="138"/>
    <x v="130"/>
    <x v="0"/>
    <x v="11"/>
    <m/>
    <m/>
    <x v="0"/>
    <x v="0"/>
    <x v="0"/>
    <x v="0"/>
    <x v="0"/>
    <x v="0"/>
    <x v="0"/>
    <x v="0"/>
    <x v="0"/>
    <x v="4"/>
    <x v="5"/>
    <x v="0"/>
    <x v="0"/>
  </r>
  <r>
    <n v="182133772"/>
    <x v="138"/>
    <x v="11"/>
    <x v="0"/>
    <x v="4"/>
    <s v="2024-09-25"/>
    <m/>
    <x v="5"/>
    <x v="0"/>
    <x v="0"/>
    <x v="0"/>
    <x v="0"/>
    <x v="0"/>
    <x v="0"/>
    <x v="0"/>
    <x v="0"/>
    <x v="4"/>
    <x v="2"/>
    <x v="0"/>
    <x v="1"/>
  </r>
  <r>
    <n v="182133781"/>
    <x v="138"/>
    <x v="130"/>
    <x v="0"/>
    <x v="11"/>
    <m/>
    <m/>
    <x v="0"/>
    <x v="0"/>
    <x v="0"/>
    <x v="0"/>
    <x v="0"/>
    <x v="0"/>
    <x v="0"/>
    <x v="0"/>
    <x v="0"/>
    <x v="4"/>
    <x v="5"/>
    <x v="0"/>
    <x v="0"/>
  </r>
  <r>
    <n v="182133815"/>
    <x v="138"/>
    <x v="130"/>
    <x v="0"/>
    <x v="11"/>
    <m/>
    <m/>
    <x v="0"/>
    <x v="0"/>
    <x v="0"/>
    <x v="0"/>
    <x v="0"/>
    <x v="0"/>
    <x v="0"/>
    <x v="0"/>
    <x v="0"/>
    <x v="4"/>
    <x v="5"/>
    <x v="0"/>
    <x v="0"/>
  </r>
  <r>
    <n v="182133848"/>
    <x v="138"/>
    <x v="130"/>
    <x v="0"/>
    <x v="11"/>
    <m/>
    <m/>
    <x v="0"/>
    <x v="0"/>
    <x v="0"/>
    <x v="0"/>
    <x v="0"/>
    <x v="0"/>
    <x v="0"/>
    <x v="0"/>
    <x v="0"/>
    <x v="4"/>
    <x v="5"/>
    <x v="0"/>
    <x v="0"/>
  </r>
  <r>
    <n v="182133891"/>
    <x v="138"/>
    <x v="145"/>
    <x v="0"/>
    <x v="11"/>
    <m/>
    <m/>
    <x v="0"/>
    <x v="0"/>
    <x v="0"/>
    <x v="0"/>
    <x v="0"/>
    <x v="0"/>
    <x v="0"/>
    <x v="0"/>
    <x v="0"/>
    <x v="4"/>
    <x v="5"/>
    <x v="0"/>
    <x v="0"/>
  </r>
  <r>
    <n v="182134033"/>
    <x v="135"/>
    <x v="113"/>
    <x v="1"/>
    <x v="28"/>
    <m/>
    <m/>
    <x v="0"/>
    <x v="0"/>
    <x v="0"/>
    <x v="0"/>
    <x v="2"/>
    <x v="1"/>
    <x v="1"/>
    <x v="1"/>
    <x v="0"/>
    <x v="4"/>
    <x v="5"/>
    <x v="0"/>
    <x v="0"/>
  </r>
  <r>
    <n v="182134070"/>
    <x v="128"/>
    <x v="144"/>
    <x v="0"/>
    <x v="28"/>
    <m/>
    <m/>
    <x v="0"/>
    <x v="0"/>
    <x v="0"/>
    <x v="0"/>
    <x v="0"/>
    <x v="0"/>
    <x v="0"/>
    <x v="0"/>
    <x v="0"/>
    <x v="4"/>
    <x v="6"/>
    <x v="0"/>
    <x v="0"/>
  </r>
  <r>
    <n v="182134174"/>
    <x v="128"/>
    <x v="144"/>
    <x v="0"/>
    <x v="28"/>
    <m/>
    <m/>
    <x v="0"/>
    <x v="0"/>
    <x v="0"/>
    <x v="0"/>
    <x v="0"/>
    <x v="0"/>
    <x v="0"/>
    <x v="0"/>
    <x v="0"/>
    <x v="4"/>
    <x v="6"/>
    <x v="0"/>
    <x v="0"/>
  </r>
  <r>
    <n v="182134546"/>
    <x v="135"/>
    <x v="11"/>
    <x v="11"/>
    <x v="24"/>
    <s v="2024-09-30"/>
    <m/>
    <x v="2"/>
    <x v="0"/>
    <x v="0"/>
    <x v="0"/>
    <x v="2"/>
    <x v="1"/>
    <x v="0"/>
    <x v="1"/>
    <x v="0"/>
    <x v="4"/>
    <x v="2"/>
    <x v="0"/>
    <x v="1"/>
  </r>
  <r>
    <n v="182137786"/>
    <x v="135"/>
    <x v="137"/>
    <x v="0"/>
    <x v="71"/>
    <m/>
    <s v="2024-10-29"/>
    <x v="0"/>
    <x v="0"/>
    <x v="0"/>
    <x v="0"/>
    <x v="0"/>
    <x v="0"/>
    <x v="0"/>
    <x v="0"/>
    <x v="0"/>
    <x v="4"/>
    <x v="5"/>
    <x v="0"/>
    <x v="0"/>
  </r>
  <r>
    <n v="182137975"/>
    <x v="135"/>
    <x v="138"/>
    <x v="4"/>
    <x v="37"/>
    <m/>
    <m/>
    <x v="0"/>
    <x v="0"/>
    <x v="0"/>
    <x v="0"/>
    <x v="2"/>
    <x v="1"/>
    <x v="1"/>
    <x v="1"/>
    <x v="0"/>
    <x v="4"/>
    <x v="5"/>
    <x v="0"/>
    <x v="0"/>
  </r>
  <r>
    <n v="182138004"/>
    <x v="128"/>
    <x v="132"/>
    <x v="0"/>
    <x v="37"/>
    <m/>
    <m/>
    <x v="0"/>
    <x v="0"/>
    <x v="0"/>
    <x v="0"/>
    <x v="0"/>
    <x v="0"/>
    <x v="0"/>
    <x v="0"/>
    <x v="0"/>
    <x v="4"/>
    <x v="5"/>
    <x v="0"/>
    <x v="0"/>
  </r>
  <r>
    <n v="182138041"/>
    <x v="128"/>
    <x v="132"/>
    <x v="0"/>
    <x v="37"/>
    <m/>
    <m/>
    <x v="0"/>
    <x v="0"/>
    <x v="0"/>
    <x v="0"/>
    <x v="0"/>
    <x v="0"/>
    <x v="0"/>
    <x v="0"/>
    <x v="0"/>
    <x v="4"/>
    <x v="5"/>
    <x v="0"/>
    <x v="0"/>
  </r>
  <r>
    <n v="182138075"/>
    <x v="128"/>
    <x v="132"/>
    <x v="0"/>
    <x v="37"/>
    <m/>
    <m/>
    <x v="0"/>
    <x v="0"/>
    <x v="0"/>
    <x v="0"/>
    <x v="0"/>
    <x v="0"/>
    <x v="0"/>
    <x v="0"/>
    <x v="0"/>
    <x v="4"/>
    <x v="5"/>
    <x v="0"/>
    <x v="0"/>
  </r>
  <r>
    <n v="182138775"/>
    <x v="135"/>
    <x v="138"/>
    <x v="1"/>
    <x v="32"/>
    <m/>
    <m/>
    <x v="0"/>
    <x v="0"/>
    <x v="0"/>
    <x v="0"/>
    <x v="2"/>
    <x v="1"/>
    <x v="1"/>
    <x v="1"/>
    <x v="0"/>
    <x v="4"/>
    <x v="5"/>
    <x v="0"/>
    <x v="0"/>
  </r>
  <r>
    <n v="182138818"/>
    <x v="136"/>
    <x v="130"/>
    <x v="0"/>
    <x v="32"/>
    <m/>
    <m/>
    <x v="0"/>
    <x v="0"/>
    <x v="0"/>
    <x v="0"/>
    <x v="0"/>
    <x v="0"/>
    <x v="0"/>
    <x v="0"/>
    <x v="0"/>
    <x v="4"/>
    <x v="5"/>
    <x v="0"/>
    <x v="0"/>
  </r>
  <r>
    <n v="182138880"/>
    <x v="136"/>
    <x v="130"/>
    <x v="0"/>
    <x v="32"/>
    <m/>
    <m/>
    <x v="0"/>
    <x v="0"/>
    <x v="0"/>
    <x v="0"/>
    <x v="0"/>
    <x v="0"/>
    <x v="0"/>
    <x v="0"/>
    <x v="0"/>
    <x v="4"/>
    <x v="5"/>
    <x v="0"/>
    <x v="0"/>
  </r>
  <r>
    <n v="182140289"/>
    <x v="135"/>
    <x v="11"/>
    <x v="6"/>
    <x v="71"/>
    <s v="2024-10-09"/>
    <m/>
    <x v="1"/>
    <x v="0"/>
    <x v="0"/>
    <x v="0"/>
    <x v="2"/>
    <x v="1"/>
    <x v="1"/>
    <x v="1"/>
    <x v="0"/>
    <x v="4"/>
    <x v="2"/>
    <x v="0"/>
    <x v="1"/>
  </r>
  <r>
    <n v="182140364"/>
    <x v="135"/>
    <x v="131"/>
    <x v="3"/>
    <x v="2"/>
    <m/>
    <m/>
    <x v="0"/>
    <x v="0"/>
    <x v="0"/>
    <x v="0"/>
    <x v="2"/>
    <x v="1"/>
    <x v="0"/>
    <x v="0"/>
    <x v="0"/>
    <x v="4"/>
    <x v="5"/>
    <x v="0"/>
    <x v="0"/>
  </r>
  <r>
    <n v="182141012"/>
    <x v="135"/>
    <x v="113"/>
    <x v="1"/>
    <x v="37"/>
    <m/>
    <m/>
    <x v="0"/>
    <x v="0"/>
    <x v="0"/>
    <x v="0"/>
    <x v="2"/>
    <x v="1"/>
    <x v="1"/>
    <x v="1"/>
    <x v="0"/>
    <x v="4"/>
    <x v="5"/>
    <x v="0"/>
    <x v="0"/>
  </r>
  <r>
    <n v="182141039"/>
    <x v="128"/>
    <x v="132"/>
    <x v="0"/>
    <x v="37"/>
    <m/>
    <m/>
    <x v="0"/>
    <x v="0"/>
    <x v="0"/>
    <x v="0"/>
    <x v="0"/>
    <x v="0"/>
    <x v="0"/>
    <x v="0"/>
    <x v="0"/>
    <x v="4"/>
    <x v="5"/>
    <x v="0"/>
    <x v="0"/>
  </r>
  <r>
    <n v="182141122"/>
    <x v="135"/>
    <x v="11"/>
    <x v="4"/>
    <x v="4"/>
    <s v="2024-10-15"/>
    <m/>
    <x v="1"/>
    <x v="0"/>
    <x v="0"/>
    <x v="0"/>
    <x v="2"/>
    <x v="1"/>
    <x v="1"/>
    <x v="1"/>
    <x v="0"/>
    <x v="4"/>
    <x v="2"/>
    <x v="0"/>
    <x v="1"/>
  </r>
  <r>
    <n v="182141162"/>
    <x v="135"/>
    <x v="118"/>
    <x v="1"/>
    <x v="47"/>
    <m/>
    <m/>
    <x v="0"/>
    <x v="0"/>
    <x v="0"/>
    <x v="0"/>
    <x v="2"/>
    <x v="1"/>
    <x v="1"/>
    <x v="1"/>
    <x v="0"/>
    <x v="4"/>
    <x v="6"/>
    <x v="0"/>
    <x v="0"/>
  </r>
  <r>
    <n v="182141184"/>
    <x v="137"/>
    <x v="129"/>
    <x v="0"/>
    <x v="47"/>
    <m/>
    <m/>
    <x v="0"/>
    <x v="0"/>
    <x v="0"/>
    <x v="0"/>
    <x v="0"/>
    <x v="0"/>
    <x v="0"/>
    <x v="0"/>
    <x v="0"/>
    <x v="5"/>
    <x v="6"/>
    <x v="0"/>
    <x v="0"/>
  </r>
  <r>
    <n v="182141221"/>
    <x v="137"/>
    <x v="11"/>
    <x v="0"/>
    <x v="47"/>
    <s v="2024-10-07"/>
    <m/>
    <x v="1"/>
    <x v="0"/>
    <x v="0"/>
    <x v="0"/>
    <x v="0"/>
    <x v="0"/>
    <x v="0"/>
    <x v="0"/>
    <x v="0"/>
    <x v="5"/>
    <x v="2"/>
    <x v="0"/>
    <x v="1"/>
  </r>
  <r>
    <n v="182141251"/>
    <x v="137"/>
    <x v="11"/>
    <x v="0"/>
    <x v="47"/>
    <s v="2024-10-07"/>
    <m/>
    <x v="1"/>
    <x v="0"/>
    <x v="0"/>
    <x v="0"/>
    <x v="0"/>
    <x v="0"/>
    <x v="0"/>
    <x v="0"/>
    <x v="0"/>
    <x v="5"/>
    <x v="2"/>
    <x v="0"/>
    <x v="1"/>
  </r>
  <r>
    <n v="182143307"/>
    <x v="135"/>
    <x v="132"/>
    <x v="4"/>
    <x v="47"/>
    <m/>
    <m/>
    <x v="0"/>
    <x v="0"/>
    <x v="0"/>
    <x v="0"/>
    <x v="2"/>
    <x v="1"/>
    <x v="1"/>
    <x v="1"/>
    <x v="0"/>
    <x v="4"/>
    <x v="5"/>
    <x v="0"/>
    <x v="0"/>
  </r>
  <r>
    <n v="182143348"/>
    <x v="138"/>
    <x v="145"/>
    <x v="0"/>
    <x v="47"/>
    <m/>
    <m/>
    <x v="0"/>
    <x v="0"/>
    <x v="0"/>
    <x v="0"/>
    <x v="0"/>
    <x v="0"/>
    <x v="0"/>
    <x v="0"/>
    <x v="0"/>
    <x v="4"/>
    <x v="5"/>
    <x v="0"/>
    <x v="0"/>
  </r>
  <r>
    <n v="182159251"/>
    <x v="129"/>
    <x v="132"/>
    <x v="6"/>
    <x v="28"/>
    <m/>
    <m/>
    <x v="0"/>
    <x v="0"/>
    <x v="0"/>
    <x v="0"/>
    <x v="2"/>
    <x v="1"/>
    <x v="1"/>
    <x v="1"/>
    <x v="0"/>
    <x v="4"/>
    <x v="5"/>
    <x v="0"/>
    <x v="0"/>
  </r>
  <r>
    <n v="182159286"/>
    <x v="133"/>
    <x v="136"/>
    <x v="0"/>
    <x v="28"/>
    <m/>
    <m/>
    <x v="0"/>
    <x v="0"/>
    <x v="0"/>
    <x v="0"/>
    <x v="0"/>
    <x v="0"/>
    <x v="0"/>
    <x v="0"/>
    <x v="0"/>
    <x v="4"/>
    <x v="5"/>
    <x v="0"/>
    <x v="0"/>
  </r>
  <r>
    <n v="182159311"/>
    <x v="133"/>
    <x v="136"/>
    <x v="0"/>
    <x v="28"/>
    <m/>
    <m/>
    <x v="0"/>
    <x v="0"/>
    <x v="0"/>
    <x v="0"/>
    <x v="0"/>
    <x v="0"/>
    <x v="0"/>
    <x v="0"/>
    <x v="0"/>
    <x v="4"/>
    <x v="5"/>
    <x v="0"/>
    <x v="0"/>
  </r>
  <r>
    <n v="182159344"/>
    <x v="133"/>
    <x v="144"/>
    <x v="0"/>
    <x v="28"/>
    <m/>
    <m/>
    <x v="0"/>
    <x v="0"/>
    <x v="0"/>
    <x v="0"/>
    <x v="0"/>
    <x v="0"/>
    <x v="0"/>
    <x v="0"/>
    <x v="0"/>
    <x v="4"/>
    <x v="6"/>
    <x v="0"/>
    <x v="0"/>
  </r>
  <r>
    <n v="182161220"/>
    <x v="129"/>
    <x v="145"/>
    <x v="8"/>
    <x v="6"/>
    <m/>
    <m/>
    <x v="0"/>
    <x v="0"/>
    <x v="0"/>
    <x v="0"/>
    <x v="2"/>
    <x v="1"/>
    <x v="1"/>
    <x v="1"/>
    <x v="0"/>
    <x v="4"/>
    <x v="5"/>
    <x v="0"/>
    <x v="0"/>
  </r>
  <r>
    <n v="182161298"/>
    <x v="124"/>
    <x v="136"/>
    <x v="0"/>
    <x v="6"/>
    <m/>
    <m/>
    <x v="0"/>
    <x v="0"/>
    <x v="0"/>
    <x v="0"/>
    <x v="0"/>
    <x v="0"/>
    <x v="0"/>
    <x v="0"/>
    <x v="0"/>
    <x v="4"/>
    <x v="5"/>
    <x v="0"/>
    <x v="0"/>
  </r>
  <r>
    <n v="182161368"/>
    <x v="124"/>
    <x v="136"/>
    <x v="0"/>
    <x v="6"/>
    <m/>
    <m/>
    <x v="0"/>
    <x v="0"/>
    <x v="0"/>
    <x v="0"/>
    <x v="0"/>
    <x v="0"/>
    <x v="0"/>
    <x v="0"/>
    <x v="0"/>
    <x v="4"/>
    <x v="5"/>
    <x v="0"/>
    <x v="0"/>
  </r>
  <r>
    <n v="182161427"/>
    <x v="124"/>
    <x v="136"/>
    <x v="0"/>
    <x v="6"/>
    <m/>
    <m/>
    <x v="0"/>
    <x v="0"/>
    <x v="0"/>
    <x v="0"/>
    <x v="0"/>
    <x v="0"/>
    <x v="0"/>
    <x v="0"/>
    <x v="0"/>
    <x v="4"/>
    <x v="5"/>
    <x v="0"/>
    <x v="0"/>
  </r>
  <r>
    <n v="182161453"/>
    <x v="129"/>
    <x v="11"/>
    <x v="6"/>
    <x v="45"/>
    <s v="2024-10-02"/>
    <m/>
    <x v="6"/>
    <x v="0"/>
    <x v="0"/>
    <x v="0"/>
    <x v="2"/>
    <x v="1"/>
    <x v="1"/>
    <x v="1"/>
    <x v="0"/>
    <x v="4"/>
    <x v="2"/>
    <x v="0"/>
    <x v="1"/>
  </r>
  <r>
    <n v="182162903"/>
    <x v="129"/>
    <x v="11"/>
    <x v="1"/>
    <x v="82"/>
    <s v="2024-09-19"/>
    <m/>
    <x v="6"/>
    <x v="0"/>
    <x v="0"/>
    <x v="0"/>
    <x v="2"/>
    <x v="1"/>
    <x v="1"/>
    <x v="1"/>
    <x v="0"/>
    <x v="4"/>
    <x v="2"/>
    <x v="0"/>
    <x v="1"/>
  </r>
  <r>
    <n v="182163190"/>
    <x v="129"/>
    <x v="137"/>
    <x v="0"/>
    <x v="71"/>
    <m/>
    <m/>
    <x v="0"/>
    <x v="0"/>
    <x v="0"/>
    <x v="0"/>
    <x v="0"/>
    <x v="0"/>
    <x v="0"/>
    <x v="0"/>
    <x v="0"/>
    <x v="4"/>
    <x v="5"/>
    <x v="0"/>
    <x v="0"/>
  </r>
  <r>
    <n v="182163557"/>
    <x v="129"/>
    <x v="11"/>
    <x v="2"/>
    <x v="25"/>
    <s v="2024-09-25"/>
    <m/>
    <x v="5"/>
    <x v="0"/>
    <x v="0"/>
    <x v="0"/>
    <x v="2"/>
    <x v="1"/>
    <x v="0"/>
    <x v="0"/>
    <x v="0"/>
    <x v="4"/>
    <x v="2"/>
    <x v="0"/>
    <x v="1"/>
  </r>
  <r>
    <n v="182163637"/>
    <x v="129"/>
    <x v="11"/>
    <x v="11"/>
    <x v="3"/>
    <s v="2024-09-30"/>
    <m/>
    <x v="2"/>
    <x v="0"/>
    <x v="0"/>
    <x v="0"/>
    <x v="2"/>
    <x v="1"/>
    <x v="0"/>
    <x v="1"/>
    <x v="0"/>
    <x v="4"/>
    <x v="2"/>
    <x v="0"/>
    <x v="1"/>
  </r>
  <r>
    <n v="182163681"/>
    <x v="129"/>
    <x v="11"/>
    <x v="6"/>
    <x v="25"/>
    <s v="2024-09-25"/>
    <m/>
    <x v="5"/>
    <x v="0"/>
    <x v="0"/>
    <x v="0"/>
    <x v="2"/>
    <x v="1"/>
    <x v="1"/>
    <x v="1"/>
    <x v="0"/>
    <x v="4"/>
    <x v="2"/>
    <x v="0"/>
    <x v="1"/>
  </r>
  <r>
    <n v="182165425"/>
    <x v="129"/>
    <x v="138"/>
    <x v="1"/>
    <x v="2"/>
    <m/>
    <m/>
    <x v="0"/>
    <x v="0"/>
    <x v="0"/>
    <x v="0"/>
    <x v="2"/>
    <x v="1"/>
    <x v="1"/>
    <x v="1"/>
    <x v="0"/>
    <x v="4"/>
    <x v="5"/>
    <x v="0"/>
    <x v="0"/>
  </r>
  <r>
    <n v="182165464"/>
    <x v="136"/>
    <x v="145"/>
    <x v="0"/>
    <x v="2"/>
    <m/>
    <m/>
    <x v="0"/>
    <x v="0"/>
    <x v="0"/>
    <x v="0"/>
    <x v="0"/>
    <x v="0"/>
    <x v="0"/>
    <x v="0"/>
    <x v="0"/>
    <x v="4"/>
    <x v="5"/>
    <x v="0"/>
    <x v="0"/>
  </r>
  <r>
    <n v="182165514"/>
    <x v="136"/>
    <x v="137"/>
    <x v="9"/>
    <x v="2"/>
    <m/>
    <m/>
    <x v="0"/>
    <x v="0"/>
    <x v="0"/>
    <x v="0"/>
    <x v="0"/>
    <x v="0"/>
    <x v="0"/>
    <x v="0"/>
    <x v="0"/>
    <x v="4"/>
    <x v="5"/>
    <x v="0"/>
    <x v="0"/>
  </r>
  <r>
    <n v="182177946"/>
    <x v="129"/>
    <x v="11"/>
    <x v="1"/>
    <x v="39"/>
    <s v="2024-10-29"/>
    <m/>
    <x v="9"/>
    <x v="0"/>
    <x v="0"/>
    <x v="0"/>
    <x v="2"/>
    <x v="1"/>
    <x v="1"/>
    <x v="1"/>
    <x v="0"/>
    <x v="4"/>
    <x v="2"/>
    <x v="0"/>
    <x v="1"/>
  </r>
  <r>
    <n v="182178859"/>
    <x v="129"/>
    <x v="11"/>
    <x v="6"/>
    <x v="29"/>
    <s v="2024-09-26"/>
    <m/>
    <x v="5"/>
    <x v="0"/>
    <x v="0"/>
    <x v="0"/>
    <x v="2"/>
    <x v="1"/>
    <x v="1"/>
    <x v="1"/>
    <x v="0"/>
    <x v="4"/>
    <x v="2"/>
    <x v="0"/>
    <x v="1"/>
  </r>
  <r>
    <n v="182180763"/>
    <x v="129"/>
    <x v="11"/>
    <x v="6"/>
    <x v="12"/>
    <s v="2024-09-26"/>
    <m/>
    <x v="5"/>
    <x v="0"/>
    <x v="0"/>
    <x v="0"/>
    <x v="2"/>
    <x v="1"/>
    <x v="1"/>
    <x v="1"/>
    <x v="0"/>
    <x v="4"/>
    <x v="2"/>
    <x v="0"/>
    <x v="1"/>
  </r>
  <r>
    <n v="182182904"/>
    <x v="129"/>
    <x v="132"/>
    <x v="1"/>
    <x v="2"/>
    <m/>
    <m/>
    <x v="0"/>
    <x v="0"/>
    <x v="0"/>
    <x v="0"/>
    <x v="2"/>
    <x v="1"/>
    <x v="1"/>
    <x v="1"/>
    <x v="0"/>
    <x v="4"/>
    <x v="5"/>
    <x v="0"/>
    <x v="0"/>
  </r>
  <r>
    <n v="182182984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183048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183077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183101"/>
    <x v="133"/>
    <x v="136"/>
    <x v="0"/>
    <x v="2"/>
    <m/>
    <m/>
    <x v="0"/>
    <x v="0"/>
    <x v="0"/>
    <x v="0"/>
    <x v="0"/>
    <x v="0"/>
    <x v="0"/>
    <x v="0"/>
    <x v="0"/>
    <x v="4"/>
    <x v="5"/>
    <x v="0"/>
    <x v="0"/>
  </r>
  <r>
    <n v="182183430"/>
    <x v="129"/>
    <x v="117"/>
    <x v="6"/>
    <x v="46"/>
    <m/>
    <m/>
    <x v="0"/>
    <x v="0"/>
    <x v="0"/>
    <x v="0"/>
    <x v="2"/>
    <x v="1"/>
    <x v="1"/>
    <x v="1"/>
    <x v="0"/>
    <x v="4"/>
    <x v="6"/>
    <x v="0"/>
    <x v="0"/>
  </r>
  <r>
    <n v="182183445"/>
    <x v="140"/>
    <x v="146"/>
    <x v="0"/>
    <x v="46"/>
    <m/>
    <m/>
    <x v="0"/>
    <x v="0"/>
    <x v="0"/>
    <x v="0"/>
    <x v="0"/>
    <x v="0"/>
    <x v="0"/>
    <x v="0"/>
    <x v="0"/>
    <x v="5"/>
    <x v="6"/>
    <x v="0"/>
    <x v="0"/>
  </r>
  <r>
    <n v="182183460"/>
    <x v="140"/>
    <x v="146"/>
    <x v="0"/>
    <x v="46"/>
    <m/>
    <m/>
    <x v="0"/>
    <x v="0"/>
    <x v="0"/>
    <x v="0"/>
    <x v="0"/>
    <x v="0"/>
    <x v="0"/>
    <x v="0"/>
    <x v="0"/>
    <x v="5"/>
    <x v="6"/>
    <x v="0"/>
    <x v="0"/>
  </r>
  <r>
    <n v="182183478"/>
    <x v="140"/>
    <x v="146"/>
    <x v="0"/>
    <x v="46"/>
    <m/>
    <m/>
    <x v="0"/>
    <x v="0"/>
    <x v="0"/>
    <x v="0"/>
    <x v="0"/>
    <x v="0"/>
    <x v="0"/>
    <x v="0"/>
    <x v="0"/>
    <x v="5"/>
    <x v="6"/>
    <x v="0"/>
    <x v="0"/>
  </r>
  <r>
    <n v="182183488"/>
    <x v="140"/>
    <x v="146"/>
    <x v="0"/>
    <x v="46"/>
    <m/>
    <m/>
    <x v="0"/>
    <x v="0"/>
    <x v="0"/>
    <x v="0"/>
    <x v="0"/>
    <x v="0"/>
    <x v="0"/>
    <x v="0"/>
    <x v="0"/>
    <x v="5"/>
    <x v="6"/>
    <x v="0"/>
    <x v="0"/>
  </r>
  <r>
    <n v="182183520"/>
    <x v="140"/>
    <x v="146"/>
    <x v="0"/>
    <x v="46"/>
    <m/>
    <m/>
    <x v="0"/>
    <x v="0"/>
    <x v="0"/>
    <x v="0"/>
    <x v="0"/>
    <x v="0"/>
    <x v="0"/>
    <x v="0"/>
    <x v="0"/>
    <x v="5"/>
    <x v="6"/>
    <x v="0"/>
    <x v="0"/>
  </r>
  <r>
    <n v="182188660"/>
    <x v="128"/>
    <x v="130"/>
    <x v="6"/>
    <x v="24"/>
    <m/>
    <m/>
    <x v="0"/>
    <x v="0"/>
    <x v="0"/>
    <x v="0"/>
    <x v="2"/>
    <x v="1"/>
    <x v="1"/>
    <x v="1"/>
    <x v="0"/>
    <x v="4"/>
    <x v="5"/>
    <x v="0"/>
    <x v="0"/>
  </r>
  <r>
    <n v="182188691"/>
    <x v="133"/>
    <x v="145"/>
    <x v="0"/>
    <x v="24"/>
    <m/>
    <m/>
    <x v="0"/>
    <x v="0"/>
    <x v="0"/>
    <x v="0"/>
    <x v="0"/>
    <x v="0"/>
    <x v="0"/>
    <x v="0"/>
    <x v="0"/>
    <x v="4"/>
    <x v="5"/>
    <x v="0"/>
    <x v="0"/>
  </r>
  <r>
    <n v="182188728"/>
    <x v="133"/>
    <x v="145"/>
    <x v="0"/>
    <x v="24"/>
    <m/>
    <m/>
    <x v="0"/>
    <x v="0"/>
    <x v="0"/>
    <x v="0"/>
    <x v="0"/>
    <x v="0"/>
    <x v="0"/>
    <x v="0"/>
    <x v="0"/>
    <x v="4"/>
    <x v="5"/>
    <x v="0"/>
    <x v="0"/>
  </r>
  <r>
    <n v="182188749"/>
    <x v="133"/>
    <x v="145"/>
    <x v="0"/>
    <x v="24"/>
    <m/>
    <m/>
    <x v="0"/>
    <x v="0"/>
    <x v="0"/>
    <x v="0"/>
    <x v="0"/>
    <x v="0"/>
    <x v="0"/>
    <x v="0"/>
    <x v="0"/>
    <x v="4"/>
    <x v="5"/>
    <x v="0"/>
    <x v="0"/>
  </r>
  <r>
    <n v="182188777"/>
    <x v="133"/>
    <x v="145"/>
    <x v="0"/>
    <x v="24"/>
    <m/>
    <m/>
    <x v="0"/>
    <x v="0"/>
    <x v="0"/>
    <x v="0"/>
    <x v="0"/>
    <x v="0"/>
    <x v="0"/>
    <x v="0"/>
    <x v="0"/>
    <x v="4"/>
    <x v="5"/>
    <x v="0"/>
    <x v="0"/>
  </r>
  <r>
    <n v="182191585"/>
    <x v="128"/>
    <x v="138"/>
    <x v="3"/>
    <x v="22"/>
    <m/>
    <m/>
    <x v="0"/>
    <x v="0"/>
    <x v="0"/>
    <x v="0"/>
    <x v="2"/>
    <x v="1"/>
    <x v="0"/>
    <x v="0"/>
    <x v="0"/>
    <x v="4"/>
    <x v="5"/>
    <x v="0"/>
    <x v="0"/>
  </r>
  <r>
    <n v="182192669"/>
    <x v="128"/>
    <x v="130"/>
    <x v="6"/>
    <x v="4"/>
    <m/>
    <m/>
    <x v="0"/>
    <x v="0"/>
    <x v="0"/>
    <x v="0"/>
    <x v="2"/>
    <x v="1"/>
    <x v="1"/>
    <x v="1"/>
    <x v="0"/>
    <x v="4"/>
    <x v="5"/>
    <x v="0"/>
    <x v="0"/>
  </r>
  <r>
    <n v="182192706"/>
    <x v="124"/>
    <x v="135"/>
    <x v="0"/>
    <x v="4"/>
    <m/>
    <m/>
    <x v="0"/>
    <x v="0"/>
    <x v="0"/>
    <x v="0"/>
    <x v="0"/>
    <x v="0"/>
    <x v="0"/>
    <x v="0"/>
    <x v="0"/>
    <x v="4"/>
    <x v="6"/>
    <x v="0"/>
    <x v="0"/>
  </r>
  <r>
    <n v="182192740"/>
    <x v="124"/>
    <x v="135"/>
    <x v="0"/>
    <x v="4"/>
    <m/>
    <m/>
    <x v="0"/>
    <x v="0"/>
    <x v="0"/>
    <x v="0"/>
    <x v="0"/>
    <x v="0"/>
    <x v="0"/>
    <x v="0"/>
    <x v="0"/>
    <x v="4"/>
    <x v="6"/>
    <x v="0"/>
    <x v="0"/>
  </r>
  <r>
    <n v="182192749"/>
    <x v="128"/>
    <x v="137"/>
    <x v="6"/>
    <x v="59"/>
    <m/>
    <m/>
    <x v="0"/>
    <x v="0"/>
    <x v="0"/>
    <x v="0"/>
    <x v="2"/>
    <x v="1"/>
    <x v="1"/>
    <x v="1"/>
    <x v="0"/>
    <x v="4"/>
    <x v="5"/>
    <x v="0"/>
    <x v="0"/>
  </r>
  <r>
    <n v="182192792"/>
    <x v="124"/>
    <x v="118"/>
    <x v="0"/>
    <x v="4"/>
    <m/>
    <m/>
    <x v="0"/>
    <x v="0"/>
    <x v="0"/>
    <x v="0"/>
    <x v="0"/>
    <x v="0"/>
    <x v="0"/>
    <x v="0"/>
    <x v="0"/>
    <x v="4"/>
    <x v="6"/>
    <x v="0"/>
    <x v="0"/>
  </r>
  <r>
    <n v="182192805"/>
    <x v="136"/>
    <x v="130"/>
    <x v="0"/>
    <x v="59"/>
    <m/>
    <m/>
    <x v="0"/>
    <x v="0"/>
    <x v="0"/>
    <x v="0"/>
    <x v="0"/>
    <x v="0"/>
    <x v="0"/>
    <x v="0"/>
    <x v="0"/>
    <x v="4"/>
    <x v="5"/>
    <x v="0"/>
    <x v="0"/>
  </r>
  <r>
    <n v="182192828"/>
    <x v="124"/>
    <x v="118"/>
    <x v="0"/>
    <x v="4"/>
    <m/>
    <m/>
    <x v="0"/>
    <x v="0"/>
    <x v="0"/>
    <x v="0"/>
    <x v="0"/>
    <x v="0"/>
    <x v="0"/>
    <x v="0"/>
    <x v="0"/>
    <x v="4"/>
    <x v="6"/>
    <x v="0"/>
    <x v="0"/>
  </r>
  <r>
    <n v="182192860"/>
    <x v="136"/>
    <x v="130"/>
    <x v="0"/>
    <x v="59"/>
    <m/>
    <m/>
    <x v="0"/>
    <x v="0"/>
    <x v="0"/>
    <x v="0"/>
    <x v="0"/>
    <x v="0"/>
    <x v="0"/>
    <x v="0"/>
    <x v="0"/>
    <x v="4"/>
    <x v="5"/>
    <x v="0"/>
    <x v="0"/>
  </r>
  <r>
    <n v="182197116"/>
    <x v="128"/>
    <x v="11"/>
    <x v="1"/>
    <x v="24"/>
    <s v="2024-09-24"/>
    <m/>
    <x v="1"/>
    <x v="0"/>
    <x v="0"/>
    <x v="0"/>
    <x v="2"/>
    <x v="1"/>
    <x v="1"/>
    <x v="1"/>
    <x v="0"/>
    <x v="4"/>
    <x v="2"/>
    <x v="0"/>
    <x v="1"/>
  </r>
  <r>
    <n v="182208076"/>
    <x v="128"/>
    <x v="11"/>
    <x v="1"/>
    <x v="23"/>
    <s v="2024-10-02"/>
    <m/>
    <x v="5"/>
    <x v="0"/>
    <x v="0"/>
    <x v="0"/>
    <x v="2"/>
    <x v="1"/>
    <x v="1"/>
    <x v="1"/>
    <x v="0"/>
    <x v="4"/>
    <x v="2"/>
    <x v="0"/>
    <x v="1"/>
  </r>
  <r>
    <n v="182208377"/>
    <x v="128"/>
    <x v="130"/>
    <x v="11"/>
    <x v="71"/>
    <m/>
    <m/>
    <x v="0"/>
    <x v="0"/>
    <x v="0"/>
    <x v="0"/>
    <x v="2"/>
    <x v="1"/>
    <x v="0"/>
    <x v="1"/>
    <x v="0"/>
    <x v="4"/>
    <x v="5"/>
    <x v="0"/>
    <x v="0"/>
  </r>
  <r>
    <n v="182208397"/>
    <x v="124"/>
    <x v="11"/>
    <x v="0"/>
    <x v="71"/>
    <s v="2024-10-15"/>
    <m/>
    <x v="2"/>
    <x v="0"/>
    <x v="0"/>
    <x v="0"/>
    <x v="0"/>
    <x v="0"/>
    <x v="0"/>
    <x v="0"/>
    <x v="0"/>
    <x v="4"/>
    <x v="2"/>
    <x v="0"/>
    <x v="1"/>
  </r>
  <r>
    <n v="182208412"/>
    <x v="124"/>
    <x v="11"/>
    <x v="9"/>
    <x v="71"/>
    <m/>
    <m/>
    <x v="0"/>
    <x v="0"/>
    <x v="0"/>
    <x v="0"/>
    <x v="0"/>
    <x v="0"/>
    <x v="0"/>
    <x v="0"/>
    <x v="0"/>
    <x v="4"/>
    <x v="2"/>
    <x v="0"/>
    <x v="1"/>
  </r>
  <r>
    <n v="182210376"/>
    <x v="128"/>
    <x v="11"/>
    <x v="6"/>
    <x v="83"/>
    <s v="2024-09-23"/>
    <m/>
    <x v="7"/>
    <x v="0"/>
    <x v="0"/>
    <x v="0"/>
    <x v="2"/>
    <x v="1"/>
    <x v="1"/>
    <x v="1"/>
    <x v="0"/>
    <x v="4"/>
    <x v="2"/>
    <x v="0"/>
    <x v="1"/>
  </r>
  <r>
    <n v="182212312"/>
    <x v="128"/>
    <x v="147"/>
    <x v="8"/>
    <x v="32"/>
    <m/>
    <m/>
    <x v="0"/>
    <x v="0"/>
    <x v="0"/>
    <x v="0"/>
    <x v="2"/>
    <x v="1"/>
    <x v="1"/>
    <x v="1"/>
    <x v="0"/>
    <x v="4"/>
    <x v="5"/>
    <x v="0"/>
    <x v="0"/>
  </r>
  <r>
    <n v="182212348"/>
    <x v="141"/>
    <x v="130"/>
    <x v="0"/>
    <x v="32"/>
    <m/>
    <m/>
    <x v="0"/>
    <x v="0"/>
    <x v="0"/>
    <x v="0"/>
    <x v="0"/>
    <x v="0"/>
    <x v="0"/>
    <x v="0"/>
    <x v="0"/>
    <x v="4"/>
    <x v="5"/>
    <x v="0"/>
    <x v="0"/>
  </r>
  <r>
    <n v="182212380"/>
    <x v="141"/>
    <x v="130"/>
    <x v="0"/>
    <x v="32"/>
    <m/>
    <m/>
    <x v="0"/>
    <x v="0"/>
    <x v="0"/>
    <x v="0"/>
    <x v="0"/>
    <x v="0"/>
    <x v="0"/>
    <x v="0"/>
    <x v="0"/>
    <x v="4"/>
    <x v="5"/>
    <x v="0"/>
    <x v="0"/>
  </r>
  <r>
    <n v="182212431"/>
    <x v="141"/>
    <x v="130"/>
    <x v="0"/>
    <x v="32"/>
    <m/>
    <m/>
    <x v="0"/>
    <x v="0"/>
    <x v="0"/>
    <x v="0"/>
    <x v="0"/>
    <x v="0"/>
    <x v="0"/>
    <x v="0"/>
    <x v="0"/>
    <x v="4"/>
    <x v="5"/>
    <x v="0"/>
    <x v="0"/>
  </r>
  <r>
    <n v="182212463"/>
    <x v="128"/>
    <x v="130"/>
    <x v="1"/>
    <x v="47"/>
    <m/>
    <m/>
    <x v="0"/>
    <x v="0"/>
    <x v="0"/>
    <x v="0"/>
    <x v="2"/>
    <x v="1"/>
    <x v="1"/>
    <x v="1"/>
    <x v="0"/>
    <x v="4"/>
    <x v="5"/>
    <x v="0"/>
    <x v="0"/>
  </r>
  <r>
    <n v="182212474"/>
    <x v="124"/>
    <x v="118"/>
    <x v="0"/>
    <x v="47"/>
    <m/>
    <m/>
    <x v="0"/>
    <x v="0"/>
    <x v="0"/>
    <x v="0"/>
    <x v="0"/>
    <x v="0"/>
    <x v="0"/>
    <x v="0"/>
    <x v="0"/>
    <x v="4"/>
    <x v="6"/>
    <x v="0"/>
    <x v="0"/>
  </r>
  <r>
    <n v="182241727"/>
    <x v="136"/>
    <x v="130"/>
    <x v="2"/>
    <x v="59"/>
    <m/>
    <m/>
    <x v="0"/>
    <x v="0"/>
    <x v="0"/>
    <x v="0"/>
    <x v="2"/>
    <x v="1"/>
    <x v="0"/>
    <x v="0"/>
    <x v="0"/>
    <x v="4"/>
    <x v="5"/>
    <x v="0"/>
    <x v="0"/>
  </r>
  <r>
    <n v="182242510"/>
    <x v="136"/>
    <x v="148"/>
    <x v="1"/>
    <x v="3"/>
    <m/>
    <m/>
    <x v="0"/>
    <x v="0"/>
    <x v="0"/>
    <x v="0"/>
    <x v="2"/>
    <x v="1"/>
    <x v="1"/>
    <x v="1"/>
    <x v="0"/>
    <x v="4"/>
    <x v="6"/>
    <x v="0"/>
    <x v="0"/>
  </r>
  <r>
    <n v="182242552"/>
    <x v="118"/>
    <x v="149"/>
    <x v="0"/>
    <x v="3"/>
    <m/>
    <m/>
    <x v="0"/>
    <x v="0"/>
    <x v="0"/>
    <x v="0"/>
    <x v="0"/>
    <x v="0"/>
    <x v="0"/>
    <x v="0"/>
    <x v="0"/>
    <x v="5"/>
    <x v="7"/>
    <x v="0"/>
    <x v="0"/>
  </r>
  <r>
    <n v="182242579"/>
    <x v="118"/>
    <x v="149"/>
    <x v="0"/>
    <x v="3"/>
    <m/>
    <m/>
    <x v="0"/>
    <x v="0"/>
    <x v="0"/>
    <x v="0"/>
    <x v="0"/>
    <x v="0"/>
    <x v="0"/>
    <x v="0"/>
    <x v="0"/>
    <x v="5"/>
    <x v="7"/>
    <x v="0"/>
    <x v="0"/>
  </r>
  <r>
    <n v="182242614"/>
    <x v="118"/>
    <x v="149"/>
    <x v="0"/>
    <x v="3"/>
    <m/>
    <m/>
    <x v="0"/>
    <x v="0"/>
    <x v="0"/>
    <x v="0"/>
    <x v="0"/>
    <x v="0"/>
    <x v="0"/>
    <x v="0"/>
    <x v="0"/>
    <x v="5"/>
    <x v="7"/>
    <x v="0"/>
    <x v="0"/>
  </r>
  <r>
    <n v="182242637"/>
    <x v="118"/>
    <x v="149"/>
    <x v="0"/>
    <x v="3"/>
    <m/>
    <m/>
    <x v="0"/>
    <x v="0"/>
    <x v="0"/>
    <x v="0"/>
    <x v="0"/>
    <x v="0"/>
    <x v="0"/>
    <x v="0"/>
    <x v="0"/>
    <x v="5"/>
    <x v="7"/>
    <x v="0"/>
    <x v="0"/>
  </r>
  <r>
    <n v="182242672"/>
    <x v="118"/>
    <x v="149"/>
    <x v="0"/>
    <x v="3"/>
    <m/>
    <m/>
    <x v="0"/>
    <x v="0"/>
    <x v="0"/>
    <x v="0"/>
    <x v="0"/>
    <x v="0"/>
    <x v="0"/>
    <x v="0"/>
    <x v="0"/>
    <x v="5"/>
    <x v="7"/>
    <x v="0"/>
    <x v="0"/>
  </r>
  <r>
    <n v="182242875"/>
    <x v="136"/>
    <x v="11"/>
    <x v="6"/>
    <x v="25"/>
    <s v="2024-10-10"/>
    <m/>
    <x v="5"/>
    <x v="0"/>
    <x v="0"/>
    <x v="0"/>
    <x v="2"/>
    <x v="1"/>
    <x v="1"/>
    <x v="1"/>
    <x v="0"/>
    <x v="4"/>
    <x v="2"/>
    <x v="0"/>
    <x v="1"/>
  </r>
  <r>
    <n v="182243972"/>
    <x v="136"/>
    <x v="135"/>
    <x v="8"/>
    <x v="7"/>
    <m/>
    <m/>
    <x v="0"/>
    <x v="0"/>
    <x v="0"/>
    <x v="0"/>
    <x v="2"/>
    <x v="1"/>
    <x v="1"/>
    <x v="1"/>
    <x v="0"/>
    <x v="4"/>
    <x v="6"/>
    <x v="0"/>
    <x v="0"/>
  </r>
  <r>
    <n v="182244066"/>
    <x v="137"/>
    <x v="150"/>
    <x v="0"/>
    <x v="7"/>
    <m/>
    <m/>
    <x v="0"/>
    <x v="0"/>
    <x v="0"/>
    <x v="0"/>
    <x v="0"/>
    <x v="0"/>
    <x v="0"/>
    <x v="0"/>
    <x v="0"/>
    <x v="5"/>
    <x v="6"/>
    <x v="0"/>
    <x v="0"/>
  </r>
  <r>
    <n v="182244117"/>
    <x v="137"/>
    <x v="150"/>
    <x v="0"/>
    <x v="7"/>
    <m/>
    <m/>
    <x v="0"/>
    <x v="0"/>
    <x v="0"/>
    <x v="0"/>
    <x v="0"/>
    <x v="0"/>
    <x v="0"/>
    <x v="0"/>
    <x v="0"/>
    <x v="5"/>
    <x v="6"/>
    <x v="0"/>
    <x v="0"/>
  </r>
  <r>
    <n v="182244708"/>
    <x v="136"/>
    <x v="11"/>
    <x v="14"/>
    <x v="8"/>
    <s v="2024-10-02"/>
    <m/>
    <x v="2"/>
    <x v="0"/>
    <x v="0"/>
    <x v="0"/>
    <x v="2"/>
    <x v="1"/>
    <x v="0"/>
    <x v="1"/>
    <x v="0"/>
    <x v="4"/>
    <x v="2"/>
    <x v="0"/>
    <x v="1"/>
  </r>
  <r>
    <n v="182246771"/>
    <x v="136"/>
    <x v="11"/>
    <x v="26"/>
    <x v="31"/>
    <s v="2024-11-19"/>
    <m/>
    <x v="2"/>
    <x v="0"/>
    <x v="0"/>
    <x v="0"/>
    <x v="2"/>
    <x v="1"/>
    <x v="0"/>
    <x v="0"/>
    <x v="0"/>
    <x v="4"/>
    <x v="2"/>
    <x v="0"/>
    <x v="1"/>
  </r>
  <r>
    <n v="182268460"/>
    <x v="136"/>
    <x v="151"/>
    <x v="6"/>
    <x v="13"/>
    <m/>
    <m/>
    <x v="0"/>
    <x v="0"/>
    <x v="0"/>
    <x v="0"/>
    <x v="2"/>
    <x v="1"/>
    <x v="1"/>
    <x v="1"/>
    <x v="0"/>
    <x v="4"/>
    <x v="6"/>
    <x v="0"/>
    <x v="0"/>
  </r>
  <r>
    <n v="182268494"/>
    <x v="123"/>
    <x v="152"/>
    <x v="0"/>
    <x v="13"/>
    <m/>
    <m/>
    <x v="0"/>
    <x v="0"/>
    <x v="0"/>
    <x v="0"/>
    <x v="0"/>
    <x v="0"/>
    <x v="0"/>
    <x v="0"/>
    <x v="0"/>
    <x v="5"/>
    <x v="6"/>
    <x v="0"/>
    <x v="0"/>
  </r>
  <r>
    <n v="182270536"/>
    <x v="136"/>
    <x v="136"/>
    <x v="1"/>
    <x v="61"/>
    <m/>
    <m/>
    <x v="0"/>
    <x v="0"/>
    <x v="0"/>
    <x v="0"/>
    <x v="2"/>
    <x v="1"/>
    <x v="1"/>
    <x v="1"/>
    <x v="0"/>
    <x v="4"/>
    <x v="5"/>
    <x v="0"/>
    <x v="0"/>
  </r>
  <r>
    <n v="182270573"/>
    <x v="142"/>
    <x v="11"/>
    <x v="0"/>
    <x v="61"/>
    <s v="2024-10-09"/>
    <m/>
    <x v="2"/>
    <x v="0"/>
    <x v="0"/>
    <x v="0"/>
    <x v="0"/>
    <x v="0"/>
    <x v="0"/>
    <x v="0"/>
    <x v="0"/>
    <x v="4"/>
    <x v="2"/>
    <x v="0"/>
    <x v="1"/>
  </r>
  <r>
    <n v="182270599"/>
    <x v="142"/>
    <x v="11"/>
    <x v="0"/>
    <x v="61"/>
    <s v="2024-10-09"/>
    <m/>
    <x v="2"/>
    <x v="0"/>
    <x v="0"/>
    <x v="0"/>
    <x v="0"/>
    <x v="0"/>
    <x v="0"/>
    <x v="0"/>
    <x v="0"/>
    <x v="4"/>
    <x v="2"/>
    <x v="0"/>
    <x v="1"/>
  </r>
  <r>
    <n v="182270627"/>
    <x v="142"/>
    <x v="11"/>
    <x v="0"/>
    <x v="61"/>
    <s v="2024-10-09"/>
    <m/>
    <x v="2"/>
    <x v="0"/>
    <x v="0"/>
    <x v="0"/>
    <x v="0"/>
    <x v="0"/>
    <x v="0"/>
    <x v="0"/>
    <x v="0"/>
    <x v="4"/>
    <x v="2"/>
    <x v="0"/>
    <x v="1"/>
  </r>
  <r>
    <n v="182271910"/>
    <x v="136"/>
    <x v="135"/>
    <x v="1"/>
    <x v="24"/>
    <m/>
    <m/>
    <x v="0"/>
    <x v="0"/>
    <x v="0"/>
    <x v="0"/>
    <x v="2"/>
    <x v="1"/>
    <x v="1"/>
    <x v="1"/>
    <x v="0"/>
    <x v="4"/>
    <x v="6"/>
    <x v="0"/>
    <x v="0"/>
  </r>
  <r>
    <n v="182271958"/>
    <x v="143"/>
    <x v="129"/>
    <x v="0"/>
    <x v="24"/>
    <m/>
    <m/>
    <x v="0"/>
    <x v="0"/>
    <x v="0"/>
    <x v="0"/>
    <x v="0"/>
    <x v="0"/>
    <x v="0"/>
    <x v="0"/>
    <x v="0"/>
    <x v="5"/>
    <x v="6"/>
    <x v="0"/>
    <x v="0"/>
  </r>
  <r>
    <n v="182272016"/>
    <x v="143"/>
    <x v="129"/>
    <x v="0"/>
    <x v="77"/>
    <m/>
    <m/>
    <x v="0"/>
    <x v="0"/>
    <x v="0"/>
    <x v="0"/>
    <x v="0"/>
    <x v="0"/>
    <x v="0"/>
    <x v="0"/>
    <x v="0"/>
    <x v="5"/>
    <x v="6"/>
    <x v="0"/>
    <x v="0"/>
  </r>
  <r>
    <n v="182272326"/>
    <x v="136"/>
    <x v="136"/>
    <x v="20"/>
    <x v="3"/>
    <m/>
    <m/>
    <x v="0"/>
    <x v="0"/>
    <x v="0"/>
    <x v="0"/>
    <x v="2"/>
    <x v="1"/>
    <x v="0"/>
    <x v="0"/>
    <x v="0"/>
    <x v="4"/>
    <x v="5"/>
    <x v="0"/>
    <x v="0"/>
  </r>
  <r>
    <n v="182274311"/>
    <x v="136"/>
    <x v="136"/>
    <x v="2"/>
    <x v="47"/>
    <m/>
    <m/>
    <x v="0"/>
    <x v="0"/>
    <x v="0"/>
    <x v="0"/>
    <x v="2"/>
    <x v="1"/>
    <x v="0"/>
    <x v="0"/>
    <x v="0"/>
    <x v="4"/>
    <x v="5"/>
    <x v="0"/>
    <x v="0"/>
  </r>
  <r>
    <n v="182274747"/>
    <x v="136"/>
    <x v="115"/>
    <x v="6"/>
    <x v="24"/>
    <m/>
    <m/>
    <x v="0"/>
    <x v="0"/>
    <x v="0"/>
    <x v="0"/>
    <x v="2"/>
    <x v="1"/>
    <x v="1"/>
    <x v="1"/>
    <x v="0"/>
    <x v="4"/>
    <x v="6"/>
    <x v="0"/>
    <x v="0"/>
  </r>
  <r>
    <n v="182274815"/>
    <x v="144"/>
    <x v="148"/>
    <x v="0"/>
    <x v="24"/>
    <m/>
    <m/>
    <x v="0"/>
    <x v="0"/>
    <x v="0"/>
    <x v="0"/>
    <x v="0"/>
    <x v="0"/>
    <x v="0"/>
    <x v="0"/>
    <x v="0"/>
    <x v="5"/>
    <x v="6"/>
    <x v="0"/>
    <x v="0"/>
  </r>
  <r>
    <n v="182274848"/>
    <x v="144"/>
    <x v="148"/>
    <x v="0"/>
    <x v="24"/>
    <m/>
    <m/>
    <x v="0"/>
    <x v="0"/>
    <x v="0"/>
    <x v="0"/>
    <x v="0"/>
    <x v="0"/>
    <x v="0"/>
    <x v="0"/>
    <x v="0"/>
    <x v="5"/>
    <x v="6"/>
    <x v="0"/>
    <x v="0"/>
  </r>
  <r>
    <n v="182274876"/>
    <x v="144"/>
    <x v="148"/>
    <x v="0"/>
    <x v="24"/>
    <m/>
    <m/>
    <x v="0"/>
    <x v="0"/>
    <x v="0"/>
    <x v="0"/>
    <x v="0"/>
    <x v="0"/>
    <x v="0"/>
    <x v="0"/>
    <x v="0"/>
    <x v="5"/>
    <x v="6"/>
    <x v="0"/>
    <x v="0"/>
  </r>
  <r>
    <n v="182276381"/>
    <x v="136"/>
    <x v="144"/>
    <x v="1"/>
    <x v="34"/>
    <m/>
    <m/>
    <x v="0"/>
    <x v="0"/>
    <x v="0"/>
    <x v="0"/>
    <x v="2"/>
    <x v="1"/>
    <x v="1"/>
    <x v="1"/>
    <x v="0"/>
    <x v="4"/>
    <x v="6"/>
    <x v="0"/>
    <x v="0"/>
  </r>
  <r>
    <n v="182276405"/>
    <x v="137"/>
    <x v="150"/>
    <x v="0"/>
    <x v="34"/>
    <m/>
    <m/>
    <x v="0"/>
    <x v="0"/>
    <x v="0"/>
    <x v="0"/>
    <x v="0"/>
    <x v="0"/>
    <x v="0"/>
    <x v="0"/>
    <x v="0"/>
    <x v="5"/>
    <x v="6"/>
    <x v="0"/>
    <x v="0"/>
  </r>
  <r>
    <n v="182276434"/>
    <x v="137"/>
    <x v="150"/>
    <x v="0"/>
    <x v="34"/>
    <m/>
    <m/>
    <x v="0"/>
    <x v="0"/>
    <x v="0"/>
    <x v="0"/>
    <x v="0"/>
    <x v="0"/>
    <x v="0"/>
    <x v="0"/>
    <x v="0"/>
    <x v="5"/>
    <x v="6"/>
    <x v="0"/>
    <x v="0"/>
  </r>
  <r>
    <n v="182287564"/>
    <x v="138"/>
    <x v="136"/>
    <x v="6"/>
    <x v="7"/>
    <m/>
    <m/>
    <x v="0"/>
    <x v="0"/>
    <x v="0"/>
    <x v="0"/>
    <x v="2"/>
    <x v="1"/>
    <x v="1"/>
    <x v="1"/>
    <x v="0"/>
    <x v="4"/>
    <x v="5"/>
    <x v="0"/>
    <x v="0"/>
  </r>
  <r>
    <n v="182287716"/>
    <x v="142"/>
    <x v="135"/>
    <x v="0"/>
    <x v="7"/>
    <m/>
    <m/>
    <x v="0"/>
    <x v="4"/>
    <x v="0"/>
    <x v="0"/>
    <x v="1"/>
    <x v="0"/>
    <x v="0"/>
    <x v="0"/>
    <x v="1"/>
    <x v="4"/>
    <x v="6"/>
    <x v="0"/>
    <x v="0"/>
  </r>
  <r>
    <n v="182297993"/>
    <x v="142"/>
    <x v="119"/>
    <x v="0"/>
    <x v="7"/>
    <m/>
    <m/>
    <x v="0"/>
    <x v="0"/>
    <x v="0"/>
    <x v="0"/>
    <x v="0"/>
    <x v="0"/>
    <x v="0"/>
    <x v="0"/>
    <x v="0"/>
    <x v="4"/>
    <x v="6"/>
    <x v="0"/>
    <x v="0"/>
  </r>
  <r>
    <n v="182298024"/>
    <x v="133"/>
    <x v="130"/>
    <x v="6"/>
    <x v="11"/>
    <m/>
    <m/>
    <x v="0"/>
    <x v="0"/>
    <x v="0"/>
    <x v="0"/>
    <x v="2"/>
    <x v="1"/>
    <x v="1"/>
    <x v="1"/>
    <x v="0"/>
    <x v="4"/>
    <x v="5"/>
    <x v="0"/>
    <x v="0"/>
  </r>
  <r>
    <n v="182298047"/>
    <x v="138"/>
    <x v="150"/>
    <x v="1"/>
    <x v="25"/>
    <m/>
    <m/>
    <x v="0"/>
    <x v="0"/>
    <x v="0"/>
    <x v="0"/>
    <x v="2"/>
    <x v="1"/>
    <x v="1"/>
    <x v="1"/>
    <x v="0"/>
    <x v="4"/>
    <x v="6"/>
    <x v="0"/>
    <x v="0"/>
  </r>
  <r>
    <n v="182298053"/>
    <x v="145"/>
    <x v="119"/>
    <x v="0"/>
    <x v="11"/>
    <m/>
    <m/>
    <x v="0"/>
    <x v="0"/>
    <x v="0"/>
    <x v="0"/>
    <x v="0"/>
    <x v="0"/>
    <x v="0"/>
    <x v="0"/>
    <x v="0"/>
    <x v="4"/>
    <x v="6"/>
    <x v="0"/>
    <x v="0"/>
  </r>
  <r>
    <n v="182298085"/>
    <x v="146"/>
    <x v="152"/>
    <x v="0"/>
    <x v="25"/>
    <m/>
    <m/>
    <x v="0"/>
    <x v="0"/>
    <x v="0"/>
    <x v="0"/>
    <x v="0"/>
    <x v="0"/>
    <x v="0"/>
    <x v="0"/>
    <x v="0"/>
    <x v="5"/>
    <x v="6"/>
    <x v="0"/>
    <x v="0"/>
  </r>
  <r>
    <n v="182298090"/>
    <x v="145"/>
    <x v="144"/>
    <x v="9"/>
    <x v="11"/>
    <m/>
    <m/>
    <x v="0"/>
    <x v="0"/>
    <x v="0"/>
    <x v="0"/>
    <x v="0"/>
    <x v="0"/>
    <x v="0"/>
    <x v="0"/>
    <x v="0"/>
    <x v="4"/>
    <x v="6"/>
    <x v="0"/>
    <x v="0"/>
  </r>
  <r>
    <n v="182298113"/>
    <x v="146"/>
    <x v="152"/>
    <x v="0"/>
    <x v="25"/>
    <m/>
    <m/>
    <x v="0"/>
    <x v="0"/>
    <x v="0"/>
    <x v="0"/>
    <x v="0"/>
    <x v="0"/>
    <x v="0"/>
    <x v="0"/>
    <x v="0"/>
    <x v="5"/>
    <x v="6"/>
    <x v="0"/>
    <x v="0"/>
  </r>
  <r>
    <n v="182298144"/>
    <x v="146"/>
    <x v="152"/>
    <x v="0"/>
    <x v="25"/>
    <m/>
    <m/>
    <x v="0"/>
    <x v="0"/>
    <x v="0"/>
    <x v="0"/>
    <x v="0"/>
    <x v="0"/>
    <x v="0"/>
    <x v="0"/>
    <x v="0"/>
    <x v="5"/>
    <x v="6"/>
    <x v="0"/>
    <x v="0"/>
  </r>
  <r>
    <n v="182299623"/>
    <x v="138"/>
    <x v="132"/>
    <x v="11"/>
    <x v="30"/>
    <m/>
    <m/>
    <x v="0"/>
    <x v="0"/>
    <x v="0"/>
    <x v="0"/>
    <x v="2"/>
    <x v="1"/>
    <x v="0"/>
    <x v="1"/>
    <x v="0"/>
    <x v="4"/>
    <x v="5"/>
    <x v="0"/>
    <x v="0"/>
  </r>
  <r>
    <n v="182299656"/>
    <x v="133"/>
    <x v="11"/>
    <x v="0"/>
    <x v="30"/>
    <s v="2024-10-08"/>
    <m/>
    <x v="2"/>
    <x v="0"/>
    <x v="0"/>
    <x v="0"/>
    <x v="0"/>
    <x v="0"/>
    <x v="0"/>
    <x v="0"/>
    <x v="0"/>
    <x v="4"/>
    <x v="2"/>
    <x v="0"/>
    <x v="1"/>
  </r>
  <r>
    <n v="182299706"/>
    <x v="133"/>
    <x v="11"/>
    <x v="0"/>
    <x v="30"/>
    <s v="2024-10-08"/>
    <m/>
    <x v="2"/>
    <x v="0"/>
    <x v="0"/>
    <x v="0"/>
    <x v="0"/>
    <x v="0"/>
    <x v="0"/>
    <x v="0"/>
    <x v="0"/>
    <x v="4"/>
    <x v="2"/>
    <x v="0"/>
    <x v="1"/>
  </r>
  <r>
    <n v="182299777"/>
    <x v="138"/>
    <x v="132"/>
    <x v="1"/>
    <x v="22"/>
    <m/>
    <m/>
    <x v="0"/>
    <x v="0"/>
    <x v="0"/>
    <x v="0"/>
    <x v="2"/>
    <x v="1"/>
    <x v="1"/>
    <x v="1"/>
    <x v="0"/>
    <x v="4"/>
    <x v="5"/>
    <x v="0"/>
    <x v="0"/>
  </r>
  <r>
    <n v="182299841"/>
    <x v="124"/>
    <x v="118"/>
    <x v="0"/>
    <x v="22"/>
    <m/>
    <m/>
    <x v="0"/>
    <x v="0"/>
    <x v="0"/>
    <x v="0"/>
    <x v="0"/>
    <x v="0"/>
    <x v="0"/>
    <x v="0"/>
    <x v="0"/>
    <x v="4"/>
    <x v="6"/>
    <x v="0"/>
    <x v="0"/>
  </r>
  <r>
    <n v="182299913"/>
    <x v="124"/>
    <x v="117"/>
    <x v="0"/>
    <x v="22"/>
    <m/>
    <m/>
    <x v="0"/>
    <x v="0"/>
    <x v="0"/>
    <x v="0"/>
    <x v="0"/>
    <x v="0"/>
    <x v="0"/>
    <x v="0"/>
    <x v="0"/>
    <x v="4"/>
    <x v="6"/>
    <x v="0"/>
    <x v="0"/>
  </r>
  <r>
    <n v="182300249"/>
    <x v="138"/>
    <x v="11"/>
    <x v="2"/>
    <x v="13"/>
    <s v="2024-10-01"/>
    <m/>
    <x v="2"/>
    <x v="0"/>
    <x v="0"/>
    <x v="0"/>
    <x v="2"/>
    <x v="1"/>
    <x v="0"/>
    <x v="0"/>
    <x v="0"/>
    <x v="4"/>
    <x v="2"/>
    <x v="0"/>
    <x v="1"/>
  </r>
  <r>
    <n v="182302438"/>
    <x v="138"/>
    <x v="144"/>
    <x v="2"/>
    <x v="12"/>
    <m/>
    <m/>
    <x v="0"/>
    <x v="0"/>
    <x v="0"/>
    <x v="0"/>
    <x v="2"/>
    <x v="1"/>
    <x v="0"/>
    <x v="0"/>
    <x v="0"/>
    <x v="4"/>
    <x v="6"/>
    <x v="0"/>
    <x v="0"/>
  </r>
  <r>
    <n v="182302452"/>
    <x v="138"/>
    <x v="134"/>
    <x v="13"/>
    <x v="15"/>
    <m/>
    <m/>
    <x v="0"/>
    <x v="0"/>
    <x v="0"/>
    <x v="0"/>
    <x v="2"/>
    <x v="1"/>
    <x v="1"/>
    <x v="0"/>
    <x v="0"/>
    <x v="4"/>
    <x v="5"/>
    <x v="0"/>
    <x v="0"/>
  </r>
  <r>
    <n v="182303899"/>
    <x v="138"/>
    <x v="136"/>
    <x v="5"/>
    <x v="32"/>
    <m/>
    <m/>
    <x v="0"/>
    <x v="0"/>
    <x v="0"/>
    <x v="0"/>
    <x v="2"/>
    <x v="1"/>
    <x v="1"/>
    <x v="0"/>
    <x v="0"/>
    <x v="4"/>
    <x v="5"/>
    <x v="0"/>
    <x v="0"/>
  </r>
  <r>
    <n v="182303904"/>
    <x v="138"/>
    <x v="130"/>
    <x v="2"/>
    <x v="39"/>
    <m/>
    <m/>
    <x v="0"/>
    <x v="0"/>
    <x v="0"/>
    <x v="0"/>
    <x v="2"/>
    <x v="1"/>
    <x v="0"/>
    <x v="0"/>
    <x v="0"/>
    <x v="4"/>
    <x v="5"/>
    <x v="0"/>
    <x v="0"/>
  </r>
  <r>
    <n v="182304240"/>
    <x v="138"/>
    <x v="118"/>
    <x v="1"/>
    <x v="2"/>
    <m/>
    <m/>
    <x v="0"/>
    <x v="0"/>
    <x v="0"/>
    <x v="0"/>
    <x v="2"/>
    <x v="1"/>
    <x v="1"/>
    <x v="1"/>
    <x v="0"/>
    <x v="4"/>
    <x v="6"/>
    <x v="0"/>
    <x v="0"/>
  </r>
  <r>
    <n v="182304262"/>
    <x v="117"/>
    <x v="119"/>
    <x v="0"/>
    <x v="2"/>
    <m/>
    <m/>
    <x v="0"/>
    <x v="0"/>
    <x v="0"/>
    <x v="0"/>
    <x v="0"/>
    <x v="0"/>
    <x v="0"/>
    <x v="0"/>
    <x v="0"/>
    <x v="5"/>
    <x v="6"/>
    <x v="0"/>
    <x v="0"/>
  </r>
  <r>
    <n v="182304300"/>
    <x v="117"/>
    <x v="119"/>
    <x v="0"/>
    <x v="2"/>
    <m/>
    <m/>
    <x v="0"/>
    <x v="0"/>
    <x v="0"/>
    <x v="0"/>
    <x v="0"/>
    <x v="0"/>
    <x v="0"/>
    <x v="0"/>
    <x v="0"/>
    <x v="5"/>
    <x v="6"/>
    <x v="0"/>
    <x v="0"/>
  </r>
  <r>
    <n v="182304336"/>
    <x v="138"/>
    <x v="11"/>
    <x v="6"/>
    <x v="83"/>
    <s v="2024-10-01"/>
    <m/>
    <x v="6"/>
    <x v="0"/>
    <x v="0"/>
    <x v="0"/>
    <x v="2"/>
    <x v="1"/>
    <x v="1"/>
    <x v="1"/>
    <x v="0"/>
    <x v="4"/>
    <x v="2"/>
    <x v="0"/>
    <x v="1"/>
  </r>
  <r>
    <n v="182304827"/>
    <x v="138"/>
    <x v="118"/>
    <x v="1"/>
    <x v="34"/>
    <m/>
    <s v="2024-10-04"/>
    <x v="0"/>
    <x v="0"/>
    <x v="0"/>
    <x v="0"/>
    <x v="2"/>
    <x v="1"/>
    <x v="1"/>
    <x v="1"/>
    <x v="0"/>
    <x v="4"/>
    <x v="6"/>
    <x v="0"/>
    <x v="0"/>
  </r>
  <r>
    <n v="182304856"/>
    <x v="117"/>
    <x v="11"/>
    <x v="0"/>
    <x v="34"/>
    <s v="2024-10-03"/>
    <m/>
    <x v="5"/>
    <x v="0"/>
    <x v="0"/>
    <x v="0"/>
    <x v="0"/>
    <x v="0"/>
    <x v="0"/>
    <x v="0"/>
    <x v="0"/>
    <x v="5"/>
    <x v="2"/>
    <x v="0"/>
    <x v="1"/>
  </r>
  <r>
    <n v="182304878"/>
    <x v="117"/>
    <x v="11"/>
    <x v="0"/>
    <x v="34"/>
    <s v="2024-10-03"/>
    <m/>
    <x v="5"/>
    <x v="0"/>
    <x v="0"/>
    <x v="0"/>
    <x v="0"/>
    <x v="0"/>
    <x v="0"/>
    <x v="0"/>
    <x v="0"/>
    <x v="5"/>
    <x v="2"/>
    <x v="0"/>
    <x v="1"/>
  </r>
  <r>
    <n v="182305825"/>
    <x v="138"/>
    <x v="11"/>
    <x v="1"/>
    <x v="24"/>
    <s v="2024-10-16"/>
    <m/>
    <x v="9"/>
    <x v="0"/>
    <x v="0"/>
    <x v="0"/>
    <x v="2"/>
    <x v="1"/>
    <x v="1"/>
    <x v="1"/>
    <x v="0"/>
    <x v="4"/>
    <x v="2"/>
    <x v="0"/>
    <x v="1"/>
  </r>
  <r>
    <n v="182307724"/>
    <x v="138"/>
    <x v="11"/>
    <x v="4"/>
    <x v="24"/>
    <s v="2024-09-30"/>
    <m/>
    <x v="6"/>
    <x v="0"/>
    <x v="0"/>
    <x v="0"/>
    <x v="2"/>
    <x v="1"/>
    <x v="1"/>
    <x v="1"/>
    <x v="0"/>
    <x v="4"/>
    <x v="2"/>
    <x v="0"/>
    <x v="1"/>
  </r>
  <r>
    <n v="182307806"/>
    <x v="138"/>
    <x v="132"/>
    <x v="1"/>
    <x v="80"/>
    <m/>
    <m/>
    <x v="0"/>
    <x v="0"/>
    <x v="0"/>
    <x v="0"/>
    <x v="2"/>
    <x v="1"/>
    <x v="1"/>
    <x v="1"/>
    <x v="0"/>
    <x v="4"/>
    <x v="5"/>
    <x v="0"/>
    <x v="0"/>
  </r>
  <r>
    <n v="182307909"/>
    <x v="124"/>
    <x v="11"/>
    <x v="0"/>
    <x v="80"/>
    <s v="2024-09-30"/>
    <m/>
    <x v="1"/>
    <x v="0"/>
    <x v="0"/>
    <x v="0"/>
    <x v="0"/>
    <x v="0"/>
    <x v="0"/>
    <x v="0"/>
    <x v="0"/>
    <x v="4"/>
    <x v="2"/>
    <x v="0"/>
    <x v="1"/>
  </r>
  <r>
    <n v="182307933"/>
    <x v="124"/>
    <x v="11"/>
    <x v="0"/>
    <x v="80"/>
    <s v="2024-09-30"/>
    <m/>
    <x v="1"/>
    <x v="4"/>
    <x v="0"/>
    <x v="0"/>
    <x v="1"/>
    <x v="0"/>
    <x v="0"/>
    <x v="0"/>
    <x v="1"/>
    <x v="4"/>
    <x v="2"/>
    <x v="0"/>
    <x v="1"/>
  </r>
  <r>
    <n v="182307964"/>
    <x v="124"/>
    <x v="11"/>
    <x v="0"/>
    <x v="80"/>
    <s v="2024-09-30"/>
    <m/>
    <x v="1"/>
    <x v="0"/>
    <x v="0"/>
    <x v="0"/>
    <x v="0"/>
    <x v="0"/>
    <x v="0"/>
    <x v="0"/>
    <x v="0"/>
    <x v="4"/>
    <x v="2"/>
    <x v="0"/>
    <x v="1"/>
  </r>
  <r>
    <n v="182307971"/>
    <x v="138"/>
    <x v="130"/>
    <x v="3"/>
    <x v="41"/>
    <m/>
    <m/>
    <x v="0"/>
    <x v="0"/>
    <x v="0"/>
    <x v="0"/>
    <x v="2"/>
    <x v="1"/>
    <x v="0"/>
    <x v="0"/>
    <x v="0"/>
    <x v="4"/>
    <x v="5"/>
    <x v="0"/>
    <x v="0"/>
  </r>
  <r>
    <n v="182307997"/>
    <x v="124"/>
    <x v="11"/>
    <x v="0"/>
    <x v="80"/>
    <s v="2024-09-30"/>
    <m/>
    <x v="1"/>
    <x v="0"/>
    <x v="0"/>
    <x v="0"/>
    <x v="0"/>
    <x v="0"/>
    <x v="0"/>
    <x v="0"/>
    <x v="0"/>
    <x v="4"/>
    <x v="2"/>
    <x v="0"/>
    <x v="1"/>
  </r>
  <r>
    <n v="182309120"/>
    <x v="138"/>
    <x v="11"/>
    <x v="4"/>
    <x v="24"/>
    <s v="2024-09-30"/>
    <m/>
    <x v="6"/>
    <x v="0"/>
    <x v="0"/>
    <x v="0"/>
    <x v="2"/>
    <x v="1"/>
    <x v="1"/>
    <x v="1"/>
    <x v="0"/>
    <x v="4"/>
    <x v="2"/>
    <x v="0"/>
    <x v="1"/>
  </r>
  <r>
    <n v="182314930"/>
    <x v="133"/>
    <x v="136"/>
    <x v="1"/>
    <x v="8"/>
    <m/>
    <m/>
    <x v="0"/>
    <x v="0"/>
    <x v="0"/>
    <x v="0"/>
    <x v="2"/>
    <x v="1"/>
    <x v="1"/>
    <x v="1"/>
    <x v="0"/>
    <x v="4"/>
    <x v="5"/>
    <x v="0"/>
    <x v="0"/>
  </r>
  <r>
    <n v="182314979"/>
    <x v="142"/>
    <x v="135"/>
    <x v="0"/>
    <x v="8"/>
    <m/>
    <m/>
    <x v="0"/>
    <x v="0"/>
    <x v="0"/>
    <x v="0"/>
    <x v="0"/>
    <x v="0"/>
    <x v="0"/>
    <x v="0"/>
    <x v="0"/>
    <x v="4"/>
    <x v="6"/>
    <x v="0"/>
    <x v="0"/>
  </r>
  <r>
    <n v="182315013"/>
    <x v="133"/>
    <x v="11"/>
    <x v="1"/>
    <x v="13"/>
    <s v="2024-10-16"/>
    <m/>
    <x v="1"/>
    <x v="0"/>
    <x v="0"/>
    <x v="0"/>
    <x v="2"/>
    <x v="1"/>
    <x v="1"/>
    <x v="1"/>
    <x v="0"/>
    <x v="4"/>
    <x v="2"/>
    <x v="0"/>
    <x v="1"/>
  </r>
  <r>
    <n v="182316438"/>
    <x v="133"/>
    <x v="136"/>
    <x v="1"/>
    <x v="8"/>
    <m/>
    <m/>
    <x v="0"/>
    <x v="0"/>
    <x v="0"/>
    <x v="0"/>
    <x v="2"/>
    <x v="1"/>
    <x v="1"/>
    <x v="1"/>
    <x v="0"/>
    <x v="4"/>
    <x v="5"/>
    <x v="0"/>
    <x v="0"/>
  </r>
  <r>
    <n v="182316462"/>
    <x v="142"/>
    <x v="135"/>
    <x v="0"/>
    <x v="8"/>
    <m/>
    <m/>
    <x v="0"/>
    <x v="0"/>
    <x v="0"/>
    <x v="0"/>
    <x v="0"/>
    <x v="0"/>
    <x v="0"/>
    <x v="0"/>
    <x v="0"/>
    <x v="4"/>
    <x v="6"/>
    <x v="0"/>
    <x v="0"/>
  </r>
  <r>
    <n v="182341496"/>
    <x v="133"/>
    <x v="130"/>
    <x v="1"/>
    <x v="41"/>
    <m/>
    <m/>
    <x v="0"/>
    <x v="0"/>
    <x v="0"/>
    <x v="0"/>
    <x v="2"/>
    <x v="1"/>
    <x v="1"/>
    <x v="1"/>
    <x v="0"/>
    <x v="4"/>
    <x v="5"/>
    <x v="0"/>
    <x v="0"/>
  </r>
  <r>
    <n v="182341544"/>
    <x v="124"/>
    <x v="118"/>
    <x v="0"/>
    <x v="41"/>
    <m/>
    <m/>
    <x v="0"/>
    <x v="0"/>
    <x v="0"/>
    <x v="0"/>
    <x v="0"/>
    <x v="0"/>
    <x v="0"/>
    <x v="0"/>
    <x v="0"/>
    <x v="4"/>
    <x v="6"/>
    <x v="0"/>
    <x v="0"/>
  </r>
  <r>
    <n v="182341588"/>
    <x v="124"/>
    <x v="118"/>
    <x v="0"/>
    <x v="41"/>
    <m/>
    <m/>
    <x v="0"/>
    <x v="0"/>
    <x v="0"/>
    <x v="0"/>
    <x v="0"/>
    <x v="0"/>
    <x v="0"/>
    <x v="0"/>
    <x v="0"/>
    <x v="4"/>
    <x v="6"/>
    <x v="0"/>
    <x v="0"/>
  </r>
  <r>
    <n v="182341645"/>
    <x v="124"/>
    <x v="145"/>
    <x v="9"/>
    <x v="41"/>
    <m/>
    <m/>
    <x v="0"/>
    <x v="0"/>
    <x v="0"/>
    <x v="0"/>
    <x v="0"/>
    <x v="0"/>
    <x v="0"/>
    <x v="0"/>
    <x v="0"/>
    <x v="4"/>
    <x v="5"/>
    <x v="0"/>
    <x v="0"/>
  </r>
  <r>
    <n v="182343375"/>
    <x v="133"/>
    <x v="144"/>
    <x v="6"/>
    <x v="30"/>
    <m/>
    <m/>
    <x v="0"/>
    <x v="0"/>
    <x v="0"/>
    <x v="0"/>
    <x v="2"/>
    <x v="1"/>
    <x v="1"/>
    <x v="1"/>
    <x v="0"/>
    <x v="4"/>
    <x v="6"/>
    <x v="0"/>
    <x v="0"/>
  </r>
  <r>
    <n v="182343445"/>
    <x v="117"/>
    <x v="135"/>
    <x v="0"/>
    <x v="30"/>
    <m/>
    <m/>
    <x v="0"/>
    <x v="0"/>
    <x v="0"/>
    <x v="0"/>
    <x v="0"/>
    <x v="0"/>
    <x v="0"/>
    <x v="0"/>
    <x v="0"/>
    <x v="5"/>
    <x v="6"/>
    <x v="0"/>
    <x v="0"/>
  </r>
  <r>
    <n v="182343470"/>
    <x v="117"/>
    <x v="118"/>
    <x v="9"/>
    <x v="30"/>
    <m/>
    <m/>
    <x v="0"/>
    <x v="0"/>
    <x v="0"/>
    <x v="0"/>
    <x v="0"/>
    <x v="0"/>
    <x v="0"/>
    <x v="0"/>
    <x v="0"/>
    <x v="5"/>
    <x v="6"/>
    <x v="0"/>
    <x v="0"/>
  </r>
  <r>
    <n v="182343534"/>
    <x v="133"/>
    <x v="153"/>
    <x v="2"/>
    <x v="37"/>
    <m/>
    <m/>
    <x v="0"/>
    <x v="0"/>
    <x v="0"/>
    <x v="0"/>
    <x v="2"/>
    <x v="1"/>
    <x v="0"/>
    <x v="0"/>
    <x v="0"/>
    <x v="4"/>
    <x v="6"/>
    <x v="0"/>
    <x v="0"/>
  </r>
  <r>
    <n v="182344524"/>
    <x v="133"/>
    <x v="145"/>
    <x v="11"/>
    <x v="28"/>
    <m/>
    <m/>
    <x v="0"/>
    <x v="0"/>
    <x v="0"/>
    <x v="0"/>
    <x v="2"/>
    <x v="1"/>
    <x v="0"/>
    <x v="1"/>
    <x v="0"/>
    <x v="4"/>
    <x v="5"/>
    <x v="0"/>
    <x v="0"/>
  </r>
  <r>
    <n v="182344562"/>
    <x v="145"/>
    <x v="144"/>
    <x v="0"/>
    <x v="28"/>
    <m/>
    <m/>
    <x v="0"/>
    <x v="0"/>
    <x v="0"/>
    <x v="0"/>
    <x v="0"/>
    <x v="0"/>
    <x v="0"/>
    <x v="0"/>
    <x v="0"/>
    <x v="4"/>
    <x v="6"/>
    <x v="0"/>
    <x v="0"/>
  </r>
  <r>
    <n v="182344601"/>
    <x v="145"/>
    <x v="144"/>
    <x v="0"/>
    <x v="28"/>
    <m/>
    <m/>
    <x v="0"/>
    <x v="0"/>
    <x v="0"/>
    <x v="0"/>
    <x v="0"/>
    <x v="0"/>
    <x v="0"/>
    <x v="0"/>
    <x v="0"/>
    <x v="4"/>
    <x v="6"/>
    <x v="0"/>
    <x v="0"/>
  </r>
  <r>
    <n v="182344840"/>
    <x v="133"/>
    <x v="118"/>
    <x v="0"/>
    <x v="32"/>
    <m/>
    <m/>
    <x v="0"/>
    <x v="0"/>
    <x v="0"/>
    <x v="0"/>
    <x v="0"/>
    <x v="0"/>
    <x v="0"/>
    <x v="0"/>
    <x v="0"/>
    <x v="4"/>
    <x v="6"/>
    <x v="0"/>
    <x v="0"/>
  </r>
  <r>
    <n v="182357982"/>
    <x v="133"/>
    <x v="11"/>
    <x v="6"/>
    <x v="61"/>
    <s v="2024-10-01"/>
    <m/>
    <x v="5"/>
    <x v="0"/>
    <x v="0"/>
    <x v="0"/>
    <x v="2"/>
    <x v="1"/>
    <x v="1"/>
    <x v="1"/>
    <x v="0"/>
    <x v="4"/>
    <x v="2"/>
    <x v="0"/>
    <x v="1"/>
  </r>
  <r>
    <n v="182364458"/>
    <x v="124"/>
    <x v="118"/>
    <x v="1"/>
    <x v="13"/>
    <m/>
    <m/>
    <x v="0"/>
    <x v="0"/>
    <x v="0"/>
    <x v="0"/>
    <x v="2"/>
    <x v="1"/>
    <x v="1"/>
    <x v="1"/>
    <x v="0"/>
    <x v="4"/>
    <x v="6"/>
    <x v="0"/>
    <x v="0"/>
  </r>
  <r>
    <n v="182364483"/>
    <x v="137"/>
    <x v="152"/>
    <x v="0"/>
    <x v="13"/>
    <m/>
    <m/>
    <x v="0"/>
    <x v="0"/>
    <x v="0"/>
    <x v="0"/>
    <x v="0"/>
    <x v="0"/>
    <x v="0"/>
    <x v="0"/>
    <x v="0"/>
    <x v="5"/>
    <x v="6"/>
    <x v="0"/>
    <x v="0"/>
  </r>
  <r>
    <n v="182364524"/>
    <x v="137"/>
    <x v="150"/>
    <x v="0"/>
    <x v="13"/>
    <m/>
    <m/>
    <x v="0"/>
    <x v="0"/>
    <x v="0"/>
    <x v="0"/>
    <x v="0"/>
    <x v="0"/>
    <x v="0"/>
    <x v="0"/>
    <x v="0"/>
    <x v="5"/>
    <x v="6"/>
    <x v="0"/>
    <x v="0"/>
  </r>
  <r>
    <n v="182379300"/>
    <x v="124"/>
    <x v="11"/>
    <x v="12"/>
    <x v="3"/>
    <s v="2024-09-27"/>
    <m/>
    <x v="1"/>
    <x v="0"/>
    <x v="0"/>
    <x v="0"/>
    <x v="2"/>
    <x v="1"/>
    <x v="0"/>
    <x v="1"/>
    <x v="0"/>
    <x v="4"/>
    <x v="2"/>
    <x v="0"/>
    <x v="1"/>
  </r>
  <r>
    <n v="182379617"/>
    <x v="124"/>
    <x v="11"/>
    <x v="3"/>
    <x v="8"/>
    <s v="2024-09-27"/>
    <m/>
    <x v="5"/>
    <x v="0"/>
    <x v="0"/>
    <x v="0"/>
    <x v="2"/>
    <x v="1"/>
    <x v="0"/>
    <x v="0"/>
    <x v="0"/>
    <x v="4"/>
    <x v="2"/>
    <x v="0"/>
    <x v="1"/>
  </r>
  <r>
    <n v="182379775"/>
    <x v="124"/>
    <x v="145"/>
    <x v="3"/>
    <x v="3"/>
    <m/>
    <s v="2024-10-30"/>
    <x v="0"/>
    <x v="0"/>
    <x v="0"/>
    <x v="0"/>
    <x v="2"/>
    <x v="1"/>
    <x v="0"/>
    <x v="0"/>
    <x v="0"/>
    <x v="4"/>
    <x v="5"/>
    <x v="0"/>
    <x v="0"/>
  </r>
  <r>
    <n v="182381021"/>
    <x v="124"/>
    <x v="151"/>
    <x v="6"/>
    <x v="30"/>
    <m/>
    <m/>
    <x v="0"/>
    <x v="0"/>
    <x v="0"/>
    <x v="0"/>
    <x v="2"/>
    <x v="1"/>
    <x v="1"/>
    <x v="1"/>
    <x v="0"/>
    <x v="4"/>
    <x v="6"/>
    <x v="0"/>
    <x v="0"/>
  </r>
  <r>
    <n v="182381051"/>
    <x v="123"/>
    <x v="152"/>
    <x v="0"/>
    <x v="30"/>
    <m/>
    <m/>
    <x v="0"/>
    <x v="0"/>
    <x v="0"/>
    <x v="0"/>
    <x v="0"/>
    <x v="0"/>
    <x v="0"/>
    <x v="0"/>
    <x v="0"/>
    <x v="5"/>
    <x v="6"/>
    <x v="0"/>
    <x v="0"/>
  </r>
  <r>
    <n v="182381467"/>
    <x v="124"/>
    <x v="145"/>
    <x v="11"/>
    <x v="24"/>
    <m/>
    <m/>
    <x v="0"/>
    <x v="0"/>
    <x v="0"/>
    <x v="0"/>
    <x v="2"/>
    <x v="1"/>
    <x v="0"/>
    <x v="1"/>
    <x v="0"/>
    <x v="4"/>
    <x v="5"/>
    <x v="0"/>
    <x v="0"/>
  </r>
  <r>
    <n v="182381510"/>
    <x v="145"/>
    <x v="135"/>
    <x v="0"/>
    <x v="24"/>
    <m/>
    <m/>
    <x v="0"/>
    <x v="0"/>
    <x v="0"/>
    <x v="0"/>
    <x v="0"/>
    <x v="0"/>
    <x v="0"/>
    <x v="0"/>
    <x v="0"/>
    <x v="4"/>
    <x v="6"/>
    <x v="0"/>
    <x v="0"/>
  </r>
  <r>
    <n v="182381557"/>
    <x v="145"/>
    <x v="135"/>
    <x v="0"/>
    <x v="24"/>
    <m/>
    <m/>
    <x v="0"/>
    <x v="0"/>
    <x v="0"/>
    <x v="0"/>
    <x v="0"/>
    <x v="0"/>
    <x v="0"/>
    <x v="0"/>
    <x v="0"/>
    <x v="4"/>
    <x v="6"/>
    <x v="0"/>
    <x v="0"/>
  </r>
  <r>
    <n v="182381576"/>
    <x v="124"/>
    <x v="144"/>
    <x v="4"/>
    <x v="29"/>
    <m/>
    <s v="2024-10-10"/>
    <x v="0"/>
    <x v="0"/>
    <x v="0"/>
    <x v="0"/>
    <x v="2"/>
    <x v="1"/>
    <x v="1"/>
    <x v="1"/>
    <x v="0"/>
    <x v="4"/>
    <x v="6"/>
    <x v="0"/>
    <x v="0"/>
  </r>
  <r>
    <n v="182381606"/>
    <x v="117"/>
    <x v="11"/>
    <x v="0"/>
    <x v="29"/>
    <s v="2024-10-02"/>
    <m/>
    <x v="5"/>
    <x v="0"/>
    <x v="0"/>
    <x v="0"/>
    <x v="0"/>
    <x v="0"/>
    <x v="0"/>
    <x v="0"/>
    <x v="0"/>
    <x v="5"/>
    <x v="2"/>
    <x v="0"/>
    <x v="1"/>
  </r>
  <r>
    <n v="182381628"/>
    <x v="117"/>
    <x v="11"/>
    <x v="0"/>
    <x v="29"/>
    <s v="2024-10-02"/>
    <m/>
    <x v="5"/>
    <x v="0"/>
    <x v="0"/>
    <x v="0"/>
    <x v="0"/>
    <x v="0"/>
    <x v="0"/>
    <x v="0"/>
    <x v="0"/>
    <x v="5"/>
    <x v="2"/>
    <x v="0"/>
    <x v="1"/>
  </r>
  <r>
    <n v="182381654"/>
    <x v="124"/>
    <x v="11"/>
    <x v="6"/>
    <x v="39"/>
    <s v="2024-10-01"/>
    <m/>
    <x v="7"/>
    <x v="0"/>
    <x v="0"/>
    <x v="0"/>
    <x v="2"/>
    <x v="1"/>
    <x v="1"/>
    <x v="1"/>
    <x v="0"/>
    <x v="4"/>
    <x v="2"/>
    <x v="0"/>
    <x v="1"/>
  </r>
  <r>
    <n v="182381660"/>
    <x v="117"/>
    <x v="11"/>
    <x v="0"/>
    <x v="29"/>
    <s v="2024-10-02"/>
    <m/>
    <x v="5"/>
    <x v="0"/>
    <x v="0"/>
    <x v="0"/>
    <x v="0"/>
    <x v="0"/>
    <x v="0"/>
    <x v="0"/>
    <x v="0"/>
    <x v="5"/>
    <x v="2"/>
    <x v="0"/>
    <x v="1"/>
  </r>
  <r>
    <n v="182383737"/>
    <x v="124"/>
    <x v="144"/>
    <x v="0"/>
    <x v="24"/>
    <m/>
    <m/>
    <x v="0"/>
    <x v="0"/>
    <x v="0"/>
    <x v="0"/>
    <x v="0"/>
    <x v="0"/>
    <x v="0"/>
    <x v="0"/>
    <x v="0"/>
    <x v="4"/>
    <x v="6"/>
    <x v="0"/>
    <x v="0"/>
  </r>
  <r>
    <n v="182383866"/>
    <x v="124"/>
    <x v="144"/>
    <x v="0"/>
    <x v="24"/>
    <m/>
    <m/>
    <x v="0"/>
    <x v="0"/>
    <x v="0"/>
    <x v="0"/>
    <x v="0"/>
    <x v="0"/>
    <x v="0"/>
    <x v="0"/>
    <x v="0"/>
    <x v="4"/>
    <x v="6"/>
    <x v="0"/>
    <x v="0"/>
  </r>
  <r>
    <n v="182384020"/>
    <x v="124"/>
    <x v="145"/>
    <x v="1"/>
    <x v="12"/>
    <m/>
    <m/>
    <x v="0"/>
    <x v="0"/>
    <x v="0"/>
    <x v="0"/>
    <x v="2"/>
    <x v="1"/>
    <x v="1"/>
    <x v="1"/>
    <x v="0"/>
    <x v="4"/>
    <x v="5"/>
    <x v="0"/>
    <x v="0"/>
  </r>
  <r>
    <n v="182384058"/>
    <x v="145"/>
    <x v="144"/>
    <x v="0"/>
    <x v="12"/>
    <m/>
    <m/>
    <x v="0"/>
    <x v="0"/>
    <x v="0"/>
    <x v="0"/>
    <x v="0"/>
    <x v="0"/>
    <x v="0"/>
    <x v="0"/>
    <x v="0"/>
    <x v="4"/>
    <x v="6"/>
    <x v="0"/>
    <x v="0"/>
  </r>
  <r>
    <n v="182384105"/>
    <x v="145"/>
    <x v="152"/>
    <x v="0"/>
    <x v="12"/>
    <m/>
    <m/>
    <x v="0"/>
    <x v="0"/>
    <x v="0"/>
    <x v="0"/>
    <x v="0"/>
    <x v="0"/>
    <x v="0"/>
    <x v="0"/>
    <x v="0"/>
    <x v="4"/>
    <x v="6"/>
    <x v="0"/>
    <x v="0"/>
  </r>
  <r>
    <n v="182385803"/>
    <x v="124"/>
    <x v="145"/>
    <x v="26"/>
    <x v="71"/>
    <m/>
    <m/>
    <x v="0"/>
    <x v="0"/>
    <x v="0"/>
    <x v="0"/>
    <x v="2"/>
    <x v="1"/>
    <x v="0"/>
    <x v="0"/>
    <x v="0"/>
    <x v="4"/>
    <x v="5"/>
    <x v="0"/>
    <x v="0"/>
  </r>
  <r>
    <n v="182387937"/>
    <x v="124"/>
    <x v="11"/>
    <x v="6"/>
    <x v="83"/>
    <s v="2024-11-11"/>
    <m/>
    <x v="2"/>
    <x v="0"/>
    <x v="0"/>
    <x v="0"/>
    <x v="2"/>
    <x v="1"/>
    <x v="1"/>
    <x v="1"/>
    <x v="0"/>
    <x v="4"/>
    <x v="2"/>
    <x v="0"/>
    <x v="1"/>
  </r>
  <r>
    <n v="182389098"/>
    <x v="124"/>
    <x v="144"/>
    <x v="1"/>
    <x v="61"/>
    <m/>
    <m/>
    <x v="0"/>
    <x v="0"/>
    <x v="0"/>
    <x v="0"/>
    <x v="2"/>
    <x v="1"/>
    <x v="1"/>
    <x v="1"/>
    <x v="0"/>
    <x v="4"/>
    <x v="6"/>
    <x v="0"/>
    <x v="0"/>
  </r>
  <r>
    <n v="182389118"/>
    <x v="137"/>
    <x v="151"/>
    <x v="0"/>
    <x v="61"/>
    <m/>
    <m/>
    <x v="0"/>
    <x v="0"/>
    <x v="0"/>
    <x v="0"/>
    <x v="0"/>
    <x v="0"/>
    <x v="0"/>
    <x v="0"/>
    <x v="0"/>
    <x v="5"/>
    <x v="6"/>
    <x v="0"/>
    <x v="0"/>
  </r>
  <r>
    <n v="182389131"/>
    <x v="137"/>
    <x v="151"/>
    <x v="0"/>
    <x v="61"/>
    <m/>
    <m/>
    <x v="0"/>
    <x v="0"/>
    <x v="0"/>
    <x v="0"/>
    <x v="0"/>
    <x v="0"/>
    <x v="0"/>
    <x v="0"/>
    <x v="0"/>
    <x v="5"/>
    <x v="6"/>
    <x v="0"/>
    <x v="0"/>
  </r>
  <r>
    <n v="182389153"/>
    <x v="137"/>
    <x v="151"/>
    <x v="0"/>
    <x v="61"/>
    <m/>
    <m/>
    <x v="0"/>
    <x v="0"/>
    <x v="0"/>
    <x v="0"/>
    <x v="0"/>
    <x v="0"/>
    <x v="0"/>
    <x v="0"/>
    <x v="0"/>
    <x v="5"/>
    <x v="6"/>
    <x v="0"/>
    <x v="0"/>
  </r>
  <r>
    <n v="182389176"/>
    <x v="137"/>
    <x v="151"/>
    <x v="0"/>
    <x v="61"/>
    <m/>
    <m/>
    <x v="0"/>
    <x v="0"/>
    <x v="0"/>
    <x v="0"/>
    <x v="0"/>
    <x v="0"/>
    <x v="0"/>
    <x v="0"/>
    <x v="0"/>
    <x v="5"/>
    <x v="6"/>
    <x v="0"/>
    <x v="0"/>
  </r>
  <r>
    <n v="182389191"/>
    <x v="137"/>
    <x v="151"/>
    <x v="0"/>
    <x v="61"/>
    <m/>
    <m/>
    <x v="0"/>
    <x v="0"/>
    <x v="0"/>
    <x v="0"/>
    <x v="0"/>
    <x v="0"/>
    <x v="0"/>
    <x v="0"/>
    <x v="0"/>
    <x v="5"/>
    <x v="6"/>
    <x v="0"/>
    <x v="0"/>
  </r>
  <r>
    <n v="182397052"/>
    <x v="145"/>
    <x v="136"/>
    <x v="6"/>
    <x v="39"/>
    <m/>
    <m/>
    <x v="0"/>
    <x v="0"/>
    <x v="0"/>
    <x v="0"/>
    <x v="2"/>
    <x v="1"/>
    <x v="1"/>
    <x v="1"/>
    <x v="0"/>
    <x v="4"/>
    <x v="5"/>
    <x v="0"/>
    <x v="0"/>
  </r>
  <r>
    <n v="182397095"/>
    <x v="142"/>
    <x v="135"/>
    <x v="0"/>
    <x v="39"/>
    <m/>
    <m/>
    <x v="0"/>
    <x v="0"/>
    <x v="0"/>
    <x v="0"/>
    <x v="0"/>
    <x v="0"/>
    <x v="0"/>
    <x v="0"/>
    <x v="0"/>
    <x v="4"/>
    <x v="6"/>
    <x v="0"/>
    <x v="0"/>
  </r>
  <r>
    <n v="182397142"/>
    <x v="142"/>
    <x v="118"/>
    <x v="9"/>
    <x v="39"/>
    <m/>
    <m/>
    <x v="0"/>
    <x v="0"/>
    <x v="0"/>
    <x v="0"/>
    <x v="0"/>
    <x v="0"/>
    <x v="0"/>
    <x v="0"/>
    <x v="0"/>
    <x v="4"/>
    <x v="6"/>
    <x v="0"/>
    <x v="0"/>
  </r>
  <r>
    <n v="182397330"/>
    <x v="145"/>
    <x v="144"/>
    <x v="14"/>
    <x v="21"/>
    <m/>
    <m/>
    <x v="0"/>
    <x v="0"/>
    <x v="0"/>
    <x v="0"/>
    <x v="2"/>
    <x v="1"/>
    <x v="0"/>
    <x v="1"/>
    <x v="0"/>
    <x v="4"/>
    <x v="6"/>
    <x v="0"/>
    <x v="0"/>
  </r>
  <r>
    <n v="182397384"/>
    <x v="143"/>
    <x v="151"/>
    <x v="0"/>
    <x v="21"/>
    <m/>
    <m/>
    <x v="0"/>
    <x v="0"/>
    <x v="0"/>
    <x v="0"/>
    <x v="0"/>
    <x v="0"/>
    <x v="0"/>
    <x v="0"/>
    <x v="0"/>
    <x v="5"/>
    <x v="6"/>
    <x v="0"/>
    <x v="0"/>
  </r>
  <r>
    <n v="182397470"/>
    <x v="143"/>
    <x v="151"/>
    <x v="0"/>
    <x v="21"/>
    <m/>
    <m/>
    <x v="0"/>
    <x v="0"/>
    <x v="0"/>
    <x v="0"/>
    <x v="0"/>
    <x v="0"/>
    <x v="0"/>
    <x v="0"/>
    <x v="0"/>
    <x v="5"/>
    <x v="6"/>
    <x v="0"/>
    <x v="0"/>
  </r>
  <r>
    <n v="182408083"/>
    <x v="145"/>
    <x v="136"/>
    <x v="3"/>
    <x v="24"/>
    <m/>
    <m/>
    <x v="0"/>
    <x v="0"/>
    <x v="0"/>
    <x v="0"/>
    <x v="2"/>
    <x v="1"/>
    <x v="0"/>
    <x v="0"/>
    <x v="0"/>
    <x v="4"/>
    <x v="5"/>
    <x v="0"/>
    <x v="0"/>
  </r>
  <r>
    <n v="182410842"/>
    <x v="145"/>
    <x v="136"/>
    <x v="1"/>
    <x v="22"/>
    <m/>
    <m/>
    <x v="0"/>
    <x v="0"/>
    <x v="0"/>
    <x v="0"/>
    <x v="2"/>
    <x v="1"/>
    <x v="1"/>
    <x v="1"/>
    <x v="0"/>
    <x v="4"/>
    <x v="5"/>
    <x v="0"/>
    <x v="0"/>
  </r>
  <r>
    <n v="182410871"/>
    <x v="142"/>
    <x v="135"/>
    <x v="0"/>
    <x v="22"/>
    <m/>
    <m/>
    <x v="0"/>
    <x v="0"/>
    <x v="0"/>
    <x v="0"/>
    <x v="0"/>
    <x v="0"/>
    <x v="0"/>
    <x v="0"/>
    <x v="0"/>
    <x v="4"/>
    <x v="6"/>
    <x v="0"/>
    <x v="0"/>
  </r>
  <r>
    <n v="182410894"/>
    <x v="142"/>
    <x v="135"/>
    <x v="0"/>
    <x v="22"/>
    <m/>
    <m/>
    <x v="0"/>
    <x v="0"/>
    <x v="0"/>
    <x v="0"/>
    <x v="0"/>
    <x v="0"/>
    <x v="0"/>
    <x v="0"/>
    <x v="0"/>
    <x v="4"/>
    <x v="6"/>
    <x v="0"/>
    <x v="0"/>
  </r>
  <r>
    <n v="182413192"/>
    <x v="145"/>
    <x v="119"/>
    <x v="2"/>
    <x v="13"/>
    <m/>
    <m/>
    <x v="0"/>
    <x v="0"/>
    <x v="0"/>
    <x v="0"/>
    <x v="2"/>
    <x v="1"/>
    <x v="0"/>
    <x v="0"/>
    <x v="0"/>
    <x v="4"/>
    <x v="6"/>
    <x v="0"/>
    <x v="0"/>
  </r>
  <r>
    <n v="182413398"/>
    <x v="145"/>
    <x v="150"/>
    <x v="8"/>
    <x v="3"/>
    <m/>
    <m/>
    <x v="0"/>
    <x v="0"/>
    <x v="0"/>
    <x v="0"/>
    <x v="2"/>
    <x v="1"/>
    <x v="1"/>
    <x v="1"/>
    <x v="0"/>
    <x v="4"/>
    <x v="6"/>
    <x v="0"/>
    <x v="0"/>
  </r>
  <r>
    <n v="182413651"/>
    <x v="145"/>
    <x v="136"/>
    <x v="13"/>
    <x v="4"/>
    <m/>
    <m/>
    <x v="0"/>
    <x v="0"/>
    <x v="0"/>
    <x v="0"/>
    <x v="2"/>
    <x v="1"/>
    <x v="1"/>
    <x v="0"/>
    <x v="0"/>
    <x v="4"/>
    <x v="5"/>
    <x v="0"/>
    <x v="0"/>
  </r>
  <r>
    <n v="182413687"/>
    <x v="145"/>
    <x v="150"/>
    <x v="6"/>
    <x v="47"/>
    <m/>
    <m/>
    <x v="0"/>
    <x v="0"/>
    <x v="0"/>
    <x v="0"/>
    <x v="2"/>
    <x v="1"/>
    <x v="1"/>
    <x v="1"/>
    <x v="0"/>
    <x v="4"/>
    <x v="6"/>
    <x v="0"/>
    <x v="0"/>
  </r>
  <r>
    <n v="182413731"/>
    <x v="147"/>
    <x v="151"/>
    <x v="0"/>
    <x v="47"/>
    <m/>
    <m/>
    <x v="0"/>
    <x v="0"/>
    <x v="0"/>
    <x v="0"/>
    <x v="0"/>
    <x v="0"/>
    <x v="0"/>
    <x v="0"/>
    <x v="0"/>
    <x v="5"/>
    <x v="6"/>
    <x v="0"/>
    <x v="0"/>
  </r>
  <r>
    <n v="182413758"/>
    <x v="147"/>
    <x v="151"/>
    <x v="0"/>
    <x v="47"/>
    <m/>
    <m/>
    <x v="0"/>
    <x v="0"/>
    <x v="0"/>
    <x v="0"/>
    <x v="0"/>
    <x v="0"/>
    <x v="0"/>
    <x v="0"/>
    <x v="0"/>
    <x v="5"/>
    <x v="6"/>
    <x v="0"/>
    <x v="0"/>
  </r>
  <r>
    <n v="182413803"/>
    <x v="147"/>
    <x v="151"/>
    <x v="0"/>
    <x v="47"/>
    <m/>
    <m/>
    <x v="0"/>
    <x v="0"/>
    <x v="0"/>
    <x v="0"/>
    <x v="0"/>
    <x v="0"/>
    <x v="0"/>
    <x v="0"/>
    <x v="0"/>
    <x v="5"/>
    <x v="6"/>
    <x v="0"/>
    <x v="0"/>
  </r>
  <r>
    <n v="182414468"/>
    <x v="145"/>
    <x v="136"/>
    <x v="1"/>
    <x v="24"/>
    <m/>
    <m/>
    <x v="0"/>
    <x v="0"/>
    <x v="0"/>
    <x v="0"/>
    <x v="2"/>
    <x v="1"/>
    <x v="1"/>
    <x v="1"/>
    <x v="0"/>
    <x v="4"/>
    <x v="5"/>
    <x v="0"/>
    <x v="0"/>
  </r>
  <r>
    <n v="182414523"/>
    <x v="117"/>
    <x v="150"/>
    <x v="0"/>
    <x v="24"/>
    <m/>
    <m/>
    <x v="0"/>
    <x v="0"/>
    <x v="0"/>
    <x v="0"/>
    <x v="0"/>
    <x v="0"/>
    <x v="0"/>
    <x v="0"/>
    <x v="0"/>
    <x v="5"/>
    <x v="6"/>
    <x v="0"/>
    <x v="0"/>
  </r>
  <r>
    <n v="182414552"/>
    <x v="117"/>
    <x v="150"/>
    <x v="0"/>
    <x v="24"/>
    <m/>
    <m/>
    <x v="0"/>
    <x v="0"/>
    <x v="0"/>
    <x v="0"/>
    <x v="0"/>
    <x v="0"/>
    <x v="0"/>
    <x v="0"/>
    <x v="0"/>
    <x v="5"/>
    <x v="6"/>
    <x v="0"/>
    <x v="0"/>
  </r>
  <r>
    <n v="182415677"/>
    <x v="145"/>
    <x v="144"/>
    <x v="1"/>
    <x v="24"/>
    <m/>
    <m/>
    <x v="0"/>
    <x v="0"/>
    <x v="0"/>
    <x v="0"/>
    <x v="2"/>
    <x v="1"/>
    <x v="1"/>
    <x v="1"/>
    <x v="0"/>
    <x v="4"/>
    <x v="6"/>
    <x v="0"/>
    <x v="0"/>
  </r>
  <r>
    <n v="182415680"/>
    <x v="145"/>
    <x v="118"/>
    <x v="1"/>
    <x v="41"/>
    <m/>
    <m/>
    <x v="0"/>
    <x v="0"/>
    <x v="0"/>
    <x v="0"/>
    <x v="2"/>
    <x v="1"/>
    <x v="1"/>
    <x v="1"/>
    <x v="0"/>
    <x v="4"/>
    <x v="6"/>
    <x v="0"/>
    <x v="0"/>
  </r>
  <r>
    <n v="182415724"/>
    <x v="117"/>
    <x v="119"/>
    <x v="0"/>
    <x v="41"/>
    <m/>
    <m/>
    <x v="0"/>
    <x v="0"/>
    <x v="0"/>
    <x v="0"/>
    <x v="0"/>
    <x v="0"/>
    <x v="0"/>
    <x v="0"/>
    <x v="0"/>
    <x v="5"/>
    <x v="6"/>
    <x v="0"/>
    <x v="0"/>
  </r>
  <r>
    <n v="182415726"/>
    <x v="137"/>
    <x v="150"/>
    <x v="0"/>
    <x v="24"/>
    <m/>
    <m/>
    <x v="0"/>
    <x v="0"/>
    <x v="0"/>
    <x v="0"/>
    <x v="0"/>
    <x v="0"/>
    <x v="0"/>
    <x v="0"/>
    <x v="0"/>
    <x v="5"/>
    <x v="6"/>
    <x v="0"/>
    <x v="0"/>
  </r>
  <r>
    <n v="182415765"/>
    <x v="117"/>
    <x v="119"/>
    <x v="0"/>
    <x v="41"/>
    <m/>
    <m/>
    <x v="0"/>
    <x v="0"/>
    <x v="0"/>
    <x v="0"/>
    <x v="0"/>
    <x v="0"/>
    <x v="0"/>
    <x v="0"/>
    <x v="0"/>
    <x v="5"/>
    <x v="6"/>
    <x v="0"/>
    <x v="0"/>
  </r>
  <r>
    <n v="182415788"/>
    <x v="117"/>
    <x v="119"/>
    <x v="0"/>
    <x v="41"/>
    <m/>
    <s v="2024-11-04"/>
    <x v="0"/>
    <x v="0"/>
    <x v="0"/>
    <x v="0"/>
    <x v="0"/>
    <x v="0"/>
    <x v="0"/>
    <x v="0"/>
    <x v="0"/>
    <x v="5"/>
    <x v="6"/>
    <x v="0"/>
    <x v="0"/>
  </r>
  <r>
    <n v="182415962"/>
    <x v="145"/>
    <x v="118"/>
    <x v="3"/>
    <x v="31"/>
    <m/>
    <m/>
    <x v="0"/>
    <x v="0"/>
    <x v="0"/>
    <x v="0"/>
    <x v="2"/>
    <x v="1"/>
    <x v="0"/>
    <x v="0"/>
    <x v="0"/>
    <x v="4"/>
    <x v="6"/>
    <x v="0"/>
    <x v="0"/>
  </r>
  <r>
    <n v="182416283"/>
    <x v="142"/>
    <x v="151"/>
    <x v="3"/>
    <x v="83"/>
    <m/>
    <s v="2024-11-14"/>
    <x v="0"/>
    <x v="0"/>
    <x v="0"/>
    <x v="0"/>
    <x v="2"/>
    <x v="1"/>
    <x v="0"/>
    <x v="0"/>
    <x v="0"/>
    <x v="4"/>
    <x v="6"/>
    <x v="0"/>
    <x v="0"/>
  </r>
  <r>
    <n v="182416711"/>
    <x v="145"/>
    <x v="134"/>
    <x v="1"/>
    <x v="74"/>
    <m/>
    <m/>
    <x v="0"/>
    <x v="0"/>
    <x v="0"/>
    <x v="0"/>
    <x v="2"/>
    <x v="1"/>
    <x v="1"/>
    <x v="1"/>
    <x v="0"/>
    <x v="4"/>
    <x v="5"/>
    <x v="0"/>
    <x v="0"/>
  </r>
  <r>
    <n v="182416795"/>
    <x v="127"/>
    <x v="150"/>
    <x v="0"/>
    <x v="74"/>
    <m/>
    <s v="2024-10-22"/>
    <x v="0"/>
    <x v="7"/>
    <x v="0"/>
    <x v="0"/>
    <x v="1"/>
    <x v="0"/>
    <x v="0"/>
    <x v="0"/>
    <x v="1"/>
    <x v="4"/>
    <x v="6"/>
    <x v="0"/>
    <x v="0"/>
  </r>
  <r>
    <n v="182416824"/>
    <x v="127"/>
    <x v="118"/>
    <x v="9"/>
    <x v="74"/>
    <m/>
    <m/>
    <x v="0"/>
    <x v="0"/>
    <x v="0"/>
    <x v="0"/>
    <x v="0"/>
    <x v="0"/>
    <x v="0"/>
    <x v="0"/>
    <x v="0"/>
    <x v="4"/>
    <x v="6"/>
    <x v="0"/>
    <x v="0"/>
  </r>
  <r>
    <n v="182416933"/>
    <x v="145"/>
    <x v="11"/>
    <x v="2"/>
    <x v="31"/>
    <s v="2024-10-04"/>
    <m/>
    <x v="1"/>
    <x v="0"/>
    <x v="0"/>
    <x v="0"/>
    <x v="2"/>
    <x v="1"/>
    <x v="0"/>
    <x v="0"/>
    <x v="0"/>
    <x v="4"/>
    <x v="2"/>
    <x v="0"/>
    <x v="1"/>
  </r>
  <r>
    <n v="182469706"/>
    <x v="142"/>
    <x v="150"/>
    <x v="6"/>
    <x v="15"/>
    <m/>
    <s v="2024-10-22"/>
    <x v="0"/>
    <x v="0"/>
    <x v="0"/>
    <x v="0"/>
    <x v="2"/>
    <x v="1"/>
    <x v="1"/>
    <x v="1"/>
    <x v="0"/>
    <x v="4"/>
    <x v="6"/>
    <x v="0"/>
    <x v="0"/>
  </r>
  <r>
    <n v="182469762"/>
    <x v="147"/>
    <x v="11"/>
    <x v="0"/>
    <x v="15"/>
    <s v="2024-10-07"/>
    <m/>
    <x v="1"/>
    <x v="0"/>
    <x v="0"/>
    <x v="0"/>
    <x v="0"/>
    <x v="0"/>
    <x v="0"/>
    <x v="0"/>
    <x v="0"/>
    <x v="5"/>
    <x v="2"/>
    <x v="0"/>
    <x v="1"/>
  </r>
  <r>
    <n v="182469829"/>
    <x v="147"/>
    <x v="11"/>
    <x v="0"/>
    <x v="15"/>
    <s v="2024-10-07"/>
    <m/>
    <x v="1"/>
    <x v="0"/>
    <x v="0"/>
    <x v="0"/>
    <x v="0"/>
    <x v="0"/>
    <x v="0"/>
    <x v="0"/>
    <x v="0"/>
    <x v="5"/>
    <x v="2"/>
    <x v="0"/>
    <x v="1"/>
  </r>
  <r>
    <n v="182469904"/>
    <x v="147"/>
    <x v="11"/>
    <x v="0"/>
    <x v="15"/>
    <s v="2024-10-07"/>
    <m/>
    <x v="1"/>
    <x v="0"/>
    <x v="0"/>
    <x v="0"/>
    <x v="0"/>
    <x v="0"/>
    <x v="0"/>
    <x v="0"/>
    <x v="0"/>
    <x v="5"/>
    <x v="2"/>
    <x v="0"/>
    <x v="1"/>
  </r>
  <r>
    <n v="182471334"/>
    <x v="142"/>
    <x v="11"/>
    <x v="2"/>
    <x v="7"/>
    <s v="2024-10-01"/>
    <m/>
    <x v="1"/>
    <x v="0"/>
    <x v="0"/>
    <x v="0"/>
    <x v="2"/>
    <x v="1"/>
    <x v="0"/>
    <x v="0"/>
    <x v="0"/>
    <x v="4"/>
    <x v="2"/>
    <x v="0"/>
    <x v="1"/>
  </r>
  <r>
    <n v="182473926"/>
    <x v="142"/>
    <x v="11"/>
    <x v="1"/>
    <x v="41"/>
    <s v="2024-10-15"/>
    <m/>
    <x v="1"/>
    <x v="0"/>
    <x v="0"/>
    <x v="0"/>
    <x v="2"/>
    <x v="1"/>
    <x v="1"/>
    <x v="1"/>
    <x v="0"/>
    <x v="4"/>
    <x v="2"/>
    <x v="0"/>
    <x v="1"/>
  </r>
  <r>
    <n v="182476872"/>
    <x v="142"/>
    <x v="135"/>
    <x v="1"/>
    <x v="2"/>
    <m/>
    <m/>
    <x v="0"/>
    <x v="0"/>
    <x v="0"/>
    <x v="0"/>
    <x v="2"/>
    <x v="1"/>
    <x v="1"/>
    <x v="1"/>
    <x v="0"/>
    <x v="4"/>
    <x v="6"/>
    <x v="0"/>
    <x v="0"/>
  </r>
  <r>
    <n v="182476893"/>
    <x v="147"/>
    <x v="129"/>
    <x v="0"/>
    <x v="2"/>
    <m/>
    <m/>
    <x v="0"/>
    <x v="0"/>
    <x v="0"/>
    <x v="0"/>
    <x v="0"/>
    <x v="0"/>
    <x v="0"/>
    <x v="0"/>
    <x v="0"/>
    <x v="5"/>
    <x v="6"/>
    <x v="0"/>
    <x v="0"/>
  </r>
  <r>
    <n v="182476951"/>
    <x v="147"/>
    <x v="129"/>
    <x v="0"/>
    <x v="2"/>
    <m/>
    <m/>
    <x v="0"/>
    <x v="0"/>
    <x v="0"/>
    <x v="0"/>
    <x v="0"/>
    <x v="0"/>
    <x v="0"/>
    <x v="0"/>
    <x v="0"/>
    <x v="5"/>
    <x v="6"/>
    <x v="0"/>
    <x v="0"/>
  </r>
  <r>
    <n v="182477453"/>
    <x v="142"/>
    <x v="144"/>
    <x v="1"/>
    <x v="29"/>
    <m/>
    <m/>
    <x v="0"/>
    <x v="0"/>
    <x v="0"/>
    <x v="0"/>
    <x v="2"/>
    <x v="1"/>
    <x v="1"/>
    <x v="1"/>
    <x v="0"/>
    <x v="4"/>
    <x v="6"/>
    <x v="0"/>
    <x v="0"/>
  </r>
  <r>
    <n v="182477479"/>
    <x v="137"/>
    <x v="151"/>
    <x v="0"/>
    <x v="29"/>
    <m/>
    <m/>
    <x v="0"/>
    <x v="0"/>
    <x v="0"/>
    <x v="0"/>
    <x v="0"/>
    <x v="0"/>
    <x v="0"/>
    <x v="0"/>
    <x v="0"/>
    <x v="5"/>
    <x v="6"/>
    <x v="0"/>
    <x v="0"/>
  </r>
  <r>
    <n v="182477506"/>
    <x v="137"/>
    <x v="135"/>
    <x v="9"/>
    <x v="29"/>
    <m/>
    <m/>
    <x v="0"/>
    <x v="0"/>
    <x v="0"/>
    <x v="0"/>
    <x v="0"/>
    <x v="0"/>
    <x v="0"/>
    <x v="0"/>
    <x v="0"/>
    <x v="5"/>
    <x v="6"/>
    <x v="0"/>
    <x v="0"/>
  </r>
  <r>
    <n v="182478807"/>
    <x v="142"/>
    <x v="118"/>
    <x v="1"/>
    <x v="2"/>
    <m/>
    <m/>
    <x v="0"/>
    <x v="0"/>
    <x v="0"/>
    <x v="0"/>
    <x v="2"/>
    <x v="1"/>
    <x v="1"/>
    <x v="1"/>
    <x v="0"/>
    <x v="4"/>
    <x v="6"/>
    <x v="0"/>
    <x v="0"/>
  </r>
  <r>
    <n v="182478842"/>
    <x v="137"/>
    <x v="151"/>
    <x v="0"/>
    <x v="2"/>
    <m/>
    <m/>
    <x v="0"/>
    <x v="0"/>
    <x v="0"/>
    <x v="0"/>
    <x v="0"/>
    <x v="0"/>
    <x v="0"/>
    <x v="0"/>
    <x v="0"/>
    <x v="5"/>
    <x v="6"/>
    <x v="0"/>
    <x v="0"/>
  </r>
  <r>
    <n v="182479383"/>
    <x v="137"/>
    <x v="151"/>
    <x v="0"/>
    <x v="2"/>
    <m/>
    <m/>
    <x v="0"/>
    <x v="0"/>
    <x v="0"/>
    <x v="0"/>
    <x v="0"/>
    <x v="0"/>
    <x v="0"/>
    <x v="0"/>
    <x v="0"/>
    <x v="5"/>
    <x v="6"/>
    <x v="0"/>
    <x v="0"/>
  </r>
  <r>
    <n v="182479936"/>
    <x v="142"/>
    <x v="154"/>
    <x v="12"/>
    <x v="11"/>
    <m/>
    <m/>
    <x v="0"/>
    <x v="0"/>
    <x v="0"/>
    <x v="0"/>
    <x v="2"/>
    <x v="1"/>
    <x v="0"/>
    <x v="1"/>
    <x v="0"/>
    <x v="4"/>
    <x v="6"/>
    <x v="0"/>
    <x v="0"/>
  </r>
  <r>
    <n v="182479973"/>
    <x v="130"/>
    <x v="117"/>
    <x v="0"/>
    <x v="11"/>
    <m/>
    <m/>
    <x v="0"/>
    <x v="0"/>
    <x v="0"/>
    <x v="0"/>
    <x v="0"/>
    <x v="0"/>
    <x v="0"/>
    <x v="0"/>
    <x v="0"/>
    <x v="5"/>
    <x v="6"/>
    <x v="0"/>
    <x v="0"/>
  </r>
  <r>
    <n v="182479993"/>
    <x v="130"/>
    <x v="117"/>
    <x v="0"/>
    <x v="11"/>
    <m/>
    <m/>
    <x v="0"/>
    <x v="0"/>
    <x v="0"/>
    <x v="0"/>
    <x v="0"/>
    <x v="0"/>
    <x v="0"/>
    <x v="0"/>
    <x v="0"/>
    <x v="5"/>
    <x v="6"/>
    <x v="0"/>
    <x v="0"/>
  </r>
  <r>
    <n v="182480022"/>
    <x v="130"/>
    <x v="117"/>
    <x v="0"/>
    <x v="11"/>
    <m/>
    <m/>
    <x v="0"/>
    <x v="0"/>
    <x v="0"/>
    <x v="0"/>
    <x v="0"/>
    <x v="0"/>
    <x v="0"/>
    <x v="0"/>
    <x v="0"/>
    <x v="5"/>
    <x v="6"/>
    <x v="0"/>
    <x v="0"/>
  </r>
  <r>
    <n v="182483265"/>
    <x v="142"/>
    <x v="150"/>
    <x v="16"/>
    <x v="80"/>
    <m/>
    <m/>
    <x v="0"/>
    <x v="0"/>
    <x v="0"/>
    <x v="0"/>
    <x v="2"/>
    <x v="1"/>
    <x v="0"/>
    <x v="1"/>
    <x v="0"/>
    <x v="4"/>
    <x v="6"/>
    <x v="0"/>
    <x v="0"/>
  </r>
  <r>
    <n v="182483283"/>
    <x v="147"/>
    <x v="129"/>
    <x v="0"/>
    <x v="80"/>
    <m/>
    <m/>
    <x v="0"/>
    <x v="0"/>
    <x v="0"/>
    <x v="0"/>
    <x v="0"/>
    <x v="0"/>
    <x v="0"/>
    <x v="0"/>
    <x v="0"/>
    <x v="5"/>
    <x v="6"/>
    <x v="0"/>
    <x v="0"/>
  </r>
  <r>
    <n v="182483293"/>
    <x v="147"/>
    <x v="129"/>
    <x v="0"/>
    <x v="80"/>
    <m/>
    <m/>
    <x v="0"/>
    <x v="0"/>
    <x v="0"/>
    <x v="0"/>
    <x v="0"/>
    <x v="0"/>
    <x v="0"/>
    <x v="0"/>
    <x v="0"/>
    <x v="5"/>
    <x v="6"/>
    <x v="0"/>
    <x v="0"/>
  </r>
  <r>
    <n v="182499156"/>
    <x v="117"/>
    <x v="118"/>
    <x v="1"/>
    <x v="7"/>
    <m/>
    <m/>
    <x v="0"/>
    <x v="0"/>
    <x v="0"/>
    <x v="0"/>
    <x v="2"/>
    <x v="1"/>
    <x v="1"/>
    <x v="1"/>
    <x v="0"/>
    <x v="5"/>
    <x v="6"/>
    <x v="0"/>
    <x v="0"/>
  </r>
  <r>
    <n v="182499181"/>
    <x v="117"/>
    <x v="119"/>
    <x v="0"/>
    <x v="7"/>
    <m/>
    <m/>
    <x v="0"/>
    <x v="0"/>
    <x v="0"/>
    <x v="0"/>
    <x v="0"/>
    <x v="0"/>
    <x v="0"/>
    <x v="0"/>
    <x v="0"/>
    <x v="5"/>
    <x v="6"/>
    <x v="0"/>
    <x v="0"/>
  </r>
  <r>
    <n v="182499206"/>
    <x v="117"/>
    <x v="144"/>
    <x v="9"/>
    <x v="7"/>
    <m/>
    <m/>
    <x v="0"/>
    <x v="0"/>
    <x v="0"/>
    <x v="0"/>
    <x v="0"/>
    <x v="0"/>
    <x v="0"/>
    <x v="0"/>
    <x v="0"/>
    <x v="5"/>
    <x v="6"/>
    <x v="0"/>
    <x v="0"/>
  </r>
  <r>
    <n v="182499653"/>
    <x v="117"/>
    <x v="153"/>
    <x v="1"/>
    <x v="39"/>
    <m/>
    <m/>
    <x v="0"/>
    <x v="0"/>
    <x v="0"/>
    <x v="0"/>
    <x v="2"/>
    <x v="1"/>
    <x v="1"/>
    <x v="1"/>
    <x v="0"/>
    <x v="5"/>
    <x v="6"/>
    <x v="0"/>
    <x v="0"/>
  </r>
  <r>
    <n v="182499676"/>
    <x v="148"/>
    <x v="139"/>
    <x v="0"/>
    <x v="39"/>
    <m/>
    <m/>
    <x v="0"/>
    <x v="0"/>
    <x v="0"/>
    <x v="0"/>
    <x v="0"/>
    <x v="0"/>
    <x v="0"/>
    <x v="0"/>
    <x v="0"/>
    <x v="5"/>
    <x v="6"/>
    <x v="0"/>
    <x v="0"/>
  </r>
  <r>
    <n v="182501235"/>
    <x v="117"/>
    <x v="150"/>
    <x v="1"/>
    <x v="30"/>
    <m/>
    <m/>
    <x v="0"/>
    <x v="0"/>
    <x v="0"/>
    <x v="0"/>
    <x v="2"/>
    <x v="1"/>
    <x v="1"/>
    <x v="1"/>
    <x v="0"/>
    <x v="5"/>
    <x v="6"/>
    <x v="0"/>
    <x v="0"/>
  </r>
  <r>
    <n v="182501260"/>
    <x v="123"/>
    <x v="155"/>
    <x v="0"/>
    <x v="30"/>
    <m/>
    <m/>
    <x v="0"/>
    <x v="0"/>
    <x v="0"/>
    <x v="0"/>
    <x v="0"/>
    <x v="0"/>
    <x v="0"/>
    <x v="0"/>
    <x v="0"/>
    <x v="5"/>
    <x v="7"/>
    <x v="0"/>
    <x v="0"/>
  </r>
  <r>
    <n v="182501292"/>
    <x v="117"/>
    <x v="152"/>
    <x v="4"/>
    <x v="4"/>
    <m/>
    <m/>
    <x v="0"/>
    <x v="0"/>
    <x v="0"/>
    <x v="0"/>
    <x v="2"/>
    <x v="1"/>
    <x v="1"/>
    <x v="1"/>
    <x v="0"/>
    <x v="5"/>
    <x v="6"/>
    <x v="0"/>
    <x v="0"/>
  </r>
  <r>
    <n v="182501331"/>
    <x v="148"/>
    <x v="116"/>
    <x v="0"/>
    <x v="4"/>
    <m/>
    <m/>
    <x v="0"/>
    <x v="0"/>
    <x v="0"/>
    <x v="0"/>
    <x v="0"/>
    <x v="0"/>
    <x v="0"/>
    <x v="0"/>
    <x v="0"/>
    <x v="5"/>
    <x v="6"/>
    <x v="0"/>
    <x v="0"/>
  </r>
  <r>
    <n v="182501380"/>
    <x v="148"/>
    <x v="116"/>
    <x v="0"/>
    <x v="4"/>
    <m/>
    <m/>
    <x v="0"/>
    <x v="0"/>
    <x v="0"/>
    <x v="0"/>
    <x v="0"/>
    <x v="0"/>
    <x v="0"/>
    <x v="0"/>
    <x v="0"/>
    <x v="5"/>
    <x v="6"/>
    <x v="0"/>
    <x v="0"/>
  </r>
  <r>
    <n v="182502970"/>
    <x v="117"/>
    <x v="11"/>
    <x v="8"/>
    <x v="28"/>
    <s v="2024-10-02"/>
    <m/>
    <x v="2"/>
    <x v="0"/>
    <x v="0"/>
    <x v="0"/>
    <x v="2"/>
    <x v="1"/>
    <x v="1"/>
    <x v="1"/>
    <x v="0"/>
    <x v="5"/>
    <x v="2"/>
    <x v="0"/>
    <x v="1"/>
  </r>
  <r>
    <n v="182517807"/>
    <x v="117"/>
    <x v="139"/>
    <x v="6"/>
    <x v="74"/>
    <m/>
    <m/>
    <x v="0"/>
    <x v="0"/>
    <x v="0"/>
    <x v="0"/>
    <x v="2"/>
    <x v="1"/>
    <x v="1"/>
    <x v="1"/>
    <x v="0"/>
    <x v="5"/>
    <x v="6"/>
    <x v="0"/>
    <x v="0"/>
  </r>
  <r>
    <n v="182517832"/>
    <x v="149"/>
    <x v="156"/>
    <x v="0"/>
    <x v="74"/>
    <m/>
    <m/>
    <x v="0"/>
    <x v="0"/>
    <x v="0"/>
    <x v="0"/>
    <x v="0"/>
    <x v="0"/>
    <x v="0"/>
    <x v="0"/>
    <x v="0"/>
    <x v="5"/>
    <x v="6"/>
    <x v="0"/>
    <x v="0"/>
  </r>
  <r>
    <n v="182517852"/>
    <x v="149"/>
    <x v="156"/>
    <x v="0"/>
    <x v="74"/>
    <m/>
    <m/>
    <x v="0"/>
    <x v="0"/>
    <x v="0"/>
    <x v="0"/>
    <x v="0"/>
    <x v="0"/>
    <x v="0"/>
    <x v="0"/>
    <x v="0"/>
    <x v="5"/>
    <x v="6"/>
    <x v="0"/>
    <x v="0"/>
  </r>
  <r>
    <n v="182519187"/>
    <x v="117"/>
    <x v="11"/>
    <x v="5"/>
    <x v="80"/>
    <s v="2024-10-07"/>
    <m/>
    <x v="2"/>
    <x v="0"/>
    <x v="0"/>
    <x v="0"/>
    <x v="2"/>
    <x v="1"/>
    <x v="1"/>
    <x v="0"/>
    <x v="0"/>
    <x v="5"/>
    <x v="2"/>
    <x v="0"/>
    <x v="1"/>
  </r>
  <r>
    <n v="182523493"/>
    <x v="117"/>
    <x v="11"/>
    <x v="26"/>
    <x v="2"/>
    <s v="2024-10-08"/>
    <m/>
    <x v="7"/>
    <x v="0"/>
    <x v="0"/>
    <x v="0"/>
    <x v="2"/>
    <x v="1"/>
    <x v="0"/>
    <x v="0"/>
    <x v="0"/>
    <x v="5"/>
    <x v="2"/>
    <x v="0"/>
    <x v="1"/>
  </r>
  <r>
    <n v="182523622"/>
    <x v="117"/>
    <x v="119"/>
    <x v="1"/>
    <x v="84"/>
    <m/>
    <m/>
    <x v="0"/>
    <x v="0"/>
    <x v="0"/>
    <x v="0"/>
    <x v="2"/>
    <x v="1"/>
    <x v="1"/>
    <x v="1"/>
    <x v="0"/>
    <x v="5"/>
    <x v="6"/>
    <x v="0"/>
    <x v="0"/>
  </r>
  <r>
    <n v="182523640"/>
    <x v="147"/>
    <x v="116"/>
    <x v="0"/>
    <x v="84"/>
    <m/>
    <m/>
    <x v="0"/>
    <x v="0"/>
    <x v="0"/>
    <x v="0"/>
    <x v="0"/>
    <x v="0"/>
    <x v="0"/>
    <x v="0"/>
    <x v="0"/>
    <x v="5"/>
    <x v="6"/>
    <x v="0"/>
    <x v="0"/>
  </r>
  <r>
    <n v="182523670"/>
    <x v="147"/>
    <x v="116"/>
    <x v="0"/>
    <x v="84"/>
    <m/>
    <m/>
    <x v="0"/>
    <x v="0"/>
    <x v="0"/>
    <x v="0"/>
    <x v="0"/>
    <x v="0"/>
    <x v="0"/>
    <x v="0"/>
    <x v="0"/>
    <x v="5"/>
    <x v="6"/>
    <x v="0"/>
    <x v="0"/>
  </r>
  <r>
    <n v="182523703"/>
    <x v="147"/>
    <x v="116"/>
    <x v="0"/>
    <x v="84"/>
    <m/>
    <m/>
    <x v="0"/>
    <x v="0"/>
    <x v="0"/>
    <x v="0"/>
    <x v="0"/>
    <x v="0"/>
    <x v="0"/>
    <x v="0"/>
    <x v="0"/>
    <x v="5"/>
    <x v="6"/>
    <x v="0"/>
    <x v="0"/>
  </r>
  <r>
    <n v="182539254"/>
    <x v="137"/>
    <x v="144"/>
    <x v="1"/>
    <x v="28"/>
    <m/>
    <m/>
    <x v="0"/>
    <x v="0"/>
    <x v="0"/>
    <x v="0"/>
    <x v="2"/>
    <x v="1"/>
    <x v="1"/>
    <x v="1"/>
    <x v="0"/>
    <x v="5"/>
    <x v="6"/>
    <x v="0"/>
    <x v="0"/>
  </r>
  <r>
    <n v="182539299"/>
    <x v="137"/>
    <x v="151"/>
    <x v="0"/>
    <x v="28"/>
    <m/>
    <m/>
    <x v="0"/>
    <x v="0"/>
    <x v="0"/>
    <x v="0"/>
    <x v="0"/>
    <x v="0"/>
    <x v="0"/>
    <x v="0"/>
    <x v="0"/>
    <x v="5"/>
    <x v="6"/>
    <x v="0"/>
    <x v="0"/>
  </r>
  <r>
    <n v="182539324"/>
    <x v="137"/>
    <x v="151"/>
    <x v="0"/>
    <x v="28"/>
    <m/>
    <m/>
    <x v="0"/>
    <x v="0"/>
    <x v="0"/>
    <x v="0"/>
    <x v="0"/>
    <x v="0"/>
    <x v="0"/>
    <x v="0"/>
    <x v="0"/>
    <x v="5"/>
    <x v="6"/>
    <x v="0"/>
    <x v="0"/>
  </r>
  <r>
    <n v="182539371"/>
    <x v="137"/>
    <x v="151"/>
    <x v="0"/>
    <x v="28"/>
    <m/>
    <m/>
    <x v="0"/>
    <x v="0"/>
    <x v="0"/>
    <x v="0"/>
    <x v="0"/>
    <x v="0"/>
    <x v="0"/>
    <x v="0"/>
    <x v="0"/>
    <x v="5"/>
    <x v="6"/>
    <x v="0"/>
    <x v="0"/>
  </r>
  <r>
    <n v="182539812"/>
    <x v="137"/>
    <x v="11"/>
    <x v="1"/>
    <x v="59"/>
    <s v="2024-10-02"/>
    <m/>
    <x v="6"/>
    <x v="0"/>
    <x v="0"/>
    <x v="0"/>
    <x v="2"/>
    <x v="1"/>
    <x v="1"/>
    <x v="1"/>
    <x v="0"/>
    <x v="5"/>
    <x v="2"/>
    <x v="0"/>
    <x v="1"/>
  </r>
  <r>
    <n v="182540379"/>
    <x v="137"/>
    <x v="11"/>
    <x v="6"/>
    <x v="39"/>
    <s v="2024-10-16"/>
    <m/>
    <x v="1"/>
    <x v="0"/>
    <x v="0"/>
    <x v="0"/>
    <x v="2"/>
    <x v="1"/>
    <x v="1"/>
    <x v="1"/>
    <x v="0"/>
    <x v="5"/>
    <x v="2"/>
    <x v="0"/>
    <x v="1"/>
  </r>
  <r>
    <n v="182540584"/>
    <x v="137"/>
    <x v="11"/>
    <x v="1"/>
    <x v="25"/>
    <s v="2024-11-22"/>
    <m/>
    <x v="3"/>
    <x v="0"/>
    <x v="0"/>
    <x v="0"/>
    <x v="2"/>
    <x v="1"/>
    <x v="1"/>
    <x v="1"/>
    <x v="0"/>
    <x v="5"/>
    <x v="2"/>
    <x v="0"/>
    <x v="1"/>
  </r>
  <r>
    <n v="182542936"/>
    <x v="137"/>
    <x v="157"/>
    <x v="1"/>
    <x v="5"/>
    <m/>
    <m/>
    <x v="0"/>
    <x v="0"/>
    <x v="0"/>
    <x v="0"/>
    <x v="2"/>
    <x v="1"/>
    <x v="1"/>
    <x v="1"/>
    <x v="0"/>
    <x v="5"/>
    <x v="6"/>
    <x v="0"/>
    <x v="0"/>
  </r>
  <r>
    <n v="182542978"/>
    <x v="137"/>
    <x v="11"/>
    <x v="1"/>
    <x v="11"/>
    <s v="2024-10-14"/>
    <m/>
    <x v="4"/>
    <x v="0"/>
    <x v="0"/>
    <x v="0"/>
    <x v="2"/>
    <x v="1"/>
    <x v="1"/>
    <x v="1"/>
    <x v="0"/>
    <x v="5"/>
    <x v="2"/>
    <x v="0"/>
    <x v="1"/>
  </r>
  <r>
    <n v="182542993"/>
    <x v="137"/>
    <x v="11"/>
    <x v="6"/>
    <x v="85"/>
    <s v="2024-10-07"/>
    <m/>
    <x v="2"/>
    <x v="0"/>
    <x v="0"/>
    <x v="0"/>
    <x v="2"/>
    <x v="1"/>
    <x v="1"/>
    <x v="1"/>
    <x v="0"/>
    <x v="5"/>
    <x v="2"/>
    <x v="0"/>
    <x v="1"/>
  </r>
  <r>
    <n v="182543001"/>
    <x v="150"/>
    <x v="146"/>
    <x v="0"/>
    <x v="5"/>
    <m/>
    <m/>
    <x v="0"/>
    <x v="0"/>
    <x v="0"/>
    <x v="0"/>
    <x v="0"/>
    <x v="0"/>
    <x v="0"/>
    <x v="0"/>
    <x v="0"/>
    <x v="5"/>
    <x v="6"/>
    <x v="0"/>
    <x v="0"/>
  </r>
  <r>
    <n v="182543556"/>
    <x v="137"/>
    <x v="152"/>
    <x v="6"/>
    <x v="8"/>
    <m/>
    <m/>
    <x v="0"/>
    <x v="0"/>
    <x v="0"/>
    <x v="0"/>
    <x v="2"/>
    <x v="1"/>
    <x v="1"/>
    <x v="1"/>
    <x v="0"/>
    <x v="5"/>
    <x v="6"/>
    <x v="0"/>
    <x v="0"/>
  </r>
  <r>
    <n v="182543633"/>
    <x v="148"/>
    <x v="158"/>
    <x v="0"/>
    <x v="8"/>
    <m/>
    <m/>
    <x v="0"/>
    <x v="4"/>
    <x v="0"/>
    <x v="0"/>
    <x v="1"/>
    <x v="0"/>
    <x v="0"/>
    <x v="0"/>
    <x v="1"/>
    <x v="5"/>
    <x v="6"/>
    <x v="0"/>
    <x v="0"/>
  </r>
  <r>
    <n v="182543683"/>
    <x v="148"/>
    <x v="154"/>
    <x v="0"/>
    <x v="8"/>
    <m/>
    <m/>
    <x v="0"/>
    <x v="0"/>
    <x v="0"/>
    <x v="0"/>
    <x v="0"/>
    <x v="0"/>
    <x v="0"/>
    <x v="0"/>
    <x v="0"/>
    <x v="5"/>
    <x v="6"/>
    <x v="0"/>
    <x v="0"/>
  </r>
  <r>
    <n v="182544139"/>
    <x v="137"/>
    <x v="11"/>
    <x v="1"/>
    <x v="2"/>
    <s v="2024-10-09"/>
    <m/>
    <x v="2"/>
    <x v="0"/>
    <x v="0"/>
    <x v="0"/>
    <x v="2"/>
    <x v="1"/>
    <x v="1"/>
    <x v="1"/>
    <x v="0"/>
    <x v="5"/>
    <x v="2"/>
    <x v="0"/>
    <x v="1"/>
  </r>
  <r>
    <n v="182544641"/>
    <x v="143"/>
    <x v="135"/>
    <x v="1"/>
    <x v="39"/>
    <m/>
    <m/>
    <x v="0"/>
    <x v="0"/>
    <x v="0"/>
    <x v="0"/>
    <x v="2"/>
    <x v="1"/>
    <x v="1"/>
    <x v="1"/>
    <x v="0"/>
    <x v="5"/>
    <x v="6"/>
    <x v="0"/>
    <x v="0"/>
  </r>
  <r>
    <n v="182544697"/>
    <x v="143"/>
    <x v="151"/>
    <x v="0"/>
    <x v="39"/>
    <m/>
    <m/>
    <x v="0"/>
    <x v="0"/>
    <x v="0"/>
    <x v="0"/>
    <x v="0"/>
    <x v="0"/>
    <x v="0"/>
    <x v="0"/>
    <x v="0"/>
    <x v="5"/>
    <x v="6"/>
    <x v="0"/>
    <x v="0"/>
  </r>
  <r>
    <n v="182544814"/>
    <x v="143"/>
    <x v="125"/>
    <x v="4"/>
    <x v="39"/>
    <m/>
    <m/>
    <x v="0"/>
    <x v="0"/>
    <x v="0"/>
    <x v="0"/>
    <x v="2"/>
    <x v="1"/>
    <x v="1"/>
    <x v="1"/>
    <x v="0"/>
    <x v="5"/>
    <x v="6"/>
    <x v="0"/>
    <x v="0"/>
  </r>
  <r>
    <n v="182544849"/>
    <x v="151"/>
    <x v="115"/>
    <x v="0"/>
    <x v="39"/>
    <m/>
    <m/>
    <x v="0"/>
    <x v="0"/>
    <x v="0"/>
    <x v="0"/>
    <x v="0"/>
    <x v="0"/>
    <x v="0"/>
    <x v="0"/>
    <x v="0"/>
    <x v="5"/>
    <x v="6"/>
    <x v="0"/>
    <x v="0"/>
  </r>
  <r>
    <n v="182546630"/>
    <x v="137"/>
    <x v="135"/>
    <x v="10"/>
    <x v="30"/>
    <m/>
    <m/>
    <x v="0"/>
    <x v="0"/>
    <x v="0"/>
    <x v="0"/>
    <x v="2"/>
    <x v="1"/>
    <x v="0"/>
    <x v="1"/>
    <x v="0"/>
    <x v="5"/>
    <x v="6"/>
    <x v="0"/>
    <x v="0"/>
  </r>
  <r>
    <n v="182546658"/>
    <x v="143"/>
    <x v="151"/>
    <x v="0"/>
    <x v="30"/>
    <m/>
    <m/>
    <x v="0"/>
    <x v="0"/>
    <x v="0"/>
    <x v="0"/>
    <x v="0"/>
    <x v="0"/>
    <x v="0"/>
    <x v="0"/>
    <x v="0"/>
    <x v="5"/>
    <x v="6"/>
    <x v="0"/>
    <x v="0"/>
  </r>
  <r>
    <n v="182546707"/>
    <x v="143"/>
    <x v="151"/>
    <x v="0"/>
    <x v="30"/>
    <m/>
    <m/>
    <x v="0"/>
    <x v="0"/>
    <x v="0"/>
    <x v="0"/>
    <x v="0"/>
    <x v="0"/>
    <x v="0"/>
    <x v="0"/>
    <x v="0"/>
    <x v="5"/>
    <x v="6"/>
    <x v="0"/>
    <x v="0"/>
  </r>
  <r>
    <n v="182547845"/>
    <x v="137"/>
    <x v="129"/>
    <x v="6"/>
    <x v="29"/>
    <m/>
    <m/>
    <x v="0"/>
    <x v="0"/>
    <x v="0"/>
    <x v="0"/>
    <x v="2"/>
    <x v="1"/>
    <x v="1"/>
    <x v="1"/>
    <x v="0"/>
    <x v="5"/>
    <x v="6"/>
    <x v="0"/>
    <x v="0"/>
  </r>
  <r>
    <n v="182547868"/>
    <x v="123"/>
    <x v="153"/>
    <x v="0"/>
    <x v="29"/>
    <m/>
    <m/>
    <x v="0"/>
    <x v="0"/>
    <x v="0"/>
    <x v="0"/>
    <x v="0"/>
    <x v="0"/>
    <x v="0"/>
    <x v="0"/>
    <x v="0"/>
    <x v="5"/>
    <x v="6"/>
    <x v="0"/>
    <x v="0"/>
  </r>
  <r>
    <n v="182549005"/>
    <x v="137"/>
    <x v="11"/>
    <x v="1"/>
    <x v="6"/>
    <s v="2024-10-04"/>
    <m/>
    <x v="7"/>
    <x v="0"/>
    <x v="0"/>
    <x v="0"/>
    <x v="2"/>
    <x v="1"/>
    <x v="1"/>
    <x v="1"/>
    <x v="0"/>
    <x v="5"/>
    <x v="2"/>
    <x v="0"/>
    <x v="1"/>
  </r>
  <r>
    <n v="182549318"/>
    <x v="137"/>
    <x v="159"/>
    <x v="11"/>
    <x v="41"/>
    <m/>
    <s v="2025-01-01"/>
    <x v="0"/>
    <x v="0"/>
    <x v="0"/>
    <x v="0"/>
    <x v="2"/>
    <x v="1"/>
    <x v="0"/>
    <x v="1"/>
    <x v="0"/>
    <x v="5"/>
    <x v="6"/>
    <x v="0"/>
    <x v="0"/>
  </r>
  <r>
    <n v="182549400"/>
    <x v="152"/>
    <x v="156"/>
    <x v="0"/>
    <x v="41"/>
    <m/>
    <s v="2024-11-22"/>
    <x v="0"/>
    <x v="0"/>
    <x v="0"/>
    <x v="0"/>
    <x v="0"/>
    <x v="0"/>
    <x v="0"/>
    <x v="0"/>
    <x v="0"/>
    <x v="5"/>
    <x v="6"/>
    <x v="0"/>
    <x v="0"/>
  </r>
  <r>
    <n v="182549430"/>
    <x v="152"/>
    <x v="156"/>
    <x v="0"/>
    <x v="41"/>
    <m/>
    <s v="2024-11-22"/>
    <x v="0"/>
    <x v="0"/>
    <x v="0"/>
    <x v="0"/>
    <x v="0"/>
    <x v="0"/>
    <x v="0"/>
    <x v="0"/>
    <x v="0"/>
    <x v="5"/>
    <x v="6"/>
    <x v="0"/>
    <x v="0"/>
  </r>
  <r>
    <n v="182551221"/>
    <x v="137"/>
    <x v="117"/>
    <x v="8"/>
    <x v="34"/>
    <m/>
    <m/>
    <x v="0"/>
    <x v="0"/>
    <x v="0"/>
    <x v="0"/>
    <x v="2"/>
    <x v="1"/>
    <x v="1"/>
    <x v="1"/>
    <x v="0"/>
    <x v="5"/>
    <x v="6"/>
    <x v="0"/>
    <x v="0"/>
  </r>
  <r>
    <n v="182551244"/>
    <x v="153"/>
    <x v="125"/>
    <x v="0"/>
    <x v="34"/>
    <m/>
    <m/>
    <x v="0"/>
    <x v="0"/>
    <x v="0"/>
    <x v="0"/>
    <x v="0"/>
    <x v="0"/>
    <x v="0"/>
    <x v="0"/>
    <x v="0"/>
    <x v="5"/>
    <x v="6"/>
    <x v="0"/>
    <x v="0"/>
  </r>
  <r>
    <n v="182567875"/>
    <x v="143"/>
    <x v="135"/>
    <x v="2"/>
    <x v="3"/>
    <m/>
    <m/>
    <x v="0"/>
    <x v="0"/>
    <x v="0"/>
    <x v="0"/>
    <x v="2"/>
    <x v="1"/>
    <x v="0"/>
    <x v="0"/>
    <x v="0"/>
    <x v="5"/>
    <x v="6"/>
    <x v="0"/>
    <x v="0"/>
  </r>
  <r>
    <n v="182568004"/>
    <x v="143"/>
    <x v="11"/>
    <x v="1"/>
    <x v="6"/>
    <s v="2024-10-15"/>
    <m/>
    <x v="2"/>
    <x v="0"/>
    <x v="0"/>
    <x v="0"/>
    <x v="2"/>
    <x v="1"/>
    <x v="1"/>
    <x v="1"/>
    <x v="0"/>
    <x v="5"/>
    <x v="2"/>
    <x v="0"/>
    <x v="1"/>
  </r>
  <r>
    <n v="182569054"/>
    <x v="143"/>
    <x v="11"/>
    <x v="1"/>
    <x v="13"/>
    <s v="2024-10-08"/>
    <m/>
    <x v="1"/>
    <x v="0"/>
    <x v="0"/>
    <x v="0"/>
    <x v="2"/>
    <x v="1"/>
    <x v="1"/>
    <x v="1"/>
    <x v="0"/>
    <x v="5"/>
    <x v="2"/>
    <x v="0"/>
    <x v="1"/>
  </r>
  <r>
    <n v="182569295"/>
    <x v="147"/>
    <x v="11"/>
    <x v="14"/>
    <x v="8"/>
    <s v="2024-10-07"/>
    <m/>
    <x v="1"/>
    <x v="0"/>
    <x v="0"/>
    <x v="0"/>
    <x v="2"/>
    <x v="1"/>
    <x v="0"/>
    <x v="1"/>
    <x v="0"/>
    <x v="5"/>
    <x v="2"/>
    <x v="0"/>
    <x v="1"/>
  </r>
  <r>
    <n v="182569491"/>
    <x v="143"/>
    <x v="150"/>
    <x v="3"/>
    <x v="8"/>
    <m/>
    <m/>
    <x v="0"/>
    <x v="0"/>
    <x v="0"/>
    <x v="0"/>
    <x v="2"/>
    <x v="1"/>
    <x v="0"/>
    <x v="0"/>
    <x v="0"/>
    <x v="5"/>
    <x v="6"/>
    <x v="0"/>
    <x v="0"/>
  </r>
  <r>
    <n v="182570570"/>
    <x v="143"/>
    <x v="135"/>
    <x v="1"/>
    <x v="29"/>
    <m/>
    <s v="2024-11-19"/>
    <x v="0"/>
    <x v="0"/>
    <x v="0"/>
    <x v="0"/>
    <x v="2"/>
    <x v="1"/>
    <x v="1"/>
    <x v="1"/>
    <x v="0"/>
    <x v="5"/>
    <x v="6"/>
    <x v="0"/>
    <x v="0"/>
  </r>
  <r>
    <n v="182570619"/>
    <x v="143"/>
    <x v="11"/>
    <x v="0"/>
    <x v="29"/>
    <s v="2024-11-04"/>
    <m/>
    <x v="2"/>
    <x v="0"/>
    <x v="0"/>
    <x v="0"/>
    <x v="0"/>
    <x v="0"/>
    <x v="0"/>
    <x v="0"/>
    <x v="0"/>
    <x v="5"/>
    <x v="2"/>
    <x v="0"/>
    <x v="1"/>
  </r>
  <r>
    <n v="182571075"/>
    <x v="143"/>
    <x v="11"/>
    <x v="12"/>
    <x v="22"/>
    <s v="2024-10-21"/>
    <m/>
    <x v="5"/>
    <x v="0"/>
    <x v="0"/>
    <x v="0"/>
    <x v="2"/>
    <x v="1"/>
    <x v="0"/>
    <x v="1"/>
    <x v="0"/>
    <x v="5"/>
    <x v="2"/>
    <x v="0"/>
    <x v="1"/>
  </r>
  <r>
    <n v="182571150"/>
    <x v="143"/>
    <x v="11"/>
    <x v="13"/>
    <x v="15"/>
    <s v="2024-10-31"/>
    <m/>
    <x v="2"/>
    <x v="0"/>
    <x v="0"/>
    <x v="0"/>
    <x v="2"/>
    <x v="1"/>
    <x v="1"/>
    <x v="0"/>
    <x v="0"/>
    <x v="5"/>
    <x v="2"/>
    <x v="0"/>
    <x v="1"/>
  </r>
  <r>
    <n v="182571300"/>
    <x v="143"/>
    <x v="135"/>
    <x v="1"/>
    <x v="74"/>
    <m/>
    <m/>
    <x v="0"/>
    <x v="0"/>
    <x v="0"/>
    <x v="0"/>
    <x v="2"/>
    <x v="1"/>
    <x v="1"/>
    <x v="1"/>
    <x v="0"/>
    <x v="5"/>
    <x v="6"/>
    <x v="0"/>
    <x v="0"/>
  </r>
  <r>
    <n v="182571333"/>
    <x v="143"/>
    <x v="129"/>
    <x v="0"/>
    <x v="74"/>
    <m/>
    <m/>
    <x v="0"/>
    <x v="0"/>
    <x v="0"/>
    <x v="0"/>
    <x v="0"/>
    <x v="0"/>
    <x v="0"/>
    <x v="0"/>
    <x v="0"/>
    <x v="5"/>
    <x v="6"/>
    <x v="0"/>
    <x v="0"/>
  </r>
  <r>
    <n v="182571366"/>
    <x v="143"/>
    <x v="129"/>
    <x v="0"/>
    <x v="74"/>
    <m/>
    <m/>
    <x v="0"/>
    <x v="0"/>
    <x v="0"/>
    <x v="0"/>
    <x v="0"/>
    <x v="0"/>
    <x v="0"/>
    <x v="0"/>
    <x v="0"/>
    <x v="5"/>
    <x v="6"/>
    <x v="0"/>
    <x v="0"/>
  </r>
  <r>
    <n v="182571784"/>
    <x v="143"/>
    <x v="151"/>
    <x v="2"/>
    <x v="6"/>
    <m/>
    <m/>
    <x v="0"/>
    <x v="0"/>
    <x v="0"/>
    <x v="0"/>
    <x v="2"/>
    <x v="1"/>
    <x v="0"/>
    <x v="0"/>
    <x v="0"/>
    <x v="5"/>
    <x v="6"/>
    <x v="0"/>
    <x v="0"/>
  </r>
  <r>
    <n v="182572056"/>
    <x v="143"/>
    <x v="11"/>
    <x v="18"/>
    <x v="3"/>
    <s v="2024-10-16"/>
    <m/>
    <x v="2"/>
    <x v="0"/>
    <x v="0"/>
    <x v="0"/>
    <x v="2"/>
    <x v="1"/>
    <x v="0"/>
    <x v="0"/>
    <x v="0"/>
    <x v="5"/>
    <x v="2"/>
    <x v="0"/>
    <x v="1"/>
  </r>
  <r>
    <n v="182572230"/>
    <x v="143"/>
    <x v="116"/>
    <x v="8"/>
    <x v="86"/>
    <m/>
    <m/>
    <x v="0"/>
    <x v="0"/>
    <x v="0"/>
    <x v="0"/>
    <x v="2"/>
    <x v="1"/>
    <x v="1"/>
    <x v="1"/>
    <x v="0"/>
    <x v="5"/>
    <x v="6"/>
    <x v="0"/>
    <x v="0"/>
  </r>
  <r>
    <n v="182572260"/>
    <x v="114"/>
    <x v="154"/>
    <x v="0"/>
    <x v="86"/>
    <m/>
    <m/>
    <x v="0"/>
    <x v="0"/>
    <x v="0"/>
    <x v="0"/>
    <x v="0"/>
    <x v="0"/>
    <x v="0"/>
    <x v="0"/>
    <x v="0"/>
    <x v="5"/>
    <x v="6"/>
    <x v="0"/>
    <x v="0"/>
  </r>
  <r>
    <n v="182572309"/>
    <x v="114"/>
    <x v="154"/>
    <x v="0"/>
    <x v="86"/>
    <m/>
    <m/>
    <x v="0"/>
    <x v="0"/>
    <x v="0"/>
    <x v="0"/>
    <x v="0"/>
    <x v="0"/>
    <x v="0"/>
    <x v="0"/>
    <x v="0"/>
    <x v="5"/>
    <x v="6"/>
    <x v="0"/>
    <x v="0"/>
  </r>
  <r>
    <n v="182572342"/>
    <x v="114"/>
    <x v="154"/>
    <x v="0"/>
    <x v="86"/>
    <m/>
    <m/>
    <x v="0"/>
    <x v="0"/>
    <x v="0"/>
    <x v="0"/>
    <x v="0"/>
    <x v="0"/>
    <x v="0"/>
    <x v="0"/>
    <x v="0"/>
    <x v="5"/>
    <x v="6"/>
    <x v="0"/>
    <x v="0"/>
  </r>
  <r>
    <n v="182572383"/>
    <x v="114"/>
    <x v="154"/>
    <x v="0"/>
    <x v="86"/>
    <m/>
    <m/>
    <x v="0"/>
    <x v="0"/>
    <x v="0"/>
    <x v="0"/>
    <x v="0"/>
    <x v="0"/>
    <x v="0"/>
    <x v="0"/>
    <x v="0"/>
    <x v="5"/>
    <x v="6"/>
    <x v="0"/>
    <x v="0"/>
  </r>
  <r>
    <n v="182572425"/>
    <x v="114"/>
    <x v="154"/>
    <x v="0"/>
    <x v="86"/>
    <m/>
    <m/>
    <x v="0"/>
    <x v="0"/>
    <x v="0"/>
    <x v="0"/>
    <x v="0"/>
    <x v="0"/>
    <x v="0"/>
    <x v="0"/>
    <x v="0"/>
    <x v="5"/>
    <x v="6"/>
    <x v="0"/>
    <x v="0"/>
  </r>
  <r>
    <n v="182573327"/>
    <x v="143"/>
    <x v="152"/>
    <x v="5"/>
    <x v="4"/>
    <m/>
    <m/>
    <x v="0"/>
    <x v="0"/>
    <x v="0"/>
    <x v="0"/>
    <x v="2"/>
    <x v="1"/>
    <x v="1"/>
    <x v="0"/>
    <x v="0"/>
    <x v="5"/>
    <x v="6"/>
    <x v="0"/>
    <x v="0"/>
  </r>
  <r>
    <n v="182573662"/>
    <x v="143"/>
    <x v="135"/>
    <x v="1"/>
    <x v="2"/>
    <m/>
    <m/>
    <x v="0"/>
    <x v="0"/>
    <x v="0"/>
    <x v="0"/>
    <x v="2"/>
    <x v="1"/>
    <x v="1"/>
    <x v="1"/>
    <x v="0"/>
    <x v="5"/>
    <x v="6"/>
    <x v="0"/>
    <x v="0"/>
  </r>
  <r>
    <n v="182573725"/>
    <x v="147"/>
    <x v="129"/>
    <x v="0"/>
    <x v="2"/>
    <m/>
    <m/>
    <x v="0"/>
    <x v="0"/>
    <x v="0"/>
    <x v="0"/>
    <x v="0"/>
    <x v="0"/>
    <x v="0"/>
    <x v="0"/>
    <x v="0"/>
    <x v="5"/>
    <x v="6"/>
    <x v="0"/>
    <x v="0"/>
  </r>
  <r>
    <n v="182573779"/>
    <x v="147"/>
    <x v="150"/>
    <x v="9"/>
    <x v="2"/>
    <m/>
    <m/>
    <x v="0"/>
    <x v="0"/>
    <x v="0"/>
    <x v="0"/>
    <x v="0"/>
    <x v="0"/>
    <x v="0"/>
    <x v="0"/>
    <x v="0"/>
    <x v="5"/>
    <x v="6"/>
    <x v="0"/>
    <x v="0"/>
  </r>
  <r>
    <n v="182576102"/>
    <x v="143"/>
    <x v="153"/>
    <x v="1"/>
    <x v="6"/>
    <m/>
    <m/>
    <x v="0"/>
    <x v="0"/>
    <x v="0"/>
    <x v="0"/>
    <x v="2"/>
    <x v="1"/>
    <x v="1"/>
    <x v="1"/>
    <x v="0"/>
    <x v="5"/>
    <x v="6"/>
    <x v="0"/>
    <x v="0"/>
  </r>
  <r>
    <n v="182576167"/>
    <x v="148"/>
    <x v="160"/>
    <x v="0"/>
    <x v="6"/>
    <m/>
    <m/>
    <x v="0"/>
    <x v="0"/>
    <x v="0"/>
    <x v="0"/>
    <x v="0"/>
    <x v="0"/>
    <x v="0"/>
    <x v="0"/>
    <x v="0"/>
    <x v="5"/>
    <x v="7"/>
    <x v="0"/>
    <x v="0"/>
  </r>
  <r>
    <n v="182576208"/>
    <x v="148"/>
    <x v="161"/>
    <x v="0"/>
    <x v="6"/>
    <m/>
    <m/>
    <x v="0"/>
    <x v="0"/>
    <x v="0"/>
    <x v="0"/>
    <x v="0"/>
    <x v="0"/>
    <x v="0"/>
    <x v="0"/>
    <x v="0"/>
    <x v="5"/>
    <x v="7"/>
    <x v="0"/>
    <x v="0"/>
  </r>
  <r>
    <n v="182588790"/>
    <x v="143"/>
    <x v="151"/>
    <x v="25"/>
    <x v="2"/>
    <m/>
    <m/>
    <x v="0"/>
    <x v="0"/>
    <x v="0"/>
    <x v="0"/>
    <x v="2"/>
    <x v="1"/>
    <x v="0"/>
    <x v="0"/>
    <x v="0"/>
    <x v="5"/>
    <x v="6"/>
    <x v="0"/>
    <x v="0"/>
  </r>
  <r>
    <n v="182590066"/>
    <x v="143"/>
    <x v="117"/>
    <x v="6"/>
    <x v="71"/>
    <m/>
    <m/>
    <x v="0"/>
    <x v="0"/>
    <x v="0"/>
    <x v="0"/>
    <x v="2"/>
    <x v="1"/>
    <x v="1"/>
    <x v="1"/>
    <x v="0"/>
    <x v="5"/>
    <x v="6"/>
    <x v="0"/>
    <x v="0"/>
  </r>
  <r>
    <n v="182590087"/>
    <x v="140"/>
    <x v="146"/>
    <x v="0"/>
    <x v="71"/>
    <m/>
    <m/>
    <x v="0"/>
    <x v="0"/>
    <x v="0"/>
    <x v="0"/>
    <x v="0"/>
    <x v="0"/>
    <x v="0"/>
    <x v="0"/>
    <x v="0"/>
    <x v="5"/>
    <x v="6"/>
    <x v="0"/>
    <x v="0"/>
  </r>
  <r>
    <n v="182590126"/>
    <x v="140"/>
    <x v="146"/>
    <x v="0"/>
    <x v="71"/>
    <m/>
    <m/>
    <x v="0"/>
    <x v="0"/>
    <x v="0"/>
    <x v="0"/>
    <x v="0"/>
    <x v="0"/>
    <x v="0"/>
    <x v="0"/>
    <x v="0"/>
    <x v="5"/>
    <x v="6"/>
    <x v="0"/>
    <x v="0"/>
  </r>
  <r>
    <n v="182590152"/>
    <x v="140"/>
    <x v="146"/>
    <x v="0"/>
    <x v="71"/>
    <m/>
    <m/>
    <x v="0"/>
    <x v="0"/>
    <x v="0"/>
    <x v="0"/>
    <x v="0"/>
    <x v="0"/>
    <x v="0"/>
    <x v="0"/>
    <x v="0"/>
    <x v="5"/>
    <x v="6"/>
    <x v="0"/>
    <x v="0"/>
  </r>
  <r>
    <n v="182592420"/>
    <x v="143"/>
    <x v="153"/>
    <x v="8"/>
    <x v="37"/>
    <m/>
    <m/>
    <x v="0"/>
    <x v="0"/>
    <x v="0"/>
    <x v="0"/>
    <x v="2"/>
    <x v="1"/>
    <x v="1"/>
    <x v="1"/>
    <x v="0"/>
    <x v="5"/>
    <x v="6"/>
    <x v="0"/>
    <x v="0"/>
  </r>
  <r>
    <n v="182592460"/>
    <x v="154"/>
    <x v="152"/>
    <x v="0"/>
    <x v="37"/>
    <m/>
    <m/>
    <x v="0"/>
    <x v="0"/>
    <x v="0"/>
    <x v="0"/>
    <x v="0"/>
    <x v="0"/>
    <x v="0"/>
    <x v="0"/>
    <x v="0"/>
    <x v="5"/>
    <x v="6"/>
    <x v="0"/>
    <x v="0"/>
  </r>
  <r>
    <n v="182592469"/>
    <x v="143"/>
    <x v="11"/>
    <x v="6"/>
    <x v="42"/>
    <s v="2024-10-07"/>
    <m/>
    <x v="5"/>
    <x v="0"/>
    <x v="0"/>
    <x v="0"/>
    <x v="2"/>
    <x v="1"/>
    <x v="1"/>
    <x v="1"/>
    <x v="0"/>
    <x v="5"/>
    <x v="2"/>
    <x v="0"/>
    <x v="1"/>
  </r>
  <r>
    <n v="182592485"/>
    <x v="154"/>
    <x v="152"/>
    <x v="0"/>
    <x v="37"/>
    <m/>
    <m/>
    <x v="0"/>
    <x v="0"/>
    <x v="0"/>
    <x v="0"/>
    <x v="0"/>
    <x v="0"/>
    <x v="0"/>
    <x v="0"/>
    <x v="0"/>
    <x v="5"/>
    <x v="6"/>
    <x v="0"/>
    <x v="0"/>
  </r>
  <r>
    <n v="182592519"/>
    <x v="154"/>
    <x v="152"/>
    <x v="0"/>
    <x v="37"/>
    <m/>
    <m/>
    <x v="0"/>
    <x v="0"/>
    <x v="0"/>
    <x v="0"/>
    <x v="0"/>
    <x v="0"/>
    <x v="0"/>
    <x v="0"/>
    <x v="0"/>
    <x v="5"/>
    <x v="6"/>
    <x v="0"/>
    <x v="0"/>
  </r>
  <r>
    <n v="182592893"/>
    <x v="143"/>
    <x v="162"/>
    <x v="1"/>
    <x v="41"/>
    <m/>
    <m/>
    <x v="0"/>
    <x v="0"/>
    <x v="0"/>
    <x v="0"/>
    <x v="2"/>
    <x v="1"/>
    <x v="1"/>
    <x v="1"/>
    <x v="0"/>
    <x v="5"/>
    <x v="8"/>
    <x v="0"/>
    <x v="0"/>
  </r>
  <r>
    <n v="182592932"/>
    <x v="155"/>
    <x v="163"/>
    <x v="0"/>
    <x v="41"/>
    <m/>
    <m/>
    <x v="0"/>
    <x v="0"/>
    <x v="0"/>
    <x v="0"/>
    <x v="0"/>
    <x v="0"/>
    <x v="0"/>
    <x v="0"/>
    <x v="0"/>
    <x v="7"/>
    <x v="8"/>
    <x v="0"/>
    <x v="0"/>
  </r>
  <r>
    <n v="182593077"/>
    <x v="155"/>
    <x v="163"/>
    <x v="0"/>
    <x v="41"/>
    <m/>
    <m/>
    <x v="0"/>
    <x v="0"/>
    <x v="0"/>
    <x v="0"/>
    <x v="0"/>
    <x v="0"/>
    <x v="0"/>
    <x v="0"/>
    <x v="0"/>
    <x v="7"/>
    <x v="8"/>
    <x v="0"/>
    <x v="0"/>
  </r>
  <r>
    <n v="182597080"/>
    <x v="147"/>
    <x v="11"/>
    <x v="4"/>
    <x v="87"/>
    <s v="2024-10-10"/>
    <m/>
    <x v="1"/>
    <x v="0"/>
    <x v="0"/>
    <x v="0"/>
    <x v="2"/>
    <x v="1"/>
    <x v="1"/>
    <x v="1"/>
    <x v="0"/>
    <x v="5"/>
    <x v="2"/>
    <x v="0"/>
    <x v="1"/>
  </r>
  <r>
    <n v="182597578"/>
    <x v="147"/>
    <x v="156"/>
    <x v="0"/>
    <x v="12"/>
    <m/>
    <m/>
    <x v="0"/>
    <x v="0"/>
    <x v="0"/>
    <x v="0"/>
    <x v="0"/>
    <x v="0"/>
    <x v="0"/>
    <x v="0"/>
    <x v="0"/>
    <x v="5"/>
    <x v="6"/>
    <x v="0"/>
    <x v="0"/>
  </r>
  <r>
    <n v="182600437"/>
    <x v="147"/>
    <x v="11"/>
    <x v="6"/>
    <x v="7"/>
    <s v="2024-10-28"/>
    <m/>
    <x v="1"/>
    <x v="0"/>
    <x v="0"/>
    <x v="0"/>
    <x v="2"/>
    <x v="1"/>
    <x v="1"/>
    <x v="1"/>
    <x v="0"/>
    <x v="5"/>
    <x v="2"/>
    <x v="0"/>
    <x v="1"/>
  </r>
  <r>
    <n v="182600487"/>
    <x v="147"/>
    <x v="129"/>
    <x v="4"/>
    <x v="5"/>
    <m/>
    <m/>
    <x v="0"/>
    <x v="0"/>
    <x v="0"/>
    <x v="0"/>
    <x v="2"/>
    <x v="1"/>
    <x v="1"/>
    <x v="1"/>
    <x v="0"/>
    <x v="5"/>
    <x v="6"/>
    <x v="0"/>
    <x v="0"/>
  </r>
  <r>
    <n v="182600549"/>
    <x v="123"/>
    <x v="153"/>
    <x v="0"/>
    <x v="5"/>
    <m/>
    <m/>
    <x v="0"/>
    <x v="0"/>
    <x v="0"/>
    <x v="0"/>
    <x v="0"/>
    <x v="0"/>
    <x v="0"/>
    <x v="0"/>
    <x v="0"/>
    <x v="5"/>
    <x v="6"/>
    <x v="0"/>
    <x v="0"/>
  </r>
  <r>
    <n v="182600639"/>
    <x v="123"/>
    <x v="153"/>
    <x v="0"/>
    <x v="5"/>
    <m/>
    <m/>
    <x v="0"/>
    <x v="0"/>
    <x v="0"/>
    <x v="0"/>
    <x v="0"/>
    <x v="0"/>
    <x v="0"/>
    <x v="0"/>
    <x v="0"/>
    <x v="5"/>
    <x v="6"/>
    <x v="0"/>
    <x v="0"/>
  </r>
  <r>
    <n v="182601549"/>
    <x v="147"/>
    <x v="11"/>
    <x v="8"/>
    <x v="11"/>
    <s v="2024-10-07"/>
    <m/>
    <x v="7"/>
    <x v="0"/>
    <x v="0"/>
    <x v="0"/>
    <x v="2"/>
    <x v="1"/>
    <x v="1"/>
    <x v="1"/>
    <x v="0"/>
    <x v="5"/>
    <x v="2"/>
    <x v="0"/>
    <x v="1"/>
  </r>
  <r>
    <n v="182602327"/>
    <x v="147"/>
    <x v="151"/>
    <x v="11"/>
    <x v="5"/>
    <m/>
    <s v="2024-12-16"/>
    <x v="0"/>
    <x v="0"/>
    <x v="0"/>
    <x v="0"/>
    <x v="2"/>
    <x v="1"/>
    <x v="0"/>
    <x v="1"/>
    <x v="0"/>
    <x v="5"/>
    <x v="6"/>
    <x v="0"/>
    <x v="0"/>
  </r>
  <r>
    <n v="182602404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02463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02511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04138"/>
    <x v="147"/>
    <x v="129"/>
    <x v="6"/>
    <x v="28"/>
    <m/>
    <m/>
    <x v="0"/>
    <x v="0"/>
    <x v="0"/>
    <x v="0"/>
    <x v="2"/>
    <x v="1"/>
    <x v="1"/>
    <x v="1"/>
    <x v="0"/>
    <x v="5"/>
    <x v="6"/>
    <x v="0"/>
    <x v="0"/>
  </r>
  <r>
    <n v="182604168"/>
    <x v="148"/>
    <x v="117"/>
    <x v="0"/>
    <x v="28"/>
    <m/>
    <m/>
    <x v="0"/>
    <x v="0"/>
    <x v="0"/>
    <x v="0"/>
    <x v="0"/>
    <x v="0"/>
    <x v="0"/>
    <x v="0"/>
    <x v="0"/>
    <x v="5"/>
    <x v="6"/>
    <x v="0"/>
    <x v="0"/>
  </r>
  <r>
    <n v="182604200"/>
    <x v="148"/>
    <x v="117"/>
    <x v="0"/>
    <x v="28"/>
    <m/>
    <m/>
    <x v="0"/>
    <x v="0"/>
    <x v="0"/>
    <x v="0"/>
    <x v="0"/>
    <x v="0"/>
    <x v="0"/>
    <x v="0"/>
    <x v="0"/>
    <x v="5"/>
    <x v="6"/>
    <x v="0"/>
    <x v="0"/>
  </r>
  <r>
    <n v="182604236"/>
    <x v="148"/>
    <x v="117"/>
    <x v="0"/>
    <x v="28"/>
    <m/>
    <m/>
    <x v="0"/>
    <x v="0"/>
    <x v="0"/>
    <x v="0"/>
    <x v="0"/>
    <x v="0"/>
    <x v="0"/>
    <x v="0"/>
    <x v="0"/>
    <x v="5"/>
    <x v="6"/>
    <x v="0"/>
    <x v="0"/>
  </r>
  <r>
    <n v="182604610"/>
    <x v="147"/>
    <x v="11"/>
    <x v="1"/>
    <x v="9"/>
    <s v="2024-10-11"/>
    <m/>
    <x v="1"/>
    <x v="0"/>
    <x v="0"/>
    <x v="0"/>
    <x v="2"/>
    <x v="1"/>
    <x v="1"/>
    <x v="1"/>
    <x v="0"/>
    <x v="5"/>
    <x v="2"/>
    <x v="0"/>
    <x v="1"/>
  </r>
  <r>
    <n v="182605284"/>
    <x v="147"/>
    <x v="150"/>
    <x v="5"/>
    <x v="88"/>
    <m/>
    <m/>
    <x v="0"/>
    <x v="0"/>
    <x v="0"/>
    <x v="0"/>
    <x v="2"/>
    <x v="1"/>
    <x v="1"/>
    <x v="0"/>
    <x v="0"/>
    <x v="5"/>
    <x v="6"/>
    <x v="0"/>
    <x v="0"/>
  </r>
  <r>
    <n v="182605653"/>
    <x v="147"/>
    <x v="151"/>
    <x v="6"/>
    <x v="2"/>
    <m/>
    <m/>
    <x v="0"/>
    <x v="0"/>
    <x v="0"/>
    <x v="0"/>
    <x v="2"/>
    <x v="1"/>
    <x v="1"/>
    <x v="1"/>
    <x v="0"/>
    <x v="5"/>
    <x v="6"/>
    <x v="0"/>
    <x v="0"/>
  </r>
  <r>
    <n v="182605699"/>
    <x v="123"/>
    <x v="152"/>
    <x v="0"/>
    <x v="2"/>
    <m/>
    <m/>
    <x v="0"/>
    <x v="0"/>
    <x v="0"/>
    <x v="0"/>
    <x v="0"/>
    <x v="0"/>
    <x v="0"/>
    <x v="0"/>
    <x v="0"/>
    <x v="5"/>
    <x v="6"/>
    <x v="0"/>
    <x v="0"/>
  </r>
  <r>
    <n v="182605736"/>
    <x v="123"/>
    <x v="129"/>
    <x v="9"/>
    <x v="2"/>
    <m/>
    <m/>
    <x v="0"/>
    <x v="0"/>
    <x v="0"/>
    <x v="0"/>
    <x v="0"/>
    <x v="0"/>
    <x v="0"/>
    <x v="0"/>
    <x v="0"/>
    <x v="5"/>
    <x v="6"/>
    <x v="0"/>
    <x v="0"/>
  </r>
  <r>
    <n v="182605782"/>
    <x v="147"/>
    <x v="150"/>
    <x v="1"/>
    <x v="28"/>
    <m/>
    <m/>
    <x v="0"/>
    <x v="0"/>
    <x v="0"/>
    <x v="0"/>
    <x v="2"/>
    <x v="1"/>
    <x v="1"/>
    <x v="1"/>
    <x v="0"/>
    <x v="5"/>
    <x v="6"/>
    <x v="0"/>
    <x v="0"/>
  </r>
  <r>
    <n v="182605820"/>
    <x v="123"/>
    <x v="152"/>
    <x v="0"/>
    <x v="28"/>
    <m/>
    <s v="2024-10-30"/>
    <x v="0"/>
    <x v="0"/>
    <x v="0"/>
    <x v="0"/>
    <x v="0"/>
    <x v="0"/>
    <x v="0"/>
    <x v="0"/>
    <x v="0"/>
    <x v="5"/>
    <x v="6"/>
    <x v="0"/>
    <x v="0"/>
  </r>
  <r>
    <n v="182606506"/>
    <x v="147"/>
    <x v="150"/>
    <x v="2"/>
    <x v="28"/>
    <m/>
    <m/>
    <x v="0"/>
    <x v="0"/>
    <x v="0"/>
    <x v="0"/>
    <x v="2"/>
    <x v="1"/>
    <x v="0"/>
    <x v="0"/>
    <x v="0"/>
    <x v="5"/>
    <x v="6"/>
    <x v="0"/>
    <x v="0"/>
  </r>
  <r>
    <n v="182606953"/>
    <x v="147"/>
    <x v="129"/>
    <x v="6"/>
    <x v="6"/>
    <m/>
    <m/>
    <x v="0"/>
    <x v="0"/>
    <x v="0"/>
    <x v="0"/>
    <x v="2"/>
    <x v="1"/>
    <x v="1"/>
    <x v="1"/>
    <x v="0"/>
    <x v="5"/>
    <x v="6"/>
    <x v="0"/>
    <x v="0"/>
  </r>
  <r>
    <n v="182606991"/>
    <x v="123"/>
    <x v="153"/>
    <x v="0"/>
    <x v="6"/>
    <m/>
    <m/>
    <x v="0"/>
    <x v="0"/>
    <x v="0"/>
    <x v="0"/>
    <x v="0"/>
    <x v="0"/>
    <x v="0"/>
    <x v="0"/>
    <x v="0"/>
    <x v="5"/>
    <x v="6"/>
    <x v="0"/>
    <x v="0"/>
  </r>
  <r>
    <n v="182607036"/>
    <x v="123"/>
    <x v="153"/>
    <x v="0"/>
    <x v="6"/>
    <m/>
    <m/>
    <x v="0"/>
    <x v="0"/>
    <x v="0"/>
    <x v="0"/>
    <x v="0"/>
    <x v="0"/>
    <x v="0"/>
    <x v="0"/>
    <x v="0"/>
    <x v="5"/>
    <x v="6"/>
    <x v="0"/>
    <x v="0"/>
  </r>
  <r>
    <n v="182618357"/>
    <x v="147"/>
    <x v="116"/>
    <x v="6"/>
    <x v="37"/>
    <m/>
    <m/>
    <x v="0"/>
    <x v="0"/>
    <x v="0"/>
    <x v="0"/>
    <x v="2"/>
    <x v="1"/>
    <x v="1"/>
    <x v="1"/>
    <x v="0"/>
    <x v="5"/>
    <x v="6"/>
    <x v="0"/>
    <x v="0"/>
  </r>
  <r>
    <n v="182618399"/>
    <x v="130"/>
    <x v="139"/>
    <x v="0"/>
    <x v="37"/>
    <m/>
    <m/>
    <x v="0"/>
    <x v="0"/>
    <x v="0"/>
    <x v="0"/>
    <x v="0"/>
    <x v="0"/>
    <x v="0"/>
    <x v="0"/>
    <x v="0"/>
    <x v="5"/>
    <x v="6"/>
    <x v="0"/>
    <x v="0"/>
  </r>
  <r>
    <n v="182618432"/>
    <x v="147"/>
    <x v="11"/>
    <x v="2"/>
    <x v="15"/>
    <s v="2024-10-14"/>
    <m/>
    <x v="1"/>
    <x v="0"/>
    <x v="0"/>
    <x v="0"/>
    <x v="2"/>
    <x v="1"/>
    <x v="0"/>
    <x v="0"/>
    <x v="0"/>
    <x v="5"/>
    <x v="2"/>
    <x v="0"/>
    <x v="1"/>
  </r>
  <r>
    <n v="182618442"/>
    <x v="130"/>
    <x v="139"/>
    <x v="0"/>
    <x v="37"/>
    <m/>
    <m/>
    <x v="0"/>
    <x v="0"/>
    <x v="0"/>
    <x v="0"/>
    <x v="0"/>
    <x v="0"/>
    <x v="0"/>
    <x v="0"/>
    <x v="0"/>
    <x v="5"/>
    <x v="6"/>
    <x v="0"/>
    <x v="0"/>
  </r>
  <r>
    <n v="182618467"/>
    <x v="130"/>
    <x v="139"/>
    <x v="0"/>
    <x v="37"/>
    <m/>
    <m/>
    <x v="0"/>
    <x v="0"/>
    <x v="0"/>
    <x v="0"/>
    <x v="0"/>
    <x v="0"/>
    <x v="0"/>
    <x v="0"/>
    <x v="0"/>
    <x v="5"/>
    <x v="6"/>
    <x v="0"/>
    <x v="0"/>
  </r>
  <r>
    <n v="182618500"/>
    <x v="130"/>
    <x v="139"/>
    <x v="0"/>
    <x v="37"/>
    <m/>
    <m/>
    <x v="0"/>
    <x v="0"/>
    <x v="0"/>
    <x v="0"/>
    <x v="0"/>
    <x v="0"/>
    <x v="0"/>
    <x v="0"/>
    <x v="0"/>
    <x v="5"/>
    <x v="6"/>
    <x v="0"/>
    <x v="0"/>
  </r>
  <r>
    <n v="182620120"/>
    <x v="147"/>
    <x v="115"/>
    <x v="1"/>
    <x v="83"/>
    <m/>
    <m/>
    <x v="0"/>
    <x v="0"/>
    <x v="0"/>
    <x v="0"/>
    <x v="2"/>
    <x v="1"/>
    <x v="1"/>
    <x v="1"/>
    <x v="0"/>
    <x v="5"/>
    <x v="6"/>
    <x v="0"/>
    <x v="0"/>
  </r>
  <r>
    <n v="182620173"/>
    <x v="156"/>
    <x v="123"/>
    <x v="0"/>
    <x v="89"/>
    <m/>
    <m/>
    <x v="0"/>
    <x v="0"/>
    <x v="0"/>
    <x v="0"/>
    <x v="0"/>
    <x v="0"/>
    <x v="0"/>
    <x v="0"/>
    <x v="0"/>
    <x v="5"/>
    <x v="6"/>
    <x v="0"/>
    <x v="0"/>
  </r>
  <r>
    <n v="182620211"/>
    <x v="156"/>
    <x v="123"/>
    <x v="0"/>
    <x v="84"/>
    <m/>
    <m/>
    <x v="0"/>
    <x v="0"/>
    <x v="0"/>
    <x v="0"/>
    <x v="0"/>
    <x v="0"/>
    <x v="0"/>
    <x v="0"/>
    <x v="0"/>
    <x v="5"/>
    <x v="6"/>
    <x v="0"/>
    <x v="0"/>
  </r>
  <r>
    <n v="182662400"/>
    <x v="146"/>
    <x v="11"/>
    <x v="2"/>
    <x v="7"/>
    <s v="2024-10-10"/>
    <m/>
    <x v="7"/>
    <x v="0"/>
    <x v="0"/>
    <x v="0"/>
    <x v="2"/>
    <x v="1"/>
    <x v="0"/>
    <x v="0"/>
    <x v="0"/>
    <x v="5"/>
    <x v="2"/>
    <x v="0"/>
    <x v="1"/>
  </r>
  <r>
    <n v="182665218"/>
    <x v="146"/>
    <x v="151"/>
    <x v="1"/>
    <x v="5"/>
    <m/>
    <m/>
    <x v="0"/>
    <x v="0"/>
    <x v="0"/>
    <x v="0"/>
    <x v="2"/>
    <x v="1"/>
    <x v="1"/>
    <x v="1"/>
    <x v="0"/>
    <x v="5"/>
    <x v="6"/>
    <x v="0"/>
    <x v="0"/>
  </r>
  <r>
    <n v="182665305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65411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65460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65521"/>
    <x v="123"/>
    <x v="152"/>
    <x v="0"/>
    <x v="5"/>
    <m/>
    <m/>
    <x v="0"/>
    <x v="0"/>
    <x v="0"/>
    <x v="0"/>
    <x v="0"/>
    <x v="0"/>
    <x v="0"/>
    <x v="0"/>
    <x v="0"/>
    <x v="5"/>
    <x v="6"/>
    <x v="0"/>
    <x v="0"/>
  </r>
  <r>
    <n v="182666753"/>
    <x v="146"/>
    <x v="139"/>
    <x v="1"/>
    <x v="23"/>
    <m/>
    <m/>
    <x v="0"/>
    <x v="0"/>
    <x v="0"/>
    <x v="0"/>
    <x v="2"/>
    <x v="1"/>
    <x v="1"/>
    <x v="1"/>
    <x v="0"/>
    <x v="5"/>
    <x v="6"/>
    <x v="0"/>
    <x v="0"/>
  </r>
  <r>
    <n v="182666822"/>
    <x v="153"/>
    <x v="125"/>
    <x v="0"/>
    <x v="23"/>
    <m/>
    <m/>
    <x v="0"/>
    <x v="0"/>
    <x v="0"/>
    <x v="0"/>
    <x v="0"/>
    <x v="0"/>
    <x v="0"/>
    <x v="0"/>
    <x v="0"/>
    <x v="5"/>
    <x v="6"/>
    <x v="0"/>
    <x v="0"/>
  </r>
  <r>
    <n v="182666996"/>
    <x v="153"/>
    <x v="125"/>
    <x v="0"/>
    <x v="23"/>
    <m/>
    <m/>
    <x v="0"/>
    <x v="0"/>
    <x v="0"/>
    <x v="0"/>
    <x v="0"/>
    <x v="0"/>
    <x v="0"/>
    <x v="0"/>
    <x v="0"/>
    <x v="5"/>
    <x v="6"/>
    <x v="0"/>
    <x v="0"/>
  </r>
  <r>
    <n v="182667350"/>
    <x v="146"/>
    <x v="11"/>
    <x v="0"/>
    <x v="61"/>
    <s v="2024-10-14"/>
    <m/>
    <x v="1"/>
    <x v="0"/>
    <x v="0"/>
    <x v="0"/>
    <x v="0"/>
    <x v="0"/>
    <x v="0"/>
    <x v="0"/>
    <x v="0"/>
    <x v="5"/>
    <x v="2"/>
    <x v="0"/>
    <x v="1"/>
  </r>
  <r>
    <n v="182667513"/>
    <x v="146"/>
    <x v="151"/>
    <x v="1"/>
    <x v="13"/>
    <m/>
    <m/>
    <x v="0"/>
    <x v="0"/>
    <x v="0"/>
    <x v="0"/>
    <x v="2"/>
    <x v="1"/>
    <x v="1"/>
    <x v="1"/>
    <x v="0"/>
    <x v="5"/>
    <x v="6"/>
    <x v="0"/>
    <x v="0"/>
  </r>
  <r>
    <n v="182667550"/>
    <x v="123"/>
    <x v="152"/>
    <x v="0"/>
    <x v="13"/>
    <m/>
    <m/>
    <x v="0"/>
    <x v="0"/>
    <x v="0"/>
    <x v="0"/>
    <x v="0"/>
    <x v="0"/>
    <x v="0"/>
    <x v="0"/>
    <x v="0"/>
    <x v="5"/>
    <x v="6"/>
    <x v="0"/>
    <x v="0"/>
  </r>
  <r>
    <n v="182677729"/>
    <x v="146"/>
    <x v="129"/>
    <x v="1"/>
    <x v="22"/>
    <m/>
    <m/>
    <x v="0"/>
    <x v="0"/>
    <x v="0"/>
    <x v="0"/>
    <x v="2"/>
    <x v="1"/>
    <x v="1"/>
    <x v="1"/>
    <x v="0"/>
    <x v="5"/>
    <x v="6"/>
    <x v="0"/>
    <x v="0"/>
  </r>
  <r>
    <n v="182677770"/>
    <x v="154"/>
    <x v="116"/>
    <x v="0"/>
    <x v="22"/>
    <m/>
    <m/>
    <x v="0"/>
    <x v="0"/>
    <x v="0"/>
    <x v="0"/>
    <x v="0"/>
    <x v="0"/>
    <x v="0"/>
    <x v="0"/>
    <x v="0"/>
    <x v="5"/>
    <x v="6"/>
    <x v="0"/>
    <x v="0"/>
  </r>
  <r>
    <n v="182677816"/>
    <x v="154"/>
    <x v="116"/>
    <x v="0"/>
    <x v="22"/>
    <m/>
    <m/>
    <x v="0"/>
    <x v="0"/>
    <x v="0"/>
    <x v="0"/>
    <x v="0"/>
    <x v="0"/>
    <x v="0"/>
    <x v="0"/>
    <x v="0"/>
    <x v="5"/>
    <x v="6"/>
    <x v="0"/>
    <x v="0"/>
  </r>
  <r>
    <n v="182678868"/>
    <x v="146"/>
    <x v="121"/>
    <x v="6"/>
    <x v="24"/>
    <m/>
    <m/>
    <x v="0"/>
    <x v="0"/>
    <x v="0"/>
    <x v="0"/>
    <x v="2"/>
    <x v="1"/>
    <x v="1"/>
    <x v="1"/>
    <x v="0"/>
    <x v="5"/>
    <x v="6"/>
    <x v="0"/>
    <x v="0"/>
  </r>
  <r>
    <n v="182679043"/>
    <x v="118"/>
    <x v="141"/>
    <x v="0"/>
    <x v="24"/>
    <m/>
    <m/>
    <x v="0"/>
    <x v="7"/>
    <x v="0"/>
    <x v="0"/>
    <x v="1"/>
    <x v="0"/>
    <x v="0"/>
    <x v="0"/>
    <x v="1"/>
    <x v="5"/>
    <x v="7"/>
    <x v="0"/>
    <x v="0"/>
  </r>
  <r>
    <n v="182679109"/>
    <x v="118"/>
    <x v="123"/>
    <x v="9"/>
    <x v="24"/>
    <m/>
    <s v="2024-12-10"/>
    <x v="0"/>
    <x v="0"/>
    <x v="0"/>
    <x v="0"/>
    <x v="0"/>
    <x v="0"/>
    <x v="0"/>
    <x v="0"/>
    <x v="0"/>
    <x v="5"/>
    <x v="6"/>
    <x v="0"/>
    <x v="0"/>
  </r>
  <r>
    <n v="182679147"/>
    <x v="118"/>
    <x v="123"/>
    <x v="9"/>
    <x v="24"/>
    <m/>
    <m/>
    <x v="0"/>
    <x v="0"/>
    <x v="0"/>
    <x v="0"/>
    <x v="0"/>
    <x v="0"/>
    <x v="0"/>
    <x v="0"/>
    <x v="0"/>
    <x v="5"/>
    <x v="6"/>
    <x v="0"/>
    <x v="0"/>
  </r>
  <r>
    <n v="182679182"/>
    <x v="118"/>
    <x v="123"/>
    <x v="9"/>
    <x v="24"/>
    <m/>
    <m/>
    <x v="0"/>
    <x v="0"/>
    <x v="0"/>
    <x v="0"/>
    <x v="0"/>
    <x v="0"/>
    <x v="0"/>
    <x v="0"/>
    <x v="0"/>
    <x v="5"/>
    <x v="6"/>
    <x v="0"/>
    <x v="0"/>
  </r>
  <r>
    <n v="182679723"/>
    <x v="146"/>
    <x v="164"/>
    <x v="1"/>
    <x v="15"/>
    <m/>
    <m/>
    <x v="0"/>
    <x v="0"/>
    <x v="0"/>
    <x v="0"/>
    <x v="2"/>
    <x v="1"/>
    <x v="1"/>
    <x v="1"/>
    <x v="0"/>
    <x v="5"/>
    <x v="6"/>
    <x v="0"/>
    <x v="0"/>
  </r>
  <r>
    <n v="182679761"/>
    <x v="157"/>
    <x v="115"/>
    <x v="0"/>
    <x v="15"/>
    <m/>
    <m/>
    <x v="0"/>
    <x v="0"/>
    <x v="0"/>
    <x v="0"/>
    <x v="0"/>
    <x v="0"/>
    <x v="0"/>
    <x v="0"/>
    <x v="0"/>
    <x v="5"/>
    <x v="6"/>
    <x v="0"/>
    <x v="0"/>
  </r>
  <r>
    <n v="182686172"/>
    <x v="146"/>
    <x v="153"/>
    <x v="6"/>
    <x v="61"/>
    <m/>
    <m/>
    <x v="0"/>
    <x v="0"/>
    <x v="0"/>
    <x v="0"/>
    <x v="2"/>
    <x v="1"/>
    <x v="1"/>
    <x v="1"/>
    <x v="0"/>
    <x v="5"/>
    <x v="6"/>
    <x v="0"/>
    <x v="0"/>
  </r>
  <r>
    <n v="182686206"/>
    <x v="148"/>
    <x v="117"/>
    <x v="0"/>
    <x v="61"/>
    <m/>
    <m/>
    <x v="0"/>
    <x v="0"/>
    <x v="0"/>
    <x v="0"/>
    <x v="0"/>
    <x v="0"/>
    <x v="0"/>
    <x v="0"/>
    <x v="0"/>
    <x v="5"/>
    <x v="6"/>
    <x v="0"/>
    <x v="0"/>
  </r>
  <r>
    <n v="182688267"/>
    <x v="146"/>
    <x v="117"/>
    <x v="13"/>
    <x v="47"/>
    <m/>
    <m/>
    <x v="0"/>
    <x v="0"/>
    <x v="0"/>
    <x v="0"/>
    <x v="2"/>
    <x v="1"/>
    <x v="1"/>
    <x v="0"/>
    <x v="0"/>
    <x v="5"/>
    <x v="6"/>
    <x v="0"/>
    <x v="0"/>
  </r>
  <r>
    <n v="182688596"/>
    <x v="146"/>
    <x v="139"/>
    <x v="6"/>
    <x v="3"/>
    <m/>
    <m/>
    <x v="0"/>
    <x v="0"/>
    <x v="0"/>
    <x v="0"/>
    <x v="2"/>
    <x v="1"/>
    <x v="1"/>
    <x v="1"/>
    <x v="0"/>
    <x v="5"/>
    <x v="6"/>
    <x v="0"/>
    <x v="0"/>
  </r>
  <r>
    <n v="182688615"/>
    <x v="158"/>
    <x v="156"/>
    <x v="0"/>
    <x v="3"/>
    <m/>
    <m/>
    <x v="0"/>
    <x v="0"/>
    <x v="0"/>
    <x v="0"/>
    <x v="0"/>
    <x v="0"/>
    <x v="0"/>
    <x v="0"/>
    <x v="0"/>
    <x v="5"/>
    <x v="6"/>
    <x v="0"/>
    <x v="0"/>
  </r>
  <r>
    <n v="182688637"/>
    <x v="158"/>
    <x v="156"/>
    <x v="0"/>
    <x v="3"/>
    <m/>
    <m/>
    <x v="0"/>
    <x v="0"/>
    <x v="0"/>
    <x v="0"/>
    <x v="0"/>
    <x v="0"/>
    <x v="0"/>
    <x v="0"/>
    <x v="0"/>
    <x v="5"/>
    <x v="6"/>
    <x v="0"/>
    <x v="0"/>
  </r>
  <r>
    <n v="182688650"/>
    <x v="158"/>
    <x v="156"/>
    <x v="0"/>
    <x v="3"/>
    <m/>
    <m/>
    <x v="0"/>
    <x v="0"/>
    <x v="0"/>
    <x v="0"/>
    <x v="0"/>
    <x v="0"/>
    <x v="0"/>
    <x v="0"/>
    <x v="0"/>
    <x v="5"/>
    <x v="6"/>
    <x v="0"/>
    <x v="0"/>
  </r>
  <r>
    <n v="182688668"/>
    <x v="158"/>
    <x v="11"/>
    <x v="0"/>
    <x v="3"/>
    <s v="2024-10-23"/>
    <m/>
    <x v="11"/>
    <x v="0"/>
    <x v="0"/>
    <x v="0"/>
    <x v="0"/>
    <x v="0"/>
    <x v="0"/>
    <x v="0"/>
    <x v="0"/>
    <x v="5"/>
    <x v="2"/>
    <x v="0"/>
    <x v="1"/>
  </r>
  <r>
    <n v="182688697"/>
    <x v="158"/>
    <x v="156"/>
    <x v="0"/>
    <x v="3"/>
    <m/>
    <m/>
    <x v="0"/>
    <x v="0"/>
    <x v="0"/>
    <x v="0"/>
    <x v="0"/>
    <x v="0"/>
    <x v="0"/>
    <x v="0"/>
    <x v="0"/>
    <x v="5"/>
    <x v="6"/>
    <x v="0"/>
    <x v="0"/>
  </r>
  <r>
    <n v="182688935"/>
    <x v="146"/>
    <x v="126"/>
    <x v="1"/>
    <x v="84"/>
    <m/>
    <s v="2024-11-08"/>
    <x v="0"/>
    <x v="0"/>
    <x v="0"/>
    <x v="0"/>
    <x v="2"/>
    <x v="1"/>
    <x v="1"/>
    <x v="1"/>
    <x v="0"/>
    <x v="5"/>
    <x v="6"/>
    <x v="0"/>
    <x v="0"/>
  </r>
  <r>
    <n v="182688963"/>
    <x v="159"/>
    <x v="11"/>
    <x v="0"/>
    <x v="84"/>
    <s v="2024-11-06"/>
    <m/>
    <x v="5"/>
    <x v="0"/>
    <x v="0"/>
    <x v="0"/>
    <x v="0"/>
    <x v="0"/>
    <x v="0"/>
    <x v="0"/>
    <x v="0"/>
    <x v="5"/>
    <x v="2"/>
    <x v="0"/>
    <x v="1"/>
  </r>
  <r>
    <n v="182688984"/>
    <x v="159"/>
    <x v="11"/>
    <x v="0"/>
    <x v="84"/>
    <s v="2024-11-06"/>
    <m/>
    <x v="5"/>
    <x v="0"/>
    <x v="0"/>
    <x v="0"/>
    <x v="0"/>
    <x v="0"/>
    <x v="0"/>
    <x v="0"/>
    <x v="0"/>
    <x v="5"/>
    <x v="2"/>
    <x v="0"/>
    <x v="1"/>
  </r>
  <r>
    <n v="182689027"/>
    <x v="159"/>
    <x v="11"/>
    <x v="0"/>
    <x v="84"/>
    <s v="2024-11-06"/>
    <m/>
    <x v="5"/>
    <x v="0"/>
    <x v="0"/>
    <x v="0"/>
    <x v="0"/>
    <x v="0"/>
    <x v="0"/>
    <x v="0"/>
    <x v="0"/>
    <x v="5"/>
    <x v="2"/>
    <x v="0"/>
    <x v="1"/>
  </r>
  <r>
    <n v="182693842"/>
    <x v="123"/>
    <x v="129"/>
    <x v="2"/>
    <x v="13"/>
    <m/>
    <m/>
    <x v="0"/>
    <x v="0"/>
    <x v="0"/>
    <x v="0"/>
    <x v="2"/>
    <x v="1"/>
    <x v="0"/>
    <x v="0"/>
    <x v="0"/>
    <x v="5"/>
    <x v="6"/>
    <x v="0"/>
    <x v="0"/>
  </r>
  <r>
    <n v="182694637"/>
    <x v="123"/>
    <x v="117"/>
    <x v="1"/>
    <x v="15"/>
    <m/>
    <m/>
    <x v="0"/>
    <x v="0"/>
    <x v="0"/>
    <x v="0"/>
    <x v="2"/>
    <x v="1"/>
    <x v="1"/>
    <x v="1"/>
    <x v="0"/>
    <x v="5"/>
    <x v="6"/>
    <x v="0"/>
    <x v="0"/>
  </r>
  <r>
    <n v="182694654"/>
    <x v="153"/>
    <x v="156"/>
    <x v="0"/>
    <x v="15"/>
    <m/>
    <m/>
    <x v="0"/>
    <x v="0"/>
    <x v="0"/>
    <x v="0"/>
    <x v="0"/>
    <x v="0"/>
    <x v="0"/>
    <x v="0"/>
    <x v="0"/>
    <x v="5"/>
    <x v="6"/>
    <x v="0"/>
    <x v="0"/>
  </r>
  <r>
    <n v="182694693"/>
    <x v="153"/>
    <x v="158"/>
    <x v="9"/>
    <x v="15"/>
    <m/>
    <s v="2024-12-16"/>
    <x v="0"/>
    <x v="0"/>
    <x v="0"/>
    <x v="0"/>
    <x v="0"/>
    <x v="0"/>
    <x v="0"/>
    <x v="0"/>
    <x v="0"/>
    <x v="5"/>
    <x v="6"/>
    <x v="0"/>
    <x v="0"/>
  </r>
  <r>
    <n v="182696276"/>
    <x v="123"/>
    <x v="153"/>
    <x v="1"/>
    <x v="11"/>
    <m/>
    <m/>
    <x v="0"/>
    <x v="0"/>
    <x v="0"/>
    <x v="0"/>
    <x v="2"/>
    <x v="1"/>
    <x v="1"/>
    <x v="1"/>
    <x v="0"/>
    <x v="5"/>
    <x v="6"/>
    <x v="0"/>
    <x v="0"/>
  </r>
  <r>
    <n v="182696304"/>
    <x v="114"/>
    <x v="117"/>
    <x v="0"/>
    <x v="11"/>
    <m/>
    <m/>
    <x v="0"/>
    <x v="0"/>
    <x v="0"/>
    <x v="0"/>
    <x v="0"/>
    <x v="0"/>
    <x v="0"/>
    <x v="0"/>
    <x v="0"/>
    <x v="5"/>
    <x v="6"/>
    <x v="0"/>
    <x v="0"/>
  </r>
  <r>
    <n v="182696336"/>
    <x v="114"/>
    <x v="117"/>
    <x v="0"/>
    <x v="11"/>
    <m/>
    <m/>
    <x v="0"/>
    <x v="0"/>
    <x v="0"/>
    <x v="0"/>
    <x v="0"/>
    <x v="0"/>
    <x v="0"/>
    <x v="0"/>
    <x v="0"/>
    <x v="5"/>
    <x v="6"/>
    <x v="0"/>
    <x v="0"/>
  </r>
  <r>
    <n v="182697087"/>
    <x v="123"/>
    <x v="129"/>
    <x v="3"/>
    <x v="6"/>
    <m/>
    <m/>
    <x v="0"/>
    <x v="0"/>
    <x v="0"/>
    <x v="0"/>
    <x v="2"/>
    <x v="1"/>
    <x v="0"/>
    <x v="0"/>
    <x v="0"/>
    <x v="5"/>
    <x v="6"/>
    <x v="0"/>
    <x v="0"/>
  </r>
  <r>
    <n v="182697510"/>
    <x v="123"/>
    <x v="11"/>
    <x v="1"/>
    <x v="25"/>
    <s v="2024-10-09"/>
    <m/>
    <x v="5"/>
    <x v="0"/>
    <x v="0"/>
    <x v="0"/>
    <x v="2"/>
    <x v="1"/>
    <x v="1"/>
    <x v="1"/>
    <x v="0"/>
    <x v="5"/>
    <x v="2"/>
    <x v="0"/>
    <x v="1"/>
  </r>
  <r>
    <n v="182709715"/>
    <x v="123"/>
    <x v="129"/>
    <x v="11"/>
    <x v="13"/>
    <m/>
    <s v="2024-10-12"/>
    <x v="0"/>
    <x v="0"/>
    <x v="0"/>
    <x v="0"/>
    <x v="2"/>
    <x v="1"/>
    <x v="0"/>
    <x v="1"/>
    <x v="0"/>
    <x v="5"/>
    <x v="6"/>
    <x v="0"/>
    <x v="0"/>
  </r>
  <r>
    <n v="182709733"/>
    <x v="123"/>
    <x v="11"/>
    <x v="6"/>
    <x v="28"/>
    <s v="2024-11-15"/>
    <m/>
    <x v="1"/>
    <x v="0"/>
    <x v="0"/>
    <x v="0"/>
    <x v="2"/>
    <x v="1"/>
    <x v="1"/>
    <x v="1"/>
    <x v="0"/>
    <x v="5"/>
    <x v="2"/>
    <x v="0"/>
    <x v="1"/>
  </r>
  <r>
    <n v="182709760"/>
    <x v="154"/>
    <x v="11"/>
    <x v="0"/>
    <x v="13"/>
    <s v="2024-10-10"/>
    <m/>
    <x v="1"/>
    <x v="0"/>
    <x v="0"/>
    <x v="0"/>
    <x v="0"/>
    <x v="0"/>
    <x v="0"/>
    <x v="0"/>
    <x v="0"/>
    <x v="5"/>
    <x v="2"/>
    <x v="0"/>
    <x v="1"/>
  </r>
  <r>
    <n v="182709790"/>
    <x v="154"/>
    <x v="153"/>
    <x v="9"/>
    <x v="13"/>
    <m/>
    <s v="2024-10-12"/>
    <x v="0"/>
    <x v="0"/>
    <x v="0"/>
    <x v="0"/>
    <x v="0"/>
    <x v="0"/>
    <x v="0"/>
    <x v="0"/>
    <x v="0"/>
    <x v="5"/>
    <x v="6"/>
    <x v="0"/>
    <x v="0"/>
  </r>
  <r>
    <n v="182710135"/>
    <x v="123"/>
    <x v="129"/>
    <x v="2"/>
    <x v="8"/>
    <m/>
    <m/>
    <x v="0"/>
    <x v="0"/>
    <x v="0"/>
    <x v="0"/>
    <x v="2"/>
    <x v="1"/>
    <x v="0"/>
    <x v="0"/>
    <x v="0"/>
    <x v="5"/>
    <x v="6"/>
    <x v="0"/>
    <x v="0"/>
  </r>
  <r>
    <n v="182711149"/>
    <x v="123"/>
    <x v="146"/>
    <x v="4"/>
    <x v="25"/>
    <m/>
    <m/>
    <x v="0"/>
    <x v="0"/>
    <x v="0"/>
    <x v="0"/>
    <x v="2"/>
    <x v="1"/>
    <x v="1"/>
    <x v="1"/>
    <x v="0"/>
    <x v="5"/>
    <x v="6"/>
    <x v="0"/>
    <x v="0"/>
  </r>
  <r>
    <n v="182711185"/>
    <x v="153"/>
    <x v="156"/>
    <x v="0"/>
    <x v="25"/>
    <m/>
    <m/>
    <x v="0"/>
    <x v="0"/>
    <x v="0"/>
    <x v="0"/>
    <x v="0"/>
    <x v="0"/>
    <x v="0"/>
    <x v="0"/>
    <x v="0"/>
    <x v="5"/>
    <x v="6"/>
    <x v="0"/>
    <x v="0"/>
  </r>
  <r>
    <n v="182711220"/>
    <x v="153"/>
    <x v="156"/>
    <x v="0"/>
    <x v="25"/>
    <m/>
    <m/>
    <x v="0"/>
    <x v="0"/>
    <x v="0"/>
    <x v="0"/>
    <x v="0"/>
    <x v="0"/>
    <x v="0"/>
    <x v="0"/>
    <x v="0"/>
    <x v="5"/>
    <x v="6"/>
    <x v="0"/>
    <x v="0"/>
  </r>
  <r>
    <n v="182711262"/>
    <x v="153"/>
    <x v="156"/>
    <x v="0"/>
    <x v="25"/>
    <m/>
    <m/>
    <x v="0"/>
    <x v="0"/>
    <x v="0"/>
    <x v="0"/>
    <x v="0"/>
    <x v="0"/>
    <x v="0"/>
    <x v="0"/>
    <x v="0"/>
    <x v="5"/>
    <x v="6"/>
    <x v="0"/>
    <x v="0"/>
  </r>
  <r>
    <n v="182711426"/>
    <x v="123"/>
    <x v="154"/>
    <x v="2"/>
    <x v="24"/>
    <m/>
    <m/>
    <x v="0"/>
    <x v="0"/>
    <x v="0"/>
    <x v="0"/>
    <x v="2"/>
    <x v="1"/>
    <x v="0"/>
    <x v="0"/>
    <x v="0"/>
    <x v="5"/>
    <x v="6"/>
    <x v="0"/>
    <x v="0"/>
  </r>
  <r>
    <n v="182714586"/>
    <x v="123"/>
    <x v="129"/>
    <x v="1"/>
    <x v="34"/>
    <m/>
    <m/>
    <x v="0"/>
    <x v="0"/>
    <x v="0"/>
    <x v="0"/>
    <x v="2"/>
    <x v="1"/>
    <x v="1"/>
    <x v="1"/>
    <x v="0"/>
    <x v="5"/>
    <x v="6"/>
    <x v="0"/>
    <x v="0"/>
  </r>
  <r>
    <n v="182714625"/>
    <x v="148"/>
    <x v="154"/>
    <x v="0"/>
    <x v="34"/>
    <m/>
    <m/>
    <x v="0"/>
    <x v="0"/>
    <x v="0"/>
    <x v="0"/>
    <x v="0"/>
    <x v="0"/>
    <x v="0"/>
    <x v="0"/>
    <x v="0"/>
    <x v="5"/>
    <x v="6"/>
    <x v="0"/>
    <x v="0"/>
  </r>
  <r>
    <n v="182714803"/>
    <x v="123"/>
    <x v="129"/>
    <x v="7"/>
    <x v="12"/>
    <m/>
    <m/>
    <x v="0"/>
    <x v="0"/>
    <x v="0"/>
    <x v="0"/>
    <x v="2"/>
    <x v="1"/>
    <x v="0"/>
    <x v="1"/>
    <x v="0"/>
    <x v="5"/>
    <x v="6"/>
    <x v="0"/>
    <x v="0"/>
  </r>
  <r>
    <n v="182714836"/>
    <x v="154"/>
    <x v="116"/>
    <x v="0"/>
    <x v="12"/>
    <m/>
    <m/>
    <x v="0"/>
    <x v="0"/>
    <x v="0"/>
    <x v="0"/>
    <x v="0"/>
    <x v="0"/>
    <x v="0"/>
    <x v="0"/>
    <x v="0"/>
    <x v="5"/>
    <x v="6"/>
    <x v="0"/>
    <x v="0"/>
  </r>
  <r>
    <n v="182716850"/>
    <x v="123"/>
    <x v="126"/>
    <x v="6"/>
    <x v="4"/>
    <m/>
    <m/>
    <x v="0"/>
    <x v="0"/>
    <x v="0"/>
    <x v="0"/>
    <x v="2"/>
    <x v="1"/>
    <x v="1"/>
    <x v="1"/>
    <x v="0"/>
    <x v="5"/>
    <x v="6"/>
    <x v="0"/>
    <x v="0"/>
  </r>
  <r>
    <n v="182716887"/>
    <x v="160"/>
    <x v="123"/>
    <x v="0"/>
    <x v="4"/>
    <m/>
    <m/>
    <x v="0"/>
    <x v="0"/>
    <x v="0"/>
    <x v="0"/>
    <x v="0"/>
    <x v="0"/>
    <x v="0"/>
    <x v="0"/>
    <x v="0"/>
    <x v="5"/>
    <x v="6"/>
    <x v="0"/>
    <x v="0"/>
  </r>
  <r>
    <n v="182716940"/>
    <x v="160"/>
    <x v="123"/>
    <x v="0"/>
    <x v="4"/>
    <m/>
    <m/>
    <x v="0"/>
    <x v="0"/>
    <x v="0"/>
    <x v="0"/>
    <x v="0"/>
    <x v="0"/>
    <x v="0"/>
    <x v="0"/>
    <x v="0"/>
    <x v="5"/>
    <x v="6"/>
    <x v="0"/>
    <x v="0"/>
  </r>
  <r>
    <n v="182717334"/>
    <x v="123"/>
    <x v="152"/>
    <x v="1"/>
    <x v="24"/>
    <m/>
    <m/>
    <x v="0"/>
    <x v="0"/>
    <x v="0"/>
    <x v="0"/>
    <x v="2"/>
    <x v="1"/>
    <x v="1"/>
    <x v="1"/>
    <x v="0"/>
    <x v="5"/>
    <x v="6"/>
    <x v="0"/>
    <x v="0"/>
  </r>
  <r>
    <n v="182717375"/>
    <x v="114"/>
    <x v="139"/>
    <x v="0"/>
    <x v="24"/>
    <m/>
    <m/>
    <x v="0"/>
    <x v="0"/>
    <x v="0"/>
    <x v="0"/>
    <x v="0"/>
    <x v="0"/>
    <x v="0"/>
    <x v="0"/>
    <x v="0"/>
    <x v="5"/>
    <x v="6"/>
    <x v="0"/>
    <x v="0"/>
  </r>
  <r>
    <n v="182717838"/>
    <x v="123"/>
    <x v="153"/>
    <x v="6"/>
    <x v="47"/>
    <m/>
    <m/>
    <x v="0"/>
    <x v="0"/>
    <x v="0"/>
    <x v="0"/>
    <x v="2"/>
    <x v="1"/>
    <x v="1"/>
    <x v="1"/>
    <x v="0"/>
    <x v="5"/>
    <x v="6"/>
    <x v="0"/>
    <x v="0"/>
  </r>
  <r>
    <n v="182717907"/>
    <x v="148"/>
    <x v="154"/>
    <x v="0"/>
    <x v="47"/>
    <m/>
    <m/>
    <x v="0"/>
    <x v="0"/>
    <x v="0"/>
    <x v="0"/>
    <x v="0"/>
    <x v="0"/>
    <x v="0"/>
    <x v="0"/>
    <x v="0"/>
    <x v="5"/>
    <x v="6"/>
    <x v="0"/>
    <x v="0"/>
  </r>
  <r>
    <n v="182719712"/>
    <x v="123"/>
    <x v="146"/>
    <x v="4"/>
    <x v="41"/>
    <m/>
    <m/>
    <x v="0"/>
    <x v="0"/>
    <x v="0"/>
    <x v="0"/>
    <x v="2"/>
    <x v="1"/>
    <x v="1"/>
    <x v="1"/>
    <x v="0"/>
    <x v="5"/>
    <x v="6"/>
    <x v="0"/>
    <x v="0"/>
  </r>
  <r>
    <n v="182719721"/>
    <x v="123"/>
    <x v="153"/>
    <x v="1"/>
    <x v="83"/>
    <m/>
    <m/>
    <x v="0"/>
    <x v="0"/>
    <x v="0"/>
    <x v="0"/>
    <x v="2"/>
    <x v="1"/>
    <x v="1"/>
    <x v="1"/>
    <x v="0"/>
    <x v="5"/>
    <x v="6"/>
    <x v="0"/>
    <x v="0"/>
  </r>
  <r>
    <n v="182719753"/>
    <x v="149"/>
    <x v="125"/>
    <x v="0"/>
    <x v="41"/>
    <m/>
    <m/>
    <x v="0"/>
    <x v="0"/>
    <x v="0"/>
    <x v="0"/>
    <x v="0"/>
    <x v="0"/>
    <x v="0"/>
    <x v="0"/>
    <x v="0"/>
    <x v="5"/>
    <x v="6"/>
    <x v="0"/>
    <x v="0"/>
  </r>
  <r>
    <n v="182719759"/>
    <x v="148"/>
    <x v="11"/>
    <x v="0"/>
    <x v="83"/>
    <s v="2024-10-24"/>
    <m/>
    <x v="2"/>
    <x v="0"/>
    <x v="0"/>
    <x v="0"/>
    <x v="0"/>
    <x v="0"/>
    <x v="0"/>
    <x v="0"/>
    <x v="0"/>
    <x v="5"/>
    <x v="2"/>
    <x v="0"/>
    <x v="1"/>
  </r>
  <r>
    <n v="182719772"/>
    <x v="123"/>
    <x v="11"/>
    <x v="6"/>
    <x v="90"/>
    <s v="2024-10-17"/>
    <m/>
    <x v="5"/>
    <x v="0"/>
    <x v="0"/>
    <x v="0"/>
    <x v="2"/>
    <x v="1"/>
    <x v="1"/>
    <x v="1"/>
    <x v="0"/>
    <x v="5"/>
    <x v="2"/>
    <x v="0"/>
    <x v="1"/>
  </r>
  <r>
    <n v="182719779"/>
    <x v="149"/>
    <x v="125"/>
    <x v="0"/>
    <x v="41"/>
    <m/>
    <m/>
    <x v="0"/>
    <x v="0"/>
    <x v="0"/>
    <x v="0"/>
    <x v="0"/>
    <x v="0"/>
    <x v="0"/>
    <x v="0"/>
    <x v="0"/>
    <x v="5"/>
    <x v="6"/>
    <x v="0"/>
    <x v="0"/>
  </r>
  <r>
    <n v="182720130"/>
    <x v="123"/>
    <x v="152"/>
    <x v="11"/>
    <x v="4"/>
    <m/>
    <s v="2024-10-13"/>
    <x v="0"/>
    <x v="0"/>
    <x v="0"/>
    <x v="0"/>
    <x v="2"/>
    <x v="1"/>
    <x v="0"/>
    <x v="1"/>
    <x v="0"/>
    <x v="5"/>
    <x v="6"/>
    <x v="0"/>
    <x v="0"/>
  </r>
  <r>
    <n v="182720175"/>
    <x v="114"/>
    <x v="11"/>
    <x v="0"/>
    <x v="4"/>
    <s v="2024-10-11"/>
    <m/>
    <x v="1"/>
    <x v="0"/>
    <x v="0"/>
    <x v="0"/>
    <x v="0"/>
    <x v="0"/>
    <x v="0"/>
    <x v="0"/>
    <x v="0"/>
    <x v="5"/>
    <x v="2"/>
    <x v="0"/>
    <x v="1"/>
  </r>
  <r>
    <n v="182720197"/>
    <x v="114"/>
    <x v="11"/>
    <x v="0"/>
    <x v="4"/>
    <s v="2024-10-11"/>
    <m/>
    <x v="1"/>
    <x v="0"/>
    <x v="0"/>
    <x v="0"/>
    <x v="0"/>
    <x v="0"/>
    <x v="0"/>
    <x v="0"/>
    <x v="0"/>
    <x v="5"/>
    <x v="2"/>
    <x v="0"/>
    <x v="1"/>
  </r>
  <r>
    <n v="182720368"/>
    <x v="123"/>
    <x v="117"/>
    <x v="5"/>
    <x v="74"/>
    <m/>
    <m/>
    <x v="0"/>
    <x v="0"/>
    <x v="0"/>
    <x v="0"/>
    <x v="2"/>
    <x v="1"/>
    <x v="1"/>
    <x v="0"/>
    <x v="0"/>
    <x v="5"/>
    <x v="6"/>
    <x v="0"/>
    <x v="0"/>
  </r>
  <r>
    <n v="182720504"/>
    <x v="154"/>
    <x v="11"/>
    <x v="8"/>
    <x v="34"/>
    <s v="2024-10-10"/>
    <m/>
    <x v="5"/>
    <x v="0"/>
    <x v="0"/>
    <x v="0"/>
    <x v="2"/>
    <x v="1"/>
    <x v="1"/>
    <x v="1"/>
    <x v="0"/>
    <x v="5"/>
    <x v="2"/>
    <x v="0"/>
    <x v="1"/>
  </r>
  <r>
    <n v="182726814"/>
    <x v="154"/>
    <x v="153"/>
    <x v="3"/>
    <x v="25"/>
    <m/>
    <m/>
    <x v="0"/>
    <x v="0"/>
    <x v="0"/>
    <x v="0"/>
    <x v="2"/>
    <x v="1"/>
    <x v="0"/>
    <x v="0"/>
    <x v="0"/>
    <x v="5"/>
    <x v="6"/>
    <x v="0"/>
    <x v="0"/>
  </r>
  <r>
    <n v="182748775"/>
    <x v="154"/>
    <x v="11"/>
    <x v="1"/>
    <x v="3"/>
    <s v="2024-10-28"/>
    <m/>
    <x v="1"/>
    <x v="0"/>
    <x v="0"/>
    <x v="0"/>
    <x v="2"/>
    <x v="1"/>
    <x v="1"/>
    <x v="1"/>
    <x v="0"/>
    <x v="5"/>
    <x v="2"/>
    <x v="0"/>
    <x v="1"/>
  </r>
  <r>
    <n v="182748979"/>
    <x v="154"/>
    <x v="116"/>
    <x v="0"/>
    <x v="30"/>
    <m/>
    <s v="2024-12-03"/>
    <x v="0"/>
    <x v="0"/>
    <x v="0"/>
    <x v="0"/>
    <x v="0"/>
    <x v="0"/>
    <x v="0"/>
    <x v="0"/>
    <x v="0"/>
    <x v="5"/>
    <x v="6"/>
    <x v="0"/>
    <x v="0"/>
  </r>
  <r>
    <n v="182749034"/>
    <x v="154"/>
    <x v="11"/>
    <x v="1"/>
    <x v="13"/>
    <s v="2024-11-04"/>
    <m/>
    <x v="2"/>
    <x v="0"/>
    <x v="0"/>
    <x v="0"/>
    <x v="2"/>
    <x v="1"/>
    <x v="1"/>
    <x v="1"/>
    <x v="0"/>
    <x v="5"/>
    <x v="2"/>
    <x v="0"/>
    <x v="1"/>
  </r>
  <r>
    <n v="182749036"/>
    <x v="154"/>
    <x v="146"/>
    <x v="0"/>
    <x v="30"/>
    <m/>
    <s v="2024-12-03"/>
    <x v="0"/>
    <x v="0"/>
    <x v="0"/>
    <x v="0"/>
    <x v="0"/>
    <x v="0"/>
    <x v="0"/>
    <x v="0"/>
    <x v="0"/>
    <x v="5"/>
    <x v="6"/>
    <x v="0"/>
    <x v="0"/>
  </r>
  <r>
    <n v="182749568"/>
    <x v="154"/>
    <x v="11"/>
    <x v="6"/>
    <x v="9"/>
    <s v="2024-10-11"/>
    <m/>
    <x v="2"/>
    <x v="0"/>
    <x v="0"/>
    <x v="0"/>
    <x v="2"/>
    <x v="1"/>
    <x v="1"/>
    <x v="1"/>
    <x v="0"/>
    <x v="5"/>
    <x v="2"/>
    <x v="0"/>
    <x v="1"/>
  </r>
  <r>
    <n v="182750272"/>
    <x v="154"/>
    <x v="139"/>
    <x v="8"/>
    <x v="24"/>
    <m/>
    <m/>
    <x v="0"/>
    <x v="0"/>
    <x v="0"/>
    <x v="0"/>
    <x v="2"/>
    <x v="1"/>
    <x v="1"/>
    <x v="1"/>
    <x v="0"/>
    <x v="5"/>
    <x v="6"/>
    <x v="0"/>
    <x v="0"/>
  </r>
  <r>
    <n v="182750309"/>
    <x v="153"/>
    <x v="125"/>
    <x v="0"/>
    <x v="24"/>
    <m/>
    <m/>
    <x v="0"/>
    <x v="0"/>
    <x v="0"/>
    <x v="0"/>
    <x v="0"/>
    <x v="0"/>
    <x v="0"/>
    <x v="0"/>
    <x v="0"/>
    <x v="5"/>
    <x v="6"/>
    <x v="0"/>
    <x v="0"/>
  </r>
  <r>
    <n v="182750582"/>
    <x v="154"/>
    <x v="154"/>
    <x v="4"/>
    <x v="8"/>
    <m/>
    <m/>
    <x v="0"/>
    <x v="0"/>
    <x v="0"/>
    <x v="0"/>
    <x v="2"/>
    <x v="1"/>
    <x v="1"/>
    <x v="1"/>
    <x v="0"/>
    <x v="5"/>
    <x v="6"/>
    <x v="0"/>
    <x v="0"/>
  </r>
  <r>
    <n v="182750622"/>
    <x v="130"/>
    <x v="139"/>
    <x v="0"/>
    <x v="8"/>
    <m/>
    <m/>
    <x v="0"/>
    <x v="0"/>
    <x v="0"/>
    <x v="0"/>
    <x v="0"/>
    <x v="0"/>
    <x v="0"/>
    <x v="0"/>
    <x v="0"/>
    <x v="5"/>
    <x v="6"/>
    <x v="0"/>
    <x v="0"/>
  </r>
  <r>
    <n v="182752265"/>
    <x v="154"/>
    <x v="159"/>
    <x v="8"/>
    <x v="25"/>
    <m/>
    <m/>
    <x v="0"/>
    <x v="0"/>
    <x v="0"/>
    <x v="0"/>
    <x v="2"/>
    <x v="1"/>
    <x v="1"/>
    <x v="1"/>
    <x v="0"/>
    <x v="5"/>
    <x v="6"/>
    <x v="0"/>
    <x v="0"/>
  </r>
  <r>
    <n v="182752287"/>
    <x v="152"/>
    <x v="139"/>
    <x v="0"/>
    <x v="25"/>
    <m/>
    <m/>
    <x v="0"/>
    <x v="0"/>
    <x v="0"/>
    <x v="0"/>
    <x v="0"/>
    <x v="0"/>
    <x v="0"/>
    <x v="0"/>
    <x v="0"/>
    <x v="5"/>
    <x v="6"/>
    <x v="0"/>
    <x v="0"/>
  </r>
  <r>
    <n v="182754548"/>
    <x v="154"/>
    <x v="129"/>
    <x v="6"/>
    <x v="9"/>
    <m/>
    <m/>
    <x v="0"/>
    <x v="0"/>
    <x v="0"/>
    <x v="0"/>
    <x v="2"/>
    <x v="1"/>
    <x v="1"/>
    <x v="1"/>
    <x v="0"/>
    <x v="5"/>
    <x v="6"/>
    <x v="0"/>
    <x v="0"/>
  </r>
  <r>
    <n v="182754578"/>
    <x v="148"/>
    <x v="154"/>
    <x v="0"/>
    <x v="9"/>
    <m/>
    <m/>
    <x v="0"/>
    <x v="0"/>
    <x v="0"/>
    <x v="0"/>
    <x v="0"/>
    <x v="0"/>
    <x v="0"/>
    <x v="0"/>
    <x v="0"/>
    <x v="5"/>
    <x v="6"/>
    <x v="0"/>
    <x v="0"/>
  </r>
  <r>
    <n v="182754598"/>
    <x v="148"/>
    <x v="154"/>
    <x v="0"/>
    <x v="9"/>
    <m/>
    <m/>
    <x v="0"/>
    <x v="0"/>
    <x v="0"/>
    <x v="0"/>
    <x v="0"/>
    <x v="0"/>
    <x v="0"/>
    <x v="0"/>
    <x v="0"/>
    <x v="5"/>
    <x v="6"/>
    <x v="0"/>
    <x v="0"/>
  </r>
  <r>
    <n v="182754620"/>
    <x v="148"/>
    <x v="154"/>
    <x v="0"/>
    <x v="9"/>
    <m/>
    <m/>
    <x v="0"/>
    <x v="0"/>
    <x v="0"/>
    <x v="0"/>
    <x v="0"/>
    <x v="0"/>
    <x v="0"/>
    <x v="0"/>
    <x v="0"/>
    <x v="5"/>
    <x v="6"/>
    <x v="0"/>
    <x v="0"/>
  </r>
  <r>
    <n v="182754652"/>
    <x v="148"/>
    <x v="154"/>
    <x v="0"/>
    <x v="9"/>
    <m/>
    <m/>
    <x v="0"/>
    <x v="0"/>
    <x v="0"/>
    <x v="0"/>
    <x v="0"/>
    <x v="0"/>
    <x v="0"/>
    <x v="0"/>
    <x v="0"/>
    <x v="5"/>
    <x v="6"/>
    <x v="0"/>
    <x v="0"/>
  </r>
  <r>
    <n v="182755017"/>
    <x v="154"/>
    <x v="153"/>
    <x v="1"/>
    <x v="15"/>
    <m/>
    <m/>
    <x v="0"/>
    <x v="0"/>
    <x v="0"/>
    <x v="0"/>
    <x v="2"/>
    <x v="1"/>
    <x v="1"/>
    <x v="1"/>
    <x v="0"/>
    <x v="5"/>
    <x v="6"/>
    <x v="0"/>
    <x v="0"/>
  </r>
  <r>
    <n v="182755044"/>
    <x v="148"/>
    <x v="117"/>
    <x v="0"/>
    <x v="15"/>
    <m/>
    <m/>
    <x v="0"/>
    <x v="0"/>
    <x v="0"/>
    <x v="0"/>
    <x v="0"/>
    <x v="0"/>
    <x v="0"/>
    <x v="0"/>
    <x v="0"/>
    <x v="5"/>
    <x v="6"/>
    <x v="0"/>
    <x v="0"/>
  </r>
  <r>
    <n v="182755074"/>
    <x v="148"/>
    <x v="117"/>
    <x v="0"/>
    <x v="15"/>
    <m/>
    <m/>
    <x v="0"/>
    <x v="0"/>
    <x v="0"/>
    <x v="0"/>
    <x v="0"/>
    <x v="0"/>
    <x v="0"/>
    <x v="0"/>
    <x v="0"/>
    <x v="5"/>
    <x v="6"/>
    <x v="0"/>
    <x v="0"/>
  </r>
  <r>
    <n v="182755100"/>
    <x v="148"/>
    <x v="117"/>
    <x v="0"/>
    <x v="15"/>
    <m/>
    <m/>
    <x v="0"/>
    <x v="0"/>
    <x v="0"/>
    <x v="0"/>
    <x v="0"/>
    <x v="0"/>
    <x v="0"/>
    <x v="0"/>
    <x v="0"/>
    <x v="5"/>
    <x v="6"/>
    <x v="0"/>
    <x v="0"/>
  </r>
  <r>
    <n v="182755161"/>
    <x v="154"/>
    <x v="115"/>
    <x v="1"/>
    <x v="13"/>
    <m/>
    <m/>
    <x v="0"/>
    <x v="0"/>
    <x v="0"/>
    <x v="0"/>
    <x v="2"/>
    <x v="1"/>
    <x v="1"/>
    <x v="1"/>
    <x v="0"/>
    <x v="5"/>
    <x v="6"/>
    <x v="0"/>
    <x v="0"/>
  </r>
  <r>
    <n v="182755193"/>
    <x v="156"/>
    <x v="123"/>
    <x v="0"/>
    <x v="13"/>
    <m/>
    <m/>
    <x v="0"/>
    <x v="0"/>
    <x v="0"/>
    <x v="0"/>
    <x v="0"/>
    <x v="0"/>
    <x v="0"/>
    <x v="0"/>
    <x v="0"/>
    <x v="5"/>
    <x v="6"/>
    <x v="0"/>
    <x v="0"/>
  </r>
  <r>
    <n v="182755504"/>
    <x v="154"/>
    <x v="116"/>
    <x v="6"/>
    <x v="89"/>
    <m/>
    <m/>
    <x v="0"/>
    <x v="0"/>
    <x v="0"/>
    <x v="0"/>
    <x v="2"/>
    <x v="1"/>
    <x v="1"/>
    <x v="1"/>
    <x v="0"/>
    <x v="5"/>
    <x v="6"/>
    <x v="0"/>
    <x v="0"/>
  </r>
  <r>
    <n v="182755551"/>
    <x v="130"/>
    <x v="146"/>
    <x v="0"/>
    <x v="89"/>
    <m/>
    <m/>
    <x v="0"/>
    <x v="0"/>
    <x v="0"/>
    <x v="0"/>
    <x v="0"/>
    <x v="0"/>
    <x v="0"/>
    <x v="0"/>
    <x v="0"/>
    <x v="5"/>
    <x v="6"/>
    <x v="0"/>
    <x v="0"/>
  </r>
  <r>
    <n v="182755568"/>
    <x v="148"/>
    <x v="139"/>
    <x v="6"/>
    <x v="91"/>
    <m/>
    <m/>
    <x v="0"/>
    <x v="0"/>
    <x v="0"/>
    <x v="0"/>
    <x v="2"/>
    <x v="1"/>
    <x v="1"/>
    <x v="1"/>
    <x v="0"/>
    <x v="5"/>
    <x v="6"/>
    <x v="0"/>
    <x v="0"/>
  </r>
  <r>
    <n v="182755604"/>
    <x v="153"/>
    <x v="165"/>
    <x v="0"/>
    <x v="91"/>
    <m/>
    <m/>
    <x v="0"/>
    <x v="0"/>
    <x v="0"/>
    <x v="0"/>
    <x v="0"/>
    <x v="0"/>
    <x v="0"/>
    <x v="0"/>
    <x v="0"/>
    <x v="5"/>
    <x v="6"/>
    <x v="0"/>
    <x v="0"/>
  </r>
  <r>
    <n v="182755688"/>
    <x v="130"/>
    <x v="146"/>
    <x v="0"/>
    <x v="89"/>
    <m/>
    <m/>
    <x v="0"/>
    <x v="0"/>
    <x v="0"/>
    <x v="0"/>
    <x v="0"/>
    <x v="0"/>
    <x v="0"/>
    <x v="0"/>
    <x v="0"/>
    <x v="5"/>
    <x v="6"/>
    <x v="0"/>
    <x v="0"/>
  </r>
  <r>
    <n v="182756061"/>
    <x v="154"/>
    <x v="153"/>
    <x v="1"/>
    <x v="61"/>
    <m/>
    <m/>
    <x v="0"/>
    <x v="0"/>
    <x v="0"/>
    <x v="0"/>
    <x v="2"/>
    <x v="1"/>
    <x v="1"/>
    <x v="1"/>
    <x v="0"/>
    <x v="5"/>
    <x v="6"/>
    <x v="0"/>
    <x v="0"/>
  </r>
  <r>
    <n v="182756106"/>
    <x v="148"/>
    <x v="125"/>
    <x v="0"/>
    <x v="61"/>
    <m/>
    <m/>
    <x v="0"/>
    <x v="0"/>
    <x v="0"/>
    <x v="0"/>
    <x v="0"/>
    <x v="0"/>
    <x v="0"/>
    <x v="0"/>
    <x v="0"/>
    <x v="5"/>
    <x v="6"/>
    <x v="0"/>
    <x v="0"/>
  </r>
  <r>
    <n v="182757055"/>
    <x v="154"/>
    <x v="11"/>
    <x v="6"/>
    <x v="4"/>
    <s v="2024-10-18"/>
    <m/>
    <x v="5"/>
    <x v="0"/>
    <x v="0"/>
    <x v="0"/>
    <x v="2"/>
    <x v="1"/>
    <x v="1"/>
    <x v="1"/>
    <x v="0"/>
    <x v="5"/>
    <x v="2"/>
    <x v="0"/>
    <x v="1"/>
  </r>
  <r>
    <n v="182769493"/>
    <x v="154"/>
    <x v="117"/>
    <x v="1"/>
    <x v="83"/>
    <m/>
    <m/>
    <x v="0"/>
    <x v="0"/>
    <x v="0"/>
    <x v="0"/>
    <x v="2"/>
    <x v="1"/>
    <x v="1"/>
    <x v="1"/>
    <x v="0"/>
    <x v="5"/>
    <x v="6"/>
    <x v="0"/>
    <x v="0"/>
  </r>
  <r>
    <n v="182769519"/>
    <x v="158"/>
    <x v="126"/>
    <x v="0"/>
    <x v="89"/>
    <m/>
    <m/>
    <x v="0"/>
    <x v="0"/>
    <x v="0"/>
    <x v="0"/>
    <x v="0"/>
    <x v="0"/>
    <x v="0"/>
    <x v="0"/>
    <x v="0"/>
    <x v="5"/>
    <x v="6"/>
    <x v="0"/>
    <x v="0"/>
  </r>
  <r>
    <n v="182771136"/>
    <x v="154"/>
    <x v="143"/>
    <x v="6"/>
    <x v="27"/>
    <m/>
    <m/>
    <x v="0"/>
    <x v="0"/>
    <x v="0"/>
    <x v="0"/>
    <x v="2"/>
    <x v="1"/>
    <x v="1"/>
    <x v="1"/>
    <x v="0"/>
    <x v="5"/>
    <x v="7"/>
    <x v="0"/>
    <x v="0"/>
  </r>
  <r>
    <n v="182771168"/>
    <x v="161"/>
    <x v="166"/>
    <x v="0"/>
    <x v="27"/>
    <m/>
    <m/>
    <x v="0"/>
    <x v="0"/>
    <x v="0"/>
    <x v="0"/>
    <x v="0"/>
    <x v="0"/>
    <x v="0"/>
    <x v="0"/>
    <x v="0"/>
    <x v="6"/>
    <x v="7"/>
    <x v="0"/>
    <x v="0"/>
  </r>
  <r>
    <n v="182777804"/>
    <x v="148"/>
    <x v="11"/>
    <x v="4"/>
    <x v="28"/>
    <s v="2024-10-16"/>
    <m/>
    <x v="1"/>
    <x v="0"/>
    <x v="0"/>
    <x v="0"/>
    <x v="2"/>
    <x v="1"/>
    <x v="1"/>
    <x v="1"/>
    <x v="0"/>
    <x v="5"/>
    <x v="2"/>
    <x v="0"/>
    <x v="1"/>
  </r>
  <r>
    <n v="182778765"/>
    <x v="148"/>
    <x v="11"/>
    <x v="1"/>
    <x v="59"/>
    <s v="2024-10-21"/>
    <m/>
    <x v="4"/>
    <x v="0"/>
    <x v="0"/>
    <x v="0"/>
    <x v="2"/>
    <x v="1"/>
    <x v="1"/>
    <x v="1"/>
    <x v="0"/>
    <x v="5"/>
    <x v="2"/>
    <x v="0"/>
    <x v="1"/>
  </r>
  <r>
    <n v="182781929"/>
    <x v="148"/>
    <x v="11"/>
    <x v="1"/>
    <x v="59"/>
    <s v="2024-10-21"/>
    <m/>
    <x v="1"/>
    <x v="0"/>
    <x v="0"/>
    <x v="0"/>
    <x v="2"/>
    <x v="1"/>
    <x v="1"/>
    <x v="1"/>
    <x v="0"/>
    <x v="5"/>
    <x v="2"/>
    <x v="0"/>
    <x v="1"/>
  </r>
  <r>
    <n v="182782394"/>
    <x v="148"/>
    <x v="117"/>
    <x v="1"/>
    <x v="49"/>
    <m/>
    <m/>
    <x v="0"/>
    <x v="0"/>
    <x v="0"/>
    <x v="0"/>
    <x v="2"/>
    <x v="1"/>
    <x v="1"/>
    <x v="1"/>
    <x v="0"/>
    <x v="5"/>
    <x v="6"/>
    <x v="0"/>
    <x v="0"/>
  </r>
  <r>
    <n v="182782436"/>
    <x v="158"/>
    <x v="165"/>
    <x v="0"/>
    <x v="49"/>
    <m/>
    <m/>
    <x v="0"/>
    <x v="0"/>
    <x v="0"/>
    <x v="0"/>
    <x v="0"/>
    <x v="0"/>
    <x v="0"/>
    <x v="0"/>
    <x v="0"/>
    <x v="5"/>
    <x v="6"/>
    <x v="0"/>
    <x v="0"/>
  </r>
  <r>
    <n v="182782476"/>
    <x v="158"/>
    <x v="148"/>
    <x v="0"/>
    <x v="49"/>
    <m/>
    <m/>
    <x v="0"/>
    <x v="0"/>
    <x v="0"/>
    <x v="0"/>
    <x v="0"/>
    <x v="0"/>
    <x v="0"/>
    <x v="0"/>
    <x v="0"/>
    <x v="5"/>
    <x v="6"/>
    <x v="0"/>
    <x v="0"/>
  </r>
  <r>
    <n v="182782527"/>
    <x v="148"/>
    <x v="146"/>
    <x v="8"/>
    <x v="15"/>
    <m/>
    <s v="2024-10-24"/>
    <x v="0"/>
    <x v="0"/>
    <x v="0"/>
    <x v="0"/>
    <x v="2"/>
    <x v="1"/>
    <x v="1"/>
    <x v="1"/>
    <x v="0"/>
    <x v="5"/>
    <x v="6"/>
    <x v="0"/>
    <x v="0"/>
  </r>
  <r>
    <n v="182782564"/>
    <x v="149"/>
    <x v="11"/>
    <x v="0"/>
    <x v="15"/>
    <s v="2024-10-21"/>
    <m/>
    <x v="1"/>
    <x v="0"/>
    <x v="0"/>
    <x v="0"/>
    <x v="0"/>
    <x v="0"/>
    <x v="0"/>
    <x v="0"/>
    <x v="0"/>
    <x v="5"/>
    <x v="2"/>
    <x v="0"/>
    <x v="1"/>
  </r>
  <r>
    <n v="182782613"/>
    <x v="148"/>
    <x v="11"/>
    <x v="4"/>
    <x v="45"/>
    <s v="2024-10-14"/>
    <m/>
    <x v="1"/>
    <x v="0"/>
    <x v="0"/>
    <x v="0"/>
    <x v="2"/>
    <x v="1"/>
    <x v="1"/>
    <x v="1"/>
    <x v="0"/>
    <x v="5"/>
    <x v="2"/>
    <x v="0"/>
    <x v="1"/>
  </r>
  <r>
    <n v="182782903"/>
    <x v="148"/>
    <x v="116"/>
    <x v="6"/>
    <x v="25"/>
    <m/>
    <m/>
    <x v="0"/>
    <x v="0"/>
    <x v="0"/>
    <x v="0"/>
    <x v="2"/>
    <x v="1"/>
    <x v="1"/>
    <x v="1"/>
    <x v="0"/>
    <x v="5"/>
    <x v="6"/>
    <x v="0"/>
    <x v="0"/>
  </r>
  <r>
    <n v="182782940"/>
    <x v="148"/>
    <x v="11"/>
    <x v="6"/>
    <x v="24"/>
    <s v="2024-10-21"/>
    <m/>
    <x v="5"/>
    <x v="0"/>
    <x v="0"/>
    <x v="0"/>
    <x v="2"/>
    <x v="1"/>
    <x v="1"/>
    <x v="1"/>
    <x v="0"/>
    <x v="5"/>
    <x v="2"/>
    <x v="0"/>
    <x v="1"/>
  </r>
  <r>
    <n v="182782985"/>
    <x v="114"/>
    <x v="117"/>
    <x v="0"/>
    <x v="25"/>
    <m/>
    <m/>
    <x v="0"/>
    <x v="0"/>
    <x v="0"/>
    <x v="0"/>
    <x v="0"/>
    <x v="0"/>
    <x v="0"/>
    <x v="0"/>
    <x v="0"/>
    <x v="5"/>
    <x v="6"/>
    <x v="0"/>
    <x v="0"/>
  </r>
  <r>
    <n v="182783036"/>
    <x v="114"/>
    <x v="117"/>
    <x v="0"/>
    <x v="25"/>
    <m/>
    <m/>
    <x v="0"/>
    <x v="0"/>
    <x v="0"/>
    <x v="0"/>
    <x v="0"/>
    <x v="0"/>
    <x v="0"/>
    <x v="0"/>
    <x v="0"/>
    <x v="5"/>
    <x v="6"/>
    <x v="0"/>
    <x v="0"/>
  </r>
  <r>
    <n v="182797923"/>
    <x v="148"/>
    <x v="11"/>
    <x v="6"/>
    <x v="71"/>
    <s v="2024-10-29"/>
    <m/>
    <x v="9"/>
    <x v="0"/>
    <x v="0"/>
    <x v="0"/>
    <x v="2"/>
    <x v="1"/>
    <x v="1"/>
    <x v="1"/>
    <x v="0"/>
    <x v="5"/>
    <x v="2"/>
    <x v="0"/>
    <x v="1"/>
  </r>
  <r>
    <n v="182798610"/>
    <x v="148"/>
    <x v="11"/>
    <x v="26"/>
    <x v="71"/>
    <s v="2024-10-29"/>
    <m/>
    <x v="9"/>
    <x v="0"/>
    <x v="0"/>
    <x v="0"/>
    <x v="2"/>
    <x v="1"/>
    <x v="0"/>
    <x v="0"/>
    <x v="0"/>
    <x v="5"/>
    <x v="2"/>
    <x v="0"/>
    <x v="1"/>
  </r>
  <r>
    <n v="182800128"/>
    <x v="148"/>
    <x v="11"/>
    <x v="0"/>
    <x v="91"/>
    <s v="2024-10-23"/>
    <m/>
    <x v="2"/>
    <x v="0"/>
    <x v="0"/>
    <x v="0"/>
    <x v="0"/>
    <x v="0"/>
    <x v="0"/>
    <x v="0"/>
    <x v="0"/>
    <x v="5"/>
    <x v="2"/>
    <x v="0"/>
    <x v="1"/>
  </r>
  <r>
    <n v="182801910"/>
    <x v="148"/>
    <x v="11"/>
    <x v="8"/>
    <x v="92"/>
    <s v="2024-10-26"/>
    <m/>
    <x v="2"/>
    <x v="0"/>
    <x v="0"/>
    <x v="0"/>
    <x v="2"/>
    <x v="1"/>
    <x v="1"/>
    <x v="1"/>
    <x v="0"/>
    <x v="5"/>
    <x v="2"/>
    <x v="0"/>
    <x v="1"/>
  </r>
  <r>
    <n v="182802348"/>
    <x v="148"/>
    <x v="11"/>
    <x v="6"/>
    <x v="83"/>
    <s v="2024-10-16"/>
    <m/>
    <x v="5"/>
    <x v="0"/>
    <x v="0"/>
    <x v="0"/>
    <x v="2"/>
    <x v="1"/>
    <x v="1"/>
    <x v="1"/>
    <x v="0"/>
    <x v="5"/>
    <x v="2"/>
    <x v="0"/>
    <x v="1"/>
  </r>
  <r>
    <n v="182802460"/>
    <x v="148"/>
    <x v="11"/>
    <x v="1"/>
    <x v="47"/>
    <s v="2024-10-17"/>
    <m/>
    <x v="1"/>
    <x v="0"/>
    <x v="0"/>
    <x v="0"/>
    <x v="2"/>
    <x v="1"/>
    <x v="1"/>
    <x v="1"/>
    <x v="0"/>
    <x v="5"/>
    <x v="2"/>
    <x v="0"/>
    <x v="1"/>
  </r>
  <r>
    <n v="182803068"/>
    <x v="148"/>
    <x v="154"/>
    <x v="1"/>
    <x v="25"/>
    <m/>
    <m/>
    <x v="0"/>
    <x v="0"/>
    <x v="0"/>
    <x v="0"/>
    <x v="2"/>
    <x v="1"/>
    <x v="1"/>
    <x v="1"/>
    <x v="0"/>
    <x v="5"/>
    <x v="6"/>
    <x v="0"/>
    <x v="0"/>
  </r>
  <r>
    <n v="182803099"/>
    <x v="140"/>
    <x v="146"/>
    <x v="0"/>
    <x v="25"/>
    <m/>
    <m/>
    <x v="0"/>
    <x v="0"/>
    <x v="0"/>
    <x v="0"/>
    <x v="0"/>
    <x v="0"/>
    <x v="0"/>
    <x v="0"/>
    <x v="0"/>
    <x v="5"/>
    <x v="6"/>
    <x v="0"/>
    <x v="0"/>
  </r>
  <r>
    <n v="182803593"/>
    <x v="148"/>
    <x v="148"/>
    <x v="4"/>
    <x v="47"/>
    <m/>
    <m/>
    <x v="0"/>
    <x v="0"/>
    <x v="0"/>
    <x v="0"/>
    <x v="2"/>
    <x v="1"/>
    <x v="1"/>
    <x v="1"/>
    <x v="0"/>
    <x v="5"/>
    <x v="6"/>
    <x v="0"/>
    <x v="0"/>
  </r>
  <r>
    <n v="182803611"/>
    <x v="160"/>
    <x v="165"/>
    <x v="0"/>
    <x v="47"/>
    <m/>
    <m/>
    <x v="0"/>
    <x v="0"/>
    <x v="0"/>
    <x v="0"/>
    <x v="0"/>
    <x v="0"/>
    <x v="0"/>
    <x v="0"/>
    <x v="0"/>
    <x v="5"/>
    <x v="6"/>
    <x v="0"/>
    <x v="0"/>
  </r>
  <r>
    <n v="182803632"/>
    <x v="160"/>
    <x v="165"/>
    <x v="0"/>
    <x v="47"/>
    <m/>
    <m/>
    <x v="0"/>
    <x v="0"/>
    <x v="0"/>
    <x v="0"/>
    <x v="0"/>
    <x v="0"/>
    <x v="0"/>
    <x v="0"/>
    <x v="0"/>
    <x v="5"/>
    <x v="6"/>
    <x v="0"/>
    <x v="0"/>
  </r>
  <r>
    <n v="182806403"/>
    <x v="130"/>
    <x v="11"/>
    <x v="2"/>
    <x v="7"/>
    <s v="2024-10-21"/>
    <m/>
    <x v="7"/>
    <x v="0"/>
    <x v="0"/>
    <x v="0"/>
    <x v="2"/>
    <x v="1"/>
    <x v="0"/>
    <x v="0"/>
    <x v="0"/>
    <x v="5"/>
    <x v="2"/>
    <x v="0"/>
    <x v="1"/>
  </r>
  <r>
    <n v="182808232"/>
    <x v="114"/>
    <x v="159"/>
    <x v="1"/>
    <x v="13"/>
    <m/>
    <m/>
    <x v="0"/>
    <x v="0"/>
    <x v="0"/>
    <x v="0"/>
    <x v="2"/>
    <x v="1"/>
    <x v="1"/>
    <x v="1"/>
    <x v="0"/>
    <x v="5"/>
    <x v="6"/>
    <x v="0"/>
    <x v="0"/>
  </r>
  <r>
    <n v="182808262"/>
    <x v="152"/>
    <x v="139"/>
    <x v="0"/>
    <x v="13"/>
    <m/>
    <m/>
    <x v="0"/>
    <x v="0"/>
    <x v="0"/>
    <x v="0"/>
    <x v="0"/>
    <x v="0"/>
    <x v="0"/>
    <x v="0"/>
    <x v="0"/>
    <x v="5"/>
    <x v="6"/>
    <x v="0"/>
    <x v="0"/>
  </r>
  <r>
    <n v="182810129"/>
    <x v="114"/>
    <x v="11"/>
    <x v="4"/>
    <x v="30"/>
    <s v="2024-10-17"/>
    <m/>
    <x v="1"/>
    <x v="0"/>
    <x v="0"/>
    <x v="0"/>
    <x v="2"/>
    <x v="1"/>
    <x v="1"/>
    <x v="1"/>
    <x v="0"/>
    <x v="5"/>
    <x v="2"/>
    <x v="0"/>
    <x v="1"/>
  </r>
  <r>
    <n v="182810825"/>
    <x v="114"/>
    <x v="11"/>
    <x v="1"/>
    <x v="22"/>
    <s v="2024-10-14"/>
    <m/>
    <x v="3"/>
    <x v="0"/>
    <x v="0"/>
    <x v="0"/>
    <x v="2"/>
    <x v="1"/>
    <x v="1"/>
    <x v="1"/>
    <x v="0"/>
    <x v="5"/>
    <x v="2"/>
    <x v="0"/>
    <x v="1"/>
  </r>
  <r>
    <n v="182812895"/>
    <x v="114"/>
    <x v="11"/>
    <x v="1"/>
    <x v="24"/>
    <s v="2024-10-11"/>
    <m/>
    <x v="1"/>
    <x v="0"/>
    <x v="0"/>
    <x v="0"/>
    <x v="2"/>
    <x v="1"/>
    <x v="1"/>
    <x v="1"/>
    <x v="0"/>
    <x v="5"/>
    <x v="2"/>
    <x v="0"/>
    <x v="1"/>
  </r>
  <r>
    <n v="182813703"/>
    <x v="114"/>
    <x v="116"/>
    <x v="1"/>
    <x v="45"/>
    <m/>
    <m/>
    <x v="0"/>
    <x v="0"/>
    <x v="0"/>
    <x v="0"/>
    <x v="2"/>
    <x v="1"/>
    <x v="1"/>
    <x v="1"/>
    <x v="0"/>
    <x v="5"/>
    <x v="6"/>
    <x v="0"/>
    <x v="0"/>
  </r>
  <r>
    <n v="182813757"/>
    <x v="130"/>
    <x v="139"/>
    <x v="0"/>
    <x v="45"/>
    <m/>
    <m/>
    <x v="0"/>
    <x v="0"/>
    <x v="0"/>
    <x v="0"/>
    <x v="0"/>
    <x v="0"/>
    <x v="0"/>
    <x v="0"/>
    <x v="0"/>
    <x v="5"/>
    <x v="6"/>
    <x v="0"/>
    <x v="0"/>
  </r>
  <r>
    <n v="182813798"/>
    <x v="130"/>
    <x v="158"/>
    <x v="0"/>
    <x v="45"/>
    <m/>
    <m/>
    <x v="0"/>
    <x v="0"/>
    <x v="0"/>
    <x v="0"/>
    <x v="0"/>
    <x v="0"/>
    <x v="0"/>
    <x v="0"/>
    <x v="0"/>
    <x v="5"/>
    <x v="6"/>
    <x v="0"/>
    <x v="0"/>
  </r>
  <r>
    <n v="182813833"/>
    <x v="130"/>
    <x v="139"/>
    <x v="0"/>
    <x v="45"/>
    <m/>
    <m/>
    <x v="0"/>
    <x v="0"/>
    <x v="0"/>
    <x v="0"/>
    <x v="0"/>
    <x v="0"/>
    <x v="0"/>
    <x v="0"/>
    <x v="0"/>
    <x v="5"/>
    <x v="6"/>
    <x v="0"/>
    <x v="0"/>
  </r>
  <r>
    <n v="182814528"/>
    <x v="114"/>
    <x v="11"/>
    <x v="11"/>
    <x v="25"/>
    <s v="2024-10-30"/>
    <m/>
    <x v="2"/>
    <x v="0"/>
    <x v="0"/>
    <x v="0"/>
    <x v="2"/>
    <x v="1"/>
    <x v="0"/>
    <x v="1"/>
    <x v="0"/>
    <x v="5"/>
    <x v="2"/>
    <x v="0"/>
    <x v="1"/>
  </r>
  <r>
    <n v="182814638"/>
    <x v="114"/>
    <x v="139"/>
    <x v="6"/>
    <x v="39"/>
    <m/>
    <m/>
    <x v="0"/>
    <x v="0"/>
    <x v="0"/>
    <x v="0"/>
    <x v="2"/>
    <x v="1"/>
    <x v="1"/>
    <x v="1"/>
    <x v="0"/>
    <x v="5"/>
    <x v="6"/>
    <x v="0"/>
    <x v="0"/>
  </r>
  <r>
    <n v="182814677"/>
    <x v="158"/>
    <x v="146"/>
    <x v="0"/>
    <x v="39"/>
    <m/>
    <m/>
    <x v="0"/>
    <x v="0"/>
    <x v="0"/>
    <x v="0"/>
    <x v="0"/>
    <x v="0"/>
    <x v="0"/>
    <x v="0"/>
    <x v="0"/>
    <x v="5"/>
    <x v="6"/>
    <x v="0"/>
    <x v="0"/>
  </r>
  <r>
    <n v="182814705"/>
    <x v="158"/>
    <x v="146"/>
    <x v="0"/>
    <x v="39"/>
    <m/>
    <m/>
    <x v="0"/>
    <x v="0"/>
    <x v="0"/>
    <x v="0"/>
    <x v="0"/>
    <x v="0"/>
    <x v="0"/>
    <x v="0"/>
    <x v="0"/>
    <x v="5"/>
    <x v="6"/>
    <x v="0"/>
    <x v="0"/>
  </r>
  <r>
    <n v="182814741"/>
    <x v="158"/>
    <x v="11"/>
    <x v="0"/>
    <x v="39"/>
    <s v="2024-10-31"/>
    <m/>
    <x v="2"/>
    <x v="0"/>
    <x v="0"/>
    <x v="0"/>
    <x v="0"/>
    <x v="0"/>
    <x v="0"/>
    <x v="0"/>
    <x v="0"/>
    <x v="5"/>
    <x v="2"/>
    <x v="0"/>
    <x v="1"/>
  </r>
  <r>
    <n v="182814776"/>
    <x v="158"/>
    <x v="146"/>
    <x v="0"/>
    <x v="39"/>
    <m/>
    <m/>
    <x v="0"/>
    <x v="0"/>
    <x v="0"/>
    <x v="0"/>
    <x v="0"/>
    <x v="0"/>
    <x v="0"/>
    <x v="0"/>
    <x v="0"/>
    <x v="5"/>
    <x v="6"/>
    <x v="0"/>
    <x v="0"/>
  </r>
  <r>
    <n v="182816394"/>
    <x v="140"/>
    <x v="154"/>
    <x v="10"/>
    <x v="22"/>
    <m/>
    <m/>
    <x v="0"/>
    <x v="0"/>
    <x v="0"/>
    <x v="0"/>
    <x v="2"/>
    <x v="1"/>
    <x v="0"/>
    <x v="1"/>
    <x v="0"/>
    <x v="5"/>
    <x v="6"/>
    <x v="0"/>
    <x v="0"/>
  </r>
  <r>
    <n v="182816525"/>
    <x v="158"/>
    <x v="158"/>
    <x v="0"/>
    <x v="22"/>
    <m/>
    <m/>
    <x v="0"/>
    <x v="6"/>
    <x v="0"/>
    <x v="0"/>
    <x v="1"/>
    <x v="0"/>
    <x v="0"/>
    <x v="0"/>
    <x v="1"/>
    <x v="5"/>
    <x v="6"/>
    <x v="0"/>
    <x v="0"/>
  </r>
  <r>
    <n v="182816575"/>
    <x v="158"/>
    <x v="158"/>
    <x v="0"/>
    <x v="22"/>
    <m/>
    <m/>
    <x v="0"/>
    <x v="6"/>
    <x v="0"/>
    <x v="0"/>
    <x v="1"/>
    <x v="0"/>
    <x v="0"/>
    <x v="0"/>
    <x v="1"/>
    <x v="5"/>
    <x v="6"/>
    <x v="0"/>
    <x v="0"/>
  </r>
  <r>
    <n v="182816614"/>
    <x v="158"/>
    <x v="156"/>
    <x v="0"/>
    <x v="22"/>
    <m/>
    <m/>
    <x v="0"/>
    <x v="0"/>
    <x v="0"/>
    <x v="0"/>
    <x v="0"/>
    <x v="0"/>
    <x v="0"/>
    <x v="0"/>
    <x v="0"/>
    <x v="5"/>
    <x v="6"/>
    <x v="0"/>
    <x v="0"/>
  </r>
  <r>
    <n v="182830691"/>
    <x v="114"/>
    <x v="117"/>
    <x v="4"/>
    <x v="37"/>
    <m/>
    <s v="2024-10-23"/>
    <x v="0"/>
    <x v="0"/>
    <x v="0"/>
    <x v="0"/>
    <x v="2"/>
    <x v="1"/>
    <x v="1"/>
    <x v="1"/>
    <x v="0"/>
    <x v="5"/>
    <x v="6"/>
    <x v="0"/>
    <x v="0"/>
  </r>
  <r>
    <n v="182830742"/>
    <x v="140"/>
    <x v="11"/>
    <x v="0"/>
    <x v="37"/>
    <s v="2024-10-16"/>
    <m/>
    <x v="5"/>
    <x v="0"/>
    <x v="0"/>
    <x v="0"/>
    <x v="0"/>
    <x v="0"/>
    <x v="0"/>
    <x v="0"/>
    <x v="0"/>
    <x v="5"/>
    <x v="2"/>
    <x v="0"/>
    <x v="1"/>
  </r>
  <r>
    <n v="182830772"/>
    <x v="140"/>
    <x v="11"/>
    <x v="0"/>
    <x v="37"/>
    <s v="2024-10-16"/>
    <m/>
    <x v="6"/>
    <x v="0"/>
    <x v="0"/>
    <x v="0"/>
    <x v="0"/>
    <x v="0"/>
    <x v="0"/>
    <x v="0"/>
    <x v="0"/>
    <x v="5"/>
    <x v="2"/>
    <x v="0"/>
    <x v="1"/>
  </r>
  <r>
    <n v="182830793"/>
    <x v="140"/>
    <x v="11"/>
    <x v="0"/>
    <x v="37"/>
    <s v="2024-10-16"/>
    <m/>
    <x v="6"/>
    <x v="0"/>
    <x v="0"/>
    <x v="0"/>
    <x v="0"/>
    <x v="0"/>
    <x v="0"/>
    <x v="0"/>
    <x v="0"/>
    <x v="5"/>
    <x v="2"/>
    <x v="0"/>
    <x v="1"/>
  </r>
  <r>
    <n v="182831127"/>
    <x v="114"/>
    <x v="167"/>
    <x v="17"/>
    <x v="80"/>
    <m/>
    <m/>
    <x v="0"/>
    <x v="0"/>
    <x v="0"/>
    <x v="0"/>
    <x v="2"/>
    <x v="1"/>
    <x v="0"/>
    <x v="1"/>
    <x v="0"/>
    <x v="5"/>
    <x v="7"/>
    <x v="0"/>
    <x v="0"/>
  </r>
  <r>
    <n v="182831164"/>
    <x v="162"/>
    <x v="160"/>
    <x v="9"/>
    <x v="80"/>
    <m/>
    <m/>
    <x v="0"/>
    <x v="0"/>
    <x v="0"/>
    <x v="0"/>
    <x v="0"/>
    <x v="0"/>
    <x v="0"/>
    <x v="0"/>
    <x v="0"/>
    <x v="6"/>
    <x v="7"/>
    <x v="0"/>
    <x v="0"/>
  </r>
  <r>
    <n v="182831299"/>
    <x v="114"/>
    <x v="117"/>
    <x v="1"/>
    <x v="84"/>
    <m/>
    <m/>
    <x v="0"/>
    <x v="0"/>
    <x v="0"/>
    <x v="0"/>
    <x v="2"/>
    <x v="1"/>
    <x v="1"/>
    <x v="1"/>
    <x v="0"/>
    <x v="5"/>
    <x v="6"/>
    <x v="0"/>
    <x v="0"/>
  </r>
  <r>
    <n v="182831324"/>
    <x v="158"/>
    <x v="156"/>
    <x v="0"/>
    <x v="84"/>
    <m/>
    <m/>
    <x v="0"/>
    <x v="0"/>
    <x v="0"/>
    <x v="0"/>
    <x v="0"/>
    <x v="0"/>
    <x v="0"/>
    <x v="0"/>
    <x v="0"/>
    <x v="5"/>
    <x v="6"/>
    <x v="0"/>
    <x v="0"/>
  </r>
  <r>
    <n v="182831353"/>
    <x v="158"/>
    <x v="156"/>
    <x v="0"/>
    <x v="84"/>
    <m/>
    <m/>
    <x v="0"/>
    <x v="0"/>
    <x v="0"/>
    <x v="0"/>
    <x v="0"/>
    <x v="0"/>
    <x v="0"/>
    <x v="0"/>
    <x v="0"/>
    <x v="5"/>
    <x v="6"/>
    <x v="0"/>
    <x v="0"/>
  </r>
  <r>
    <n v="182831735"/>
    <x v="114"/>
    <x v="11"/>
    <x v="8"/>
    <x v="41"/>
    <s v="2024-12-17"/>
    <m/>
    <x v="1"/>
    <x v="0"/>
    <x v="0"/>
    <x v="0"/>
    <x v="2"/>
    <x v="1"/>
    <x v="1"/>
    <x v="1"/>
    <x v="0"/>
    <x v="5"/>
    <x v="2"/>
    <x v="0"/>
    <x v="1"/>
  </r>
  <r>
    <n v="182871689"/>
    <x v="130"/>
    <x v="11"/>
    <x v="1"/>
    <x v="11"/>
    <s v="2024-10-16"/>
    <m/>
    <x v="2"/>
    <x v="0"/>
    <x v="0"/>
    <x v="0"/>
    <x v="2"/>
    <x v="1"/>
    <x v="1"/>
    <x v="1"/>
    <x v="0"/>
    <x v="5"/>
    <x v="2"/>
    <x v="0"/>
    <x v="1"/>
  </r>
  <r>
    <n v="182872028"/>
    <x v="130"/>
    <x v="154"/>
    <x v="1"/>
    <x v="30"/>
    <m/>
    <m/>
    <x v="0"/>
    <x v="0"/>
    <x v="0"/>
    <x v="0"/>
    <x v="2"/>
    <x v="1"/>
    <x v="1"/>
    <x v="1"/>
    <x v="0"/>
    <x v="5"/>
    <x v="6"/>
    <x v="0"/>
    <x v="0"/>
  </r>
  <r>
    <n v="182872054"/>
    <x v="140"/>
    <x v="156"/>
    <x v="0"/>
    <x v="30"/>
    <m/>
    <m/>
    <x v="0"/>
    <x v="0"/>
    <x v="0"/>
    <x v="0"/>
    <x v="0"/>
    <x v="0"/>
    <x v="0"/>
    <x v="0"/>
    <x v="0"/>
    <x v="5"/>
    <x v="6"/>
    <x v="0"/>
    <x v="0"/>
  </r>
  <r>
    <n v="182872080"/>
    <x v="140"/>
    <x v="11"/>
    <x v="0"/>
    <x v="30"/>
    <s v="2024-10-29"/>
    <m/>
    <x v="3"/>
    <x v="0"/>
    <x v="0"/>
    <x v="0"/>
    <x v="0"/>
    <x v="0"/>
    <x v="0"/>
    <x v="0"/>
    <x v="0"/>
    <x v="5"/>
    <x v="2"/>
    <x v="0"/>
    <x v="1"/>
  </r>
  <r>
    <n v="182874255"/>
    <x v="130"/>
    <x v="154"/>
    <x v="11"/>
    <x v="13"/>
    <m/>
    <m/>
    <x v="0"/>
    <x v="0"/>
    <x v="0"/>
    <x v="0"/>
    <x v="2"/>
    <x v="1"/>
    <x v="0"/>
    <x v="1"/>
    <x v="0"/>
    <x v="5"/>
    <x v="6"/>
    <x v="0"/>
    <x v="0"/>
  </r>
  <r>
    <n v="182874301"/>
    <x v="140"/>
    <x v="146"/>
    <x v="0"/>
    <x v="13"/>
    <m/>
    <m/>
    <x v="0"/>
    <x v="0"/>
    <x v="0"/>
    <x v="0"/>
    <x v="0"/>
    <x v="0"/>
    <x v="0"/>
    <x v="0"/>
    <x v="0"/>
    <x v="5"/>
    <x v="6"/>
    <x v="0"/>
    <x v="0"/>
  </r>
  <r>
    <n v="182874353"/>
    <x v="140"/>
    <x v="117"/>
    <x v="9"/>
    <x v="13"/>
    <m/>
    <m/>
    <x v="0"/>
    <x v="0"/>
    <x v="0"/>
    <x v="0"/>
    <x v="0"/>
    <x v="0"/>
    <x v="0"/>
    <x v="0"/>
    <x v="0"/>
    <x v="5"/>
    <x v="6"/>
    <x v="0"/>
    <x v="0"/>
  </r>
  <r>
    <n v="182874871"/>
    <x v="130"/>
    <x v="11"/>
    <x v="4"/>
    <x v="30"/>
    <s v="2024-10-14"/>
    <m/>
    <x v="2"/>
    <x v="0"/>
    <x v="0"/>
    <x v="0"/>
    <x v="2"/>
    <x v="1"/>
    <x v="1"/>
    <x v="1"/>
    <x v="0"/>
    <x v="5"/>
    <x v="2"/>
    <x v="0"/>
    <x v="1"/>
  </r>
  <r>
    <n v="182876630"/>
    <x v="140"/>
    <x v="11"/>
    <x v="4"/>
    <x v="93"/>
    <s v="2024-10-21"/>
    <m/>
    <x v="1"/>
    <x v="0"/>
    <x v="0"/>
    <x v="0"/>
    <x v="2"/>
    <x v="1"/>
    <x v="1"/>
    <x v="1"/>
    <x v="0"/>
    <x v="5"/>
    <x v="2"/>
    <x v="0"/>
    <x v="1"/>
  </r>
  <r>
    <n v="182876986"/>
    <x v="130"/>
    <x v="154"/>
    <x v="2"/>
    <x v="7"/>
    <m/>
    <m/>
    <x v="0"/>
    <x v="0"/>
    <x v="0"/>
    <x v="0"/>
    <x v="2"/>
    <x v="1"/>
    <x v="0"/>
    <x v="0"/>
    <x v="0"/>
    <x v="5"/>
    <x v="6"/>
    <x v="0"/>
    <x v="0"/>
  </r>
  <r>
    <n v="182877114"/>
    <x v="130"/>
    <x v="11"/>
    <x v="1"/>
    <x v="61"/>
    <s v="2024-12-05"/>
    <m/>
    <x v="3"/>
    <x v="0"/>
    <x v="0"/>
    <x v="0"/>
    <x v="2"/>
    <x v="1"/>
    <x v="1"/>
    <x v="1"/>
    <x v="0"/>
    <x v="5"/>
    <x v="2"/>
    <x v="0"/>
    <x v="1"/>
  </r>
  <r>
    <n v="182889371"/>
    <x v="130"/>
    <x v="11"/>
    <x v="1"/>
    <x v="25"/>
    <s v="2024-10-16"/>
    <m/>
    <x v="6"/>
    <x v="0"/>
    <x v="0"/>
    <x v="0"/>
    <x v="2"/>
    <x v="1"/>
    <x v="1"/>
    <x v="1"/>
    <x v="0"/>
    <x v="5"/>
    <x v="2"/>
    <x v="0"/>
    <x v="1"/>
  </r>
  <r>
    <n v="182891402"/>
    <x v="130"/>
    <x v="139"/>
    <x v="6"/>
    <x v="39"/>
    <m/>
    <m/>
    <x v="0"/>
    <x v="0"/>
    <x v="0"/>
    <x v="0"/>
    <x v="2"/>
    <x v="1"/>
    <x v="1"/>
    <x v="1"/>
    <x v="0"/>
    <x v="5"/>
    <x v="6"/>
    <x v="0"/>
    <x v="0"/>
  </r>
  <r>
    <n v="182891430"/>
    <x v="149"/>
    <x v="156"/>
    <x v="0"/>
    <x v="39"/>
    <m/>
    <m/>
    <x v="0"/>
    <x v="0"/>
    <x v="0"/>
    <x v="0"/>
    <x v="0"/>
    <x v="0"/>
    <x v="0"/>
    <x v="0"/>
    <x v="0"/>
    <x v="5"/>
    <x v="6"/>
    <x v="0"/>
    <x v="0"/>
  </r>
  <r>
    <n v="182892245"/>
    <x v="130"/>
    <x v="154"/>
    <x v="1"/>
    <x v="41"/>
    <m/>
    <m/>
    <x v="0"/>
    <x v="0"/>
    <x v="0"/>
    <x v="0"/>
    <x v="2"/>
    <x v="1"/>
    <x v="1"/>
    <x v="1"/>
    <x v="0"/>
    <x v="5"/>
    <x v="6"/>
    <x v="0"/>
    <x v="0"/>
  </r>
  <r>
    <n v="182892247"/>
    <x v="130"/>
    <x v="156"/>
    <x v="4"/>
    <x v="27"/>
    <m/>
    <m/>
    <x v="0"/>
    <x v="0"/>
    <x v="0"/>
    <x v="0"/>
    <x v="2"/>
    <x v="1"/>
    <x v="1"/>
    <x v="1"/>
    <x v="0"/>
    <x v="5"/>
    <x v="6"/>
    <x v="0"/>
    <x v="0"/>
  </r>
  <r>
    <n v="182892283"/>
    <x v="140"/>
    <x v="158"/>
    <x v="0"/>
    <x v="41"/>
    <m/>
    <m/>
    <x v="0"/>
    <x v="0"/>
    <x v="0"/>
    <x v="0"/>
    <x v="0"/>
    <x v="0"/>
    <x v="0"/>
    <x v="0"/>
    <x v="0"/>
    <x v="5"/>
    <x v="6"/>
    <x v="0"/>
    <x v="0"/>
  </r>
  <r>
    <n v="182892295"/>
    <x v="119"/>
    <x v="115"/>
    <x v="0"/>
    <x v="27"/>
    <m/>
    <m/>
    <x v="0"/>
    <x v="0"/>
    <x v="0"/>
    <x v="0"/>
    <x v="0"/>
    <x v="0"/>
    <x v="0"/>
    <x v="0"/>
    <x v="0"/>
    <x v="5"/>
    <x v="6"/>
    <x v="0"/>
    <x v="0"/>
  </r>
  <r>
    <n v="182892335"/>
    <x v="140"/>
    <x v="158"/>
    <x v="0"/>
    <x v="41"/>
    <m/>
    <m/>
    <x v="0"/>
    <x v="0"/>
    <x v="0"/>
    <x v="0"/>
    <x v="0"/>
    <x v="0"/>
    <x v="0"/>
    <x v="0"/>
    <x v="0"/>
    <x v="5"/>
    <x v="6"/>
    <x v="0"/>
    <x v="0"/>
  </r>
  <r>
    <n v="182892345"/>
    <x v="119"/>
    <x v="115"/>
    <x v="0"/>
    <x v="27"/>
    <m/>
    <m/>
    <x v="0"/>
    <x v="0"/>
    <x v="0"/>
    <x v="0"/>
    <x v="0"/>
    <x v="0"/>
    <x v="0"/>
    <x v="0"/>
    <x v="0"/>
    <x v="5"/>
    <x v="6"/>
    <x v="0"/>
    <x v="0"/>
  </r>
  <r>
    <n v="182892367"/>
    <x v="140"/>
    <x v="117"/>
    <x v="9"/>
    <x v="41"/>
    <m/>
    <m/>
    <x v="0"/>
    <x v="0"/>
    <x v="0"/>
    <x v="0"/>
    <x v="0"/>
    <x v="0"/>
    <x v="0"/>
    <x v="0"/>
    <x v="0"/>
    <x v="5"/>
    <x v="6"/>
    <x v="0"/>
    <x v="0"/>
  </r>
  <r>
    <n v="182892376"/>
    <x v="119"/>
    <x v="115"/>
    <x v="0"/>
    <x v="27"/>
    <m/>
    <m/>
    <x v="0"/>
    <x v="0"/>
    <x v="0"/>
    <x v="0"/>
    <x v="0"/>
    <x v="0"/>
    <x v="0"/>
    <x v="0"/>
    <x v="0"/>
    <x v="5"/>
    <x v="6"/>
    <x v="0"/>
    <x v="0"/>
  </r>
  <r>
    <n v="182892407"/>
    <x v="119"/>
    <x v="115"/>
    <x v="0"/>
    <x v="27"/>
    <m/>
    <m/>
    <x v="0"/>
    <x v="0"/>
    <x v="0"/>
    <x v="0"/>
    <x v="0"/>
    <x v="0"/>
    <x v="0"/>
    <x v="0"/>
    <x v="0"/>
    <x v="5"/>
    <x v="6"/>
    <x v="0"/>
    <x v="0"/>
  </r>
  <r>
    <n v="182892757"/>
    <x v="130"/>
    <x v="117"/>
    <x v="6"/>
    <x v="24"/>
    <m/>
    <m/>
    <x v="0"/>
    <x v="0"/>
    <x v="0"/>
    <x v="0"/>
    <x v="2"/>
    <x v="1"/>
    <x v="1"/>
    <x v="1"/>
    <x v="0"/>
    <x v="5"/>
    <x v="6"/>
    <x v="0"/>
    <x v="0"/>
  </r>
  <r>
    <n v="182892794"/>
    <x v="153"/>
    <x v="156"/>
    <x v="0"/>
    <x v="24"/>
    <m/>
    <m/>
    <x v="0"/>
    <x v="0"/>
    <x v="0"/>
    <x v="0"/>
    <x v="0"/>
    <x v="0"/>
    <x v="0"/>
    <x v="0"/>
    <x v="0"/>
    <x v="5"/>
    <x v="6"/>
    <x v="0"/>
    <x v="0"/>
  </r>
  <r>
    <n v="182892826"/>
    <x v="153"/>
    <x v="125"/>
    <x v="0"/>
    <x v="24"/>
    <m/>
    <m/>
    <x v="0"/>
    <x v="0"/>
    <x v="0"/>
    <x v="0"/>
    <x v="0"/>
    <x v="0"/>
    <x v="0"/>
    <x v="0"/>
    <x v="0"/>
    <x v="5"/>
    <x v="6"/>
    <x v="0"/>
    <x v="0"/>
  </r>
  <r>
    <n v="182892852"/>
    <x v="153"/>
    <x v="125"/>
    <x v="0"/>
    <x v="24"/>
    <m/>
    <m/>
    <x v="0"/>
    <x v="0"/>
    <x v="0"/>
    <x v="0"/>
    <x v="0"/>
    <x v="0"/>
    <x v="0"/>
    <x v="0"/>
    <x v="0"/>
    <x v="5"/>
    <x v="6"/>
    <x v="0"/>
    <x v="0"/>
  </r>
  <r>
    <n v="182894248"/>
    <x v="130"/>
    <x v="125"/>
    <x v="26"/>
    <x v="84"/>
    <m/>
    <m/>
    <x v="0"/>
    <x v="0"/>
    <x v="0"/>
    <x v="0"/>
    <x v="2"/>
    <x v="1"/>
    <x v="0"/>
    <x v="0"/>
    <x v="0"/>
    <x v="5"/>
    <x v="6"/>
    <x v="0"/>
    <x v="0"/>
  </r>
  <r>
    <n v="182895171"/>
    <x v="130"/>
    <x v="11"/>
    <x v="4"/>
    <x v="23"/>
    <s v="2024-11-08"/>
    <m/>
    <x v="1"/>
    <x v="0"/>
    <x v="0"/>
    <x v="0"/>
    <x v="2"/>
    <x v="1"/>
    <x v="1"/>
    <x v="1"/>
    <x v="0"/>
    <x v="5"/>
    <x v="2"/>
    <x v="0"/>
    <x v="1"/>
  </r>
  <r>
    <n v="182895673"/>
    <x v="130"/>
    <x v="146"/>
    <x v="6"/>
    <x v="4"/>
    <m/>
    <m/>
    <x v="0"/>
    <x v="0"/>
    <x v="0"/>
    <x v="0"/>
    <x v="2"/>
    <x v="1"/>
    <x v="1"/>
    <x v="1"/>
    <x v="0"/>
    <x v="5"/>
    <x v="6"/>
    <x v="0"/>
    <x v="0"/>
  </r>
  <r>
    <n v="182895924"/>
    <x v="153"/>
    <x v="115"/>
    <x v="0"/>
    <x v="4"/>
    <m/>
    <m/>
    <x v="0"/>
    <x v="4"/>
    <x v="0"/>
    <x v="0"/>
    <x v="1"/>
    <x v="0"/>
    <x v="0"/>
    <x v="0"/>
    <x v="1"/>
    <x v="5"/>
    <x v="6"/>
    <x v="0"/>
    <x v="0"/>
  </r>
  <r>
    <n v="182896244"/>
    <x v="153"/>
    <x v="115"/>
    <x v="0"/>
    <x v="4"/>
    <m/>
    <m/>
    <x v="0"/>
    <x v="4"/>
    <x v="0"/>
    <x v="0"/>
    <x v="1"/>
    <x v="0"/>
    <x v="0"/>
    <x v="0"/>
    <x v="1"/>
    <x v="5"/>
    <x v="6"/>
    <x v="0"/>
    <x v="0"/>
  </r>
  <r>
    <n v="182901157"/>
    <x v="140"/>
    <x v="11"/>
    <x v="0"/>
    <x v="3"/>
    <s v="2024-10-15"/>
    <m/>
    <x v="5"/>
    <x v="0"/>
    <x v="0"/>
    <x v="0"/>
    <x v="0"/>
    <x v="0"/>
    <x v="0"/>
    <x v="0"/>
    <x v="0"/>
    <x v="5"/>
    <x v="2"/>
    <x v="0"/>
    <x v="1"/>
  </r>
  <r>
    <n v="182902590"/>
    <x v="140"/>
    <x v="139"/>
    <x v="2"/>
    <x v="13"/>
    <m/>
    <m/>
    <x v="0"/>
    <x v="0"/>
    <x v="0"/>
    <x v="0"/>
    <x v="2"/>
    <x v="1"/>
    <x v="0"/>
    <x v="0"/>
    <x v="0"/>
    <x v="5"/>
    <x v="6"/>
    <x v="0"/>
    <x v="0"/>
  </r>
  <r>
    <n v="182905360"/>
    <x v="140"/>
    <x v="158"/>
    <x v="6"/>
    <x v="24"/>
    <m/>
    <m/>
    <x v="0"/>
    <x v="0"/>
    <x v="0"/>
    <x v="0"/>
    <x v="2"/>
    <x v="1"/>
    <x v="1"/>
    <x v="1"/>
    <x v="0"/>
    <x v="5"/>
    <x v="6"/>
    <x v="0"/>
    <x v="0"/>
  </r>
  <r>
    <n v="182905422"/>
    <x v="151"/>
    <x v="115"/>
    <x v="0"/>
    <x v="24"/>
    <m/>
    <m/>
    <x v="0"/>
    <x v="0"/>
    <x v="0"/>
    <x v="0"/>
    <x v="0"/>
    <x v="0"/>
    <x v="0"/>
    <x v="0"/>
    <x v="0"/>
    <x v="5"/>
    <x v="6"/>
    <x v="0"/>
    <x v="0"/>
  </r>
  <r>
    <n v="182905510"/>
    <x v="151"/>
    <x v="115"/>
    <x v="0"/>
    <x v="24"/>
    <m/>
    <m/>
    <x v="0"/>
    <x v="0"/>
    <x v="0"/>
    <x v="0"/>
    <x v="0"/>
    <x v="0"/>
    <x v="0"/>
    <x v="0"/>
    <x v="0"/>
    <x v="5"/>
    <x v="6"/>
    <x v="0"/>
    <x v="0"/>
  </r>
  <r>
    <n v="182907197"/>
    <x v="140"/>
    <x v="11"/>
    <x v="4"/>
    <x v="34"/>
    <s v="2024-10-24"/>
    <m/>
    <x v="7"/>
    <x v="0"/>
    <x v="0"/>
    <x v="0"/>
    <x v="2"/>
    <x v="1"/>
    <x v="1"/>
    <x v="1"/>
    <x v="0"/>
    <x v="5"/>
    <x v="2"/>
    <x v="0"/>
    <x v="1"/>
  </r>
  <r>
    <n v="182907648"/>
    <x v="140"/>
    <x v="11"/>
    <x v="17"/>
    <x v="3"/>
    <s v="2024-10-17"/>
    <m/>
    <x v="7"/>
    <x v="0"/>
    <x v="0"/>
    <x v="0"/>
    <x v="2"/>
    <x v="1"/>
    <x v="0"/>
    <x v="1"/>
    <x v="0"/>
    <x v="5"/>
    <x v="2"/>
    <x v="0"/>
    <x v="1"/>
  </r>
  <r>
    <n v="182918039"/>
    <x v="140"/>
    <x v="11"/>
    <x v="1"/>
    <x v="30"/>
    <s v="2024-10-16"/>
    <m/>
    <x v="1"/>
    <x v="0"/>
    <x v="0"/>
    <x v="0"/>
    <x v="2"/>
    <x v="1"/>
    <x v="1"/>
    <x v="1"/>
    <x v="0"/>
    <x v="5"/>
    <x v="2"/>
    <x v="0"/>
    <x v="1"/>
  </r>
  <r>
    <n v="182918209"/>
    <x v="140"/>
    <x v="146"/>
    <x v="6"/>
    <x v="25"/>
    <m/>
    <m/>
    <x v="0"/>
    <x v="0"/>
    <x v="0"/>
    <x v="0"/>
    <x v="2"/>
    <x v="1"/>
    <x v="1"/>
    <x v="1"/>
    <x v="0"/>
    <x v="5"/>
    <x v="6"/>
    <x v="0"/>
    <x v="0"/>
  </r>
  <r>
    <n v="182918250"/>
    <x v="149"/>
    <x v="156"/>
    <x v="0"/>
    <x v="25"/>
    <m/>
    <m/>
    <x v="0"/>
    <x v="0"/>
    <x v="0"/>
    <x v="0"/>
    <x v="0"/>
    <x v="0"/>
    <x v="0"/>
    <x v="0"/>
    <x v="0"/>
    <x v="5"/>
    <x v="6"/>
    <x v="0"/>
    <x v="0"/>
  </r>
  <r>
    <n v="182921226"/>
    <x v="140"/>
    <x v="125"/>
    <x v="6"/>
    <x v="61"/>
    <m/>
    <m/>
    <x v="0"/>
    <x v="0"/>
    <x v="0"/>
    <x v="0"/>
    <x v="2"/>
    <x v="1"/>
    <x v="1"/>
    <x v="1"/>
    <x v="0"/>
    <x v="5"/>
    <x v="6"/>
    <x v="0"/>
    <x v="0"/>
  </r>
  <r>
    <n v="182921249"/>
    <x v="144"/>
    <x v="148"/>
    <x v="0"/>
    <x v="61"/>
    <m/>
    <m/>
    <x v="0"/>
    <x v="0"/>
    <x v="0"/>
    <x v="0"/>
    <x v="0"/>
    <x v="0"/>
    <x v="0"/>
    <x v="0"/>
    <x v="0"/>
    <x v="5"/>
    <x v="6"/>
    <x v="0"/>
    <x v="0"/>
  </r>
  <r>
    <n v="182921275"/>
    <x v="144"/>
    <x v="148"/>
    <x v="0"/>
    <x v="61"/>
    <m/>
    <m/>
    <x v="0"/>
    <x v="0"/>
    <x v="0"/>
    <x v="0"/>
    <x v="0"/>
    <x v="0"/>
    <x v="0"/>
    <x v="0"/>
    <x v="0"/>
    <x v="5"/>
    <x v="6"/>
    <x v="0"/>
    <x v="0"/>
  </r>
  <r>
    <n v="182921581"/>
    <x v="140"/>
    <x v="139"/>
    <x v="11"/>
    <x v="71"/>
    <m/>
    <s v="2024-12-25"/>
    <x v="0"/>
    <x v="0"/>
    <x v="0"/>
    <x v="0"/>
    <x v="2"/>
    <x v="1"/>
    <x v="0"/>
    <x v="1"/>
    <x v="0"/>
    <x v="5"/>
    <x v="6"/>
    <x v="0"/>
    <x v="0"/>
  </r>
  <r>
    <n v="182921633"/>
    <x v="149"/>
    <x v="11"/>
    <x v="0"/>
    <x v="71"/>
    <s v="2024-11-04"/>
    <m/>
    <x v="5"/>
    <x v="0"/>
    <x v="0"/>
    <x v="0"/>
    <x v="0"/>
    <x v="0"/>
    <x v="0"/>
    <x v="0"/>
    <x v="0"/>
    <x v="5"/>
    <x v="2"/>
    <x v="0"/>
    <x v="1"/>
  </r>
  <r>
    <n v="182921679"/>
    <x v="149"/>
    <x v="11"/>
    <x v="0"/>
    <x v="71"/>
    <s v="2024-11-04"/>
    <m/>
    <x v="2"/>
    <x v="0"/>
    <x v="0"/>
    <x v="0"/>
    <x v="0"/>
    <x v="0"/>
    <x v="0"/>
    <x v="0"/>
    <x v="0"/>
    <x v="5"/>
    <x v="2"/>
    <x v="0"/>
    <x v="1"/>
  </r>
  <r>
    <n v="182921715"/>
    <x v="149"/>
    <x v="11"/>
    <x v="0"/>
    <x v="71"/>
    <s v="2024-11-04"/>
    <m/>
    <x v="2"/>
    <x v="0"/>
    <x v="0"/>
    <x v="0"/>
    <x v="0"/>
    <x v="0"/>
    <x v="0"/>
    <x v="0"/>
    <x v="0"/>
    <x v="5"/>
    <x v="2"/>
    <x v="0"/>
    <x v="1"/>
  </r>
  <r>
    <n v="182923106"/>
    <x v="140"/>
    <x v="158"/>
    <x v="4"/>
    <x v="37"/>
    <m/>
    <m/>
    <x v="0"/>
    <x v="0"/>
    <x v="0"/>
    <x v="0"/>
    <x v="2"/>
    <x v="1"/>
    <x v="1"/>
    <x v="1"/>
    <x v="0"/>
    <x v="5"/>
    <x v="6"/>
    <x v="0"/>
    <x v="0"/>
  </r>
  <r>
    <n v="182923151"/>
    <x v="149"/>
    <x v="156"/>
    <x v="0"/>
    <x v="37"/>
    <m/>
    <m/>
    <x v="0"/>
    <x v="0"/>
    <x v="0"/>
    <x v="0"/>
    <x v="0"/>
    <x v="0"/>
    <x v="0"/>
    <x v="0"/>
    <x v="0"/>
    <x v="5"/>
    <x v="6"/>
    <x v="0"/>
    <x v="0"/>
  </r>
  <r>
    <n v="182923190"/>
    <x v="149"/>
    <x v="156"/>
    <x v="0"/>
    <x v="37"/>
    <m/>
    <m/>
    <x v="0"/>
    <x v="0"/>
    <x v="0"/>
    <x v="0"/>
    <x v="0"/>
    <x v="0"/>
    <x v="0"/>
    <x v="0"/>
    <x v="0"/>
    <x v="5"/>
    <x v="6"/>
    <x v="0"/>
    <x v="0"/>
  </r>
  <r>
    <n v="182923224"/>
    <x v="149"/>
    <x v="156"/>
    <x v="0"/>
    <x v="37"/>
    <m/>
    <m/>
    <x v="0"/>
    <x v="0"/>
    <x v="0"/>
    <x v="0"/>
    <x v="0"/>
    <x v="0"/>
    <x v="0"/>
    <x v="0"/>
    <x v="0"/>
    <x v="5"/>
    <x v="6"/>
    <x v="0"/>
    <x v="0"/>
  </r>
  <r>
    <n v="182923703"/>
    <x v="140"/>
    <x v="11"/>
    <x v="8"/>
    <x v="4"/>
    <s v="2024-10-23"/>
    <m/>
    <x v="7"/>
    <x v="0"/>
    <x v="0"/>
    <x v="0"/>
    <x v="2"/>
    <x v="1"/>
    <x v="1"/>
    <x v="1"/>
    <x v="0"/>
    <x v="5"/>
    <x v="2"/>
    <x v="0"/>
    <x v="1"/>
  </r>
  <r>
    <n v="182923812"/>
    <x v="140"/>
    <x v="117"/>
    <x v="1"/>
    <x v="90"/>
    <m/>
    <m/>
    <x v="0"/>
    <x v="0"/>
    <x v="0"/>
    <x v="0"/>
    <x v="2"/>
    <x v="1"/>
    <x v="1"/>
    <x v="1"/>
    <x v="0"/>
    <x v="5"/>
    <x v="6"/>
    <x v="0"/>
    <x v="0"/>
  </r>
  <r>
    <n v="182923850"/>
    <x v="153"/>
    <x v="125"/>
    <x v="0"/>
    <x v="90"/>
    <m/>
    <m/>
    <x v="0"/>
    <x v="0"/>
    <x v="0"/>
    <x v="0"/>
    <x v="0"/>
    <x v="0"/>
    <x v="0"/>
    <x v="0"/>
    <x v="0"/>
    <x v="5"/>
    <x v="6"/>
    <x v="0"/>
    <x v="0"/>
  </r>
  <r>
    <n v="182925781"/>
    <x v="140"/>
    <x v="139"/>
    <x v="1"/>
    <x v="94"/>
    <m/>
    <m/>
    <x v="0"/>
    <x v="0"/>
    <x v="0"/>
    <x v="0"/>
    <x v="2"/>
    <x v="1"/>
    <x v="1"/>
    <x v="1"/>
    <x v="0"/>
    <x v="5"/>
    <x v="6"/>
    <x v="0"/>
    <x v="0"/>
  </r>
  <r>
    <n v="182925814"/>
    <x v="153"/>
    <x v="156"/>
    <x v="0"/>
    <x v="94"/>
    <m/>
    <m/>
    <x v="0"/>
    <x v="0"/>
    <x v="0"/>
    <x v="0"/>
    <x v="0"/>
    <x v="0"/>
    <x v="0"/>
    <x v="0"/>
    <x v="0"/>
    <x v="5"/>
    <x v="6"/>
    <x v="0"/>
    <x v="0"/>
  </r>
  <r>
    <n v="182925904"/>
    <x v="140"/>
    <x v="125"/>
    <x v="1"/>
    <x v="29"/>
    <m/>
    <m/>
    <x v="0"/>
    <x v="0"/>
    <x v="0"/>
    <x v="0"/>
    <x v="2"/>
    <x v="1"/>
    <x v="1"/>
    <x v="1"/>
    <x v="0"/>
    <x v="5"/>
    <x v="6"/>
    <x v="0"/>
    <x v="0"/>
  </r>
  <r>
    <n v="182925951"/>
    <x v="144"/>
    <x v="148"/>
    <x v="0"/>
    <x v="29"/>
    <m/>
    <m/>
    <x v="0"/>
    <x v="0"/>
    <x v="0"/>
    <x v="0"/>
    <x v="0"/>
    <x v="0"/>
    <x v="0"/>
    <x v="0"/>
    <x v="0"/>
    <x v="5"/>
    <x v="6"/>
    <x v="0"/>
    <x v="0"/>
  </r>
  <r>
    <n v="182925985"/>
    <x v="144"/>
    <x v="148"/>
    <x v="0"/>
    <x v="29"/>
    <m/>
    <m/>
    <x v="0"/>
    <x v="0"/>
    <x v="0"/>
    <x v="0"/>
    <x v="0"/>
    <x v="0"/>
    <x v="0"/>
    <x v="0"/>
    <x v="0"/>
    <x v="5"/>
    <x v="6"/>
    <x v="0"/>
    <x v="0"/>
  </r>
  <r>
    <n v="182926382"/>
    <x v="140"/>
    <x v="11"/>
    <x v="1"/>
    <x v="90"/>
    <s v="2024-10-17"/>
    <m/>
    <x v="7"/>
    <x v="0"/>
    <x v="0"/>
    <x v="0"/>
    <x v="2"/>
    <x v="1"/>
    <x v="1"/>
    <x v="1"/>
    <x v="0"/>
    <x v="5"/>
    <x v="2"/>
    <x v="0"/>
    <x v="1"/>
  </r>
  <r>
    <n v="182926993"/>
    <x v="140"/>
    <x v="126"/>
    <x v="1"/>
    <x v="89"/>
    <m/>
    <m/>
    <x v="0"/>
    <x v="0"/>
    <x v="0"/>
    <x v="0"/>
    <x v="2"/>
    <x v="1"/>
    <x v="1"/>
    <x v="1"/>
    <x v="0"/>
    <x v="5"/>
    <x v="6"/>
    <x v="0"/>
    <x v="0"/>
  </r>
  <r>
    <n v="182927016"/>
    <x v="160"/>
    <x v="149"/>
    <x v="0"/>
    <x v="89"/>
    <m/>
    <m/>
    <x v="0"/>
    <x v="0"/>
    <x v="0"/>
    <x v="0"/>
    <x v="0"/>
    <x v="0"/>
    <x v="0"/>
    <x v="0"/>
    <x v="0"/>
    <x v="5"/>
    <x v="7"/>
    <x v="0"/>
    <x v="0"/>
  </r>
  <r>
    <n v="182927368"/>
    <x v="140"/>
    <x v="139"/>
    <x v="5"/>
    <x v="41"/>
    <m/>
    <m/>
    <x v="0"/>
    <x v="0"/>
    <x v="0"/>
    <x v="0"/>
    <x v="2"/>
    <x v="1"/>
    <x v="1"/>
    <x v="0"/>
    <x v="0"/>
    <x v="5"/>
    <x v="6"/>
    <x v="0"/>
    <x v="0"/>
  </r>
  <r>
    <n v="182928339"/>
    <x v="140"/>
    <x v="164"/>
    <x v="1"/>
    <x v="74"/>
    <m/>
    <m/>
    <x v="0"/>
    <x v="0"/>
    <x v="0"/>
    <x v="0"/>
    <x v="2"/>
    <x v="1"/>
    <x v="1"/>
    <x v="1"/>
    <x v="0"/>
    <x v="5"/>
    <x v="6"/>
    <x v="0"/>
    <x v="0"/>
  </r>
  <r>
    <n v="182928396"/>
    <x v="157"/>
    <x v="115"/>
    <x v="0"/>
    <x v="74"/>
    <m/>
    <m/>
    <x v="0"/>
    <x v="0"/>
    <x v="0"/>
    <x v="0"/>
    <x v="0"/>
    <x v="0"/>
    <x v="0"/>
    <x v="0"/>
    <x v="0"/>
    <x v="5"/>
    <x v="6"/>
    <x v="0"/>
    <x v="0"/>
  </r>
  <r>
    <n v="182928424"/>
    <x v="157"/>
    <x v="126"/>
    <x v="0"/>
    <x v="74"/>
    <m/>
    <m/>
    <x v="0"/>
    <x v="0"/>
    <x v="0"/>
    <x v="0"/>
    <x v="0"/>
    <x v="0"/>
    <x v="0"/>
    <x v="0"/>
    <x v="0"/>
    <x v="5"/>
    <x v="6"/>
    <x v="0"/>
    <x v="0"/>
  </r>
  <r>
    <n v="182928444"/>
    <x v="157"/>
    <x v="115"/>
    <x v="0"/>
    <x v="74"/>
    <m/>
    <m/>
    <x v="0"/>
    <x v="0"/>
    <x v="0"/>
    <x v="0"/>
    <x v="0"/>
    <x v="0"/>
    <x v="0"/>
    <x v="0"/>
    <x v="0"/>
    <x v="5"/>
    <x v="6"/>
    <x v="0"/>
    <x v="0"/>
  </r>
  <r>
    <n v="182931951"/>
    <x v="158"/>
    <x v="115"/>
    <x v="0"/>
    <x v="28"/>
    <m/>
    <m/>
    <x v="0"/>
    <x v="0"/>
    <x v="0"/>
    <x v="0"/>
    <x v="0"/>
    <x v="0"/>
    <x v="0"/>
    <x v="0"/>
    <x v="0"/>
    <x v="5"/>
    <x v="6"/>
    <x v="0"/>
    <x v="0"/>
  </r>
  <r>
    <n v="182933628"/>
    <x v="158"/>
    <x v="11"/>
    <x v="1"/>
    <x v="8"/>
    <s v="2024-10-16"/>
    <m/>
    <x v="6"/>
    <x v="0"/>
    <x v="0"/>
    <x v="0"/>
    <x v="2"/>
    <x v="1"/>
    <x v="1"/>
    <x v="1"/>
    <x v="0"/>
    <x v="5"/>
    <x v="2"/>
    <x v="0"/>
    <x v="1"/>
  </r>
  <r>
    <n v="182934792"/>
    <x v="158"/>
    <x v="158"/>
    <x v="2"/>
    <x v="45"/>
    <m/>
    <m/>
    <x v="0"/>
    <x v="0"/>
    <x v="0"/>
    <x v="0"/>
    <x v="2"/>
    <x v="1"/>
    <x v="0"/>
    <x v="0"/>
    <x v="0"/>
    <x v="5"/>
    <x v="6"/>
    <x v="0"/>
    <x v="0"/>
  </r>
  <r>
    <n v="182935428"/>
    <x v="158"/>
    <x v="11"/>
    <x v="2"/>
    <x v="24"/>
    <s v="2024-11-21"/>
    <m/>
    <x v="9"/>
    <x v="0"/>
    <x v="0"/>
    <x v="0"/>
    <x v="2"/>
    <x v="1"/>
    <x v="0"/>
    <x v="0"/>
    <x v="0"/>
    <x v="5"/>
    <x v="2"/>
    <x v="0"/>
    <x v="1"/>
  </r>
  <r>
    <n v="182936926"/>
    <x v="158"/>
    <x v="11"/>
    <x v="6"/>
    <x v="24"/>
    <s v="2024-10-24"/>
    <m/>
    <x v="5"/>
    <x v="0"/>
    <x v="0"/>
    <x v="0"/>
    <x v="2"/>
    <x v="1"/>
    <x v="1"/>
    <x v="1"/>
    <x v="0"/>
    <x v="5"/>
    <x v="2"/>
    <x v="0"/>
    <x v="1"/>
  </r>
  <r>
    <n v="182936930"/>
    <x v="158"/>
    <x v="139"/>
    <x v="1"/>
    <x v="11"/>
    <m/>
    <m/>
    <x v="0"/>
    <x v="0"/>
    <x v="0"/>
    <x v="0"/>
    <x v="2"/>
    <x v="1"/>
    <x v="1"/>
    <x v="1"/>
    <x v="0"/>
    <x v="5"/>
    <x v="6"/>
    <x v="0"/>
    <x v="0"/>
  </r>
  <r>
    <n v="182936965"/>
    <x v="153"/>
    <x v="125"/>
    <x v="0"/>
    <x v="11"/>
    <m/>
    <m/>
    <x v="0"/>
    <x v="0"/>
    <x v="0"/>
    <x v="0"/>
    <x v="0"/>
    <x v="0"/>
    <x v="0"/>
    <x v="0"/>
    <x v="0"/>
    <x v="5"/>
    <x v="6"/>
    <x v="0"/>
    <x v="0"/>
  </r>
  <r>
    <n v="182936998"/>
    <x v="153"/>
    <x v="125"/>
    <x v="0"/>
    <x v="11"/>
    <m/>
    <m/>
    <x v="0"/>
    <x v="0"/>
    <x v="0"/>
    <x v="0"/>
    <x v="0"/>
    <x v="0"/>
    <x v="0"/>
    <x v="0"/>
    <x v="0"/>
    <x v="5"/>
    <x v="6"/>
    <x v="0"/>
    <x v="0"/>
  </r>
  <r>
    <n v="182937010"/>
    <x v="158"/>
    <x v="156"/>
    <x v="6"/>
    <x v="3"/>
    <m/>
    <s v="2024-10-31"/>
    <x v="0"/>
    <x v="0"/>
    <x v="0"/>
    <x v="0"/>
    <x v="2"/>
    <x v="1"/>
    <x v="1"/>
    <x v="1"/>
    <x v="0"/>
    <x v="5"/>
    <x v="6"/>
    <x v="0"/>
    <x v="0"/>
  </r>
  <r>
    <n v="182937028"/>
    <x v="153"/>
    <x v="125"/>
    <x v="0"/>
    <x v="11"/>
    <m/>
    <m/>
    <x v="0"/>
    <x v="0"/>
    <x v="0"/>
    <x v="0"/>
    <x v="0"/>
    <x v="0"/>
    <x v="0"/>
    <x v="0"/>
    <x v="0"/>
    <x v="5"/>
    <x v="6"/>
    <x v="0"/>
    <x v="0"/>
  </r>
  <r>
    <n v="182937048"/>
    <x v="156"/>
    <x v="11"/>
    <x v="0"/>
    <x v="3"/>
    <s v="2024-10-28"/>
    <m/>
    <x v="5"/>
    <x v="0"/>
    <x v="0"/>
    <x v="0"/>
    <x v="0"/>
    <x v="0"/>
    <x v="0"/>
    <x v="0"/>
    <x v="0"/>
    <x v="5"/>
    <x v="2"/>
    <x v="0"/>
    <x v="1"/>
  </r>
  <r>
    <n v="182937056"/>
    <x v="153"/>
    <x v="125"/>
    <x v="0"/>
    <x v="11"/>
    <m/>
    <m/>
    <x v="0"/>
    <x v="0"/>
    <x v="0"/>
    <x v="0"/>
    <x v="0"/>
    <x v="0"/>
    <x v="0"/>
    <x v="0"/>
    <x v="0"/>
    <x v="5"/>
    <x v="6"/>
    <x v="0"/>
    <x v="0"/>
  </r>
  <r>
    <n v="182948771"/>
    <x v="158"/>
    <x v="158"/>
    <x v="1"/>
    <x v="8"/>
    <m/>
    <m/>
    <x v="0"/>
    <x v="0"/>
    <x v="0"/>
    <x v="0"/>
    <x v="2"/>
    <x v="1"/>
    <x v="1"/>
    <x v="1"/>
    <x v="0"/>
    <x v="5"/>
    <x v="6"/>
    <x v="0"/>
    <x v="0"/>
  </r>
  <r>
    <n v="182948799"/>
    <x v="119"/>
    <x v="126"/>
    <x v="0"/>
    <x v="8"/>
    <m/>
    <m/>
    <x v="0"/>
    <x v="0"/>
    <x v="0"/>
    <x v="0"/>
    <x v="0"/>
    <x v="0"/>
    <x v="0"/>
    <x v="0"/>
    <x v="0"/>
    <x v="5"/>
    <x v="6"/>
    <x v="0"/>
    <x v="0"/>
  </r>
  <r>
    <n v="182948841"/>
    <x v="119"/>
    <x v="126"/>
    <x v="0"/>
    <x v="8"/>
    <m/>
    <m/>
    <x v="0"/>
    <x v="0"/>
    <x v="0"/>
    <x v="0"/>
    <x v="0"/>
    <x v="0"/>
    <x v="0"/>
    <x v="0"/>
    <x v="0"/>
    <x v="5"/>
    <x v="6"/>
    <x v="0"/>
    <x v="0"/>
  </r>
  <r>
    <n v="182949462"/>
    <x v="158"/>
    <x v="11"/>
    <x v="1"/>
    <x v="41"/>
    <s v="2024-10-24"/>
    <m/>
    <x v="7"/>
    <x v="0"/>
    <x v="0"/>
    <x v="0"/>
    <x v="2"/>
    <x v="1"/>
    <x v="1"/>
    <x v="1"/>
    <x v="0"/>
    <x v="5"/>
    <x v="2"/>
    <x v="0"/>
    <x v="1"/>
  </r>
  <r>
    <n v="182949990"/>
    <x v="158"/>
    <x v="146"/>
    <x v="1"/>
    <x v="22"/>
    <m/>
    <m/>
    <x v="0"/>
    <x v="0"/>
    <x v="0"/>
    <x v="0"/>
    <x v="2"/>
    <x v="1"/>
    <x v="1"/>
    <x v="1"/>
    <x v="0"/>
    <x v="5"/>
    <x v="6"/>
    <x v="0"/>
    <x v="0"/>
  </r>
  <r>
    <n v="182950038"/>
    <x v="149"/>
    <x v="158"/>
    <x v="9"/>
    <x v="22"/>
    <m/>
    <s v="2024-10-27"/>
    <x v="0"/>
    <x v="0"/>
    <x v="0"/>
    <x v="0"/>
    <x v="0"/>
    <x v="0"/>
    <x v="0"/>
    <x v="0"/>
    <x v="0"/>
    <x v="5"/>
    <x v="6"/>
    <x v="0"/>
    <x v="0"/>
  </r>
  <r>
    <n v="182951565"/>
    <x v="158"/>
    <x v="11"/>
    <x v="0"/>
    <x v="92"/>
    <s v="2024-10-24"/>
    <m/>
    <x v="1"/>
    <x v="0"/>
    <x v="0"/>
    <x v="0"/>
    <x v="0"/>
    <x v="0"/>
    <x v="0"/>
    <x v="0"/>
    <x v="0"/>
    <x v="5"/>
    <x v="2"/>
    <x v="0"/>
    <x v="1"/>
  </r>
  <r>
    <n v="182952088"/>
    <x v="158"/>
    <x v="165"/>
    <x v="3"/>
    <x v="39"/>
    <m/>
    <m/>
    <x v="0"/>
    <x v="0"/>
    <x v="0"/>
    <x v="0"/>
    <x v="2"/>
    <x v="1"/>
    <x v="0"/>
    <x v="0"/>
    <x v="0"/>
    <x v="5"/>
    <x v="6"/>
    <x v="0"/>
    <x v="0"/>
  </r>
  <r>
    <n v="182952994"/>
    <x v="158"/>
    <x v="139"/>
    <x v="1"/>
    <x v="25"/>
    <m/>
    <m/>
    <x v="0"/>
    <x v="0"/>
    <x v="0"/>
    <x v="0"/>
    <x v="2"/>
    <x v="1"/>
    <x v="1"/>
    <x v="1"/>
    <x v="0"/>
    <x v="5"/>
    <x v="6"/>
    <x v="0"/>
    <x v="0"/>
  </r>
  <r>
    <n v="182953025"/>
    <x v="153"/>
    <x v="125"/>
    <x v="0"/>
    <x v="25"/>
    <m/>
    <m/>
    <x v="0"/>
    <x v="0"/>
    <x v="0"/>
    <x v="0"/>
    <x v="0"/>
    <x v="0"/>
    <x v="0"/>
    <x v="0"/>
    <x v="0"/>
    <x v="5"/>
    <x v="6"/>
    <x v="0"/>
    <x v="0"/>
  </r>
  <r>
    <n v="182957707"/>
    <x v="158"/>
    <x v="11"/>
    <x v="4"/>
    <x v="41"/>
    <s v="2024-11-19"/>
    <m/>
    <x v="9"/>
    <x v="0"/>
    <x v="0"/>
    <x v="0"/>
    <x v="2"/>
    <x v="1"/>
    <x v="1"/>
    <x v="1"/>
    <x v="0"/>
    <x v="5"/>
    <x v="2"/>
    <x v="0"/>
    <x v="1"/>
  </r>
  <r>
    <n v="182968044"/>
    <x v="153"/>
    <x v="11"/>
    <x v="8"/>
    <x v="23"/>
    <s v="2024-10-22"/>
    <m/>
    <x v="5"/>
    <x v="0"/>
    <x v="0"/>
    <x v="0"/>
    <x v="2"/>
    <x v="1"/>
    <x v="1"/>
    <x v="1"/>
    <x v="0"/>
    <x v="5"/>
    <x v="2"/>
    <x v="0"/>
    <x v="1"/>
  </r>
  <r>
    <n v="182971976"/>
    <x v="153"/>
    <x v="125"/>
    <x v="4"/>
    <x v="29"/>
    <m/>
    <m/>
    <x v="0"/>
    <x v="0"/>
    <x v="0"/>
    <x v="0"/>
    <x v="2"/>
    <x v="1"/>
    <x v="1"/>
    <x v="1"/>
    <x v="0"/>
    <x v="5"/>
    <x v="6"/>
    <x v="0"/>
    <x v="0"/>
  </r>
  <r>
    <n v="182972003"/>
    <x v="151"/>
    <x v="156"/>
    <x v="0"/>
    <x v="29"/>
    <m/>
    <m/>
    <x v="0"/>
    <x v="0"/>
    <x v="0"/>
    <x v="0"/>
    <x v="0"/>
    <x v="0"/>
    <x v="0"/>
    <x v="0"/>
    <x v="0"/>
    <x v="5"/>
    <x v="6"/>
    <x v="0"/>
    <x v="0"/>
  </r>
  <r>
    <n v="182972018"/>
    <x v="151"/>
    <x v="156"/>
    <x v="0"/>
    <x v="29"/>
    <m/>
    <m/>
    <x v="0"/>
    <x v="0"/>
    <x v="0"/>
    <x v="0"/>
    <x v="0"/>
    <x v="0"/>
    <x v="0"/>
    <x v="0"/>
    <x v="0"/>
    <x v="5"/>
    <x v="6"/>
    <x v="0"/>
    <x v="0"/>
  </r>
  <r>
    <n v="182972046"/>
    <x v="151"/>
    <x v="156"/>
    <x v="0"/>
    <x v="29"/>
    <m/>
    <m/>
    <x v="0"/>
    <x v="0"/>
    <x v="0"/>
    <x v="0"/>
    <x v="0"/>
    <x v="0"/>
    <x v="0"/>
    <x v="0"/>
    <x v="0"/>
    <x v="5"/>
    <x v="6"/>
    <x v="0"/>
    <x v="0"/>
  </r>
  <r>
    <n v="182973786"/>
    <x v="153"/>
    <x v="11"/>
    <x v="8"/>
    <x v="5"/>
    <s v="2024-10-23"/>
    <m/>
    <x v="7"/>
    <x v="0"/>
    <x v="0"/>
    <x v="0"/>
    <x v="2"/>
    <x v="1"/>
    <x v="1"/>
    <x v="1"/>
    <x v="0"/>
    <x v="5"/>
    <x v="2"/>
    <x v="0"/>
    <x v="1"/>
  </r>
  <r>
    <n v="182973903"/>
    <x v="153"/>
    <x v="125"/>
    <x v="6"/>
    <x v="30"/>
    <m/>
    <m/>
    <x v="0"/>
    <x v="0"/>
    <x v="0"/>
    <x v="0"/>
    <x v="2"/>
    <x v="1"/>
    <x v="1"/>
    <x v="1"/>
    <x v="0"/>
    <x v="5"/>
    <x v="6"/>
    <x v="0"/>
    <x v="0"/>
  </r>
  <r>
    <n v="182973920"/>
    <x v="151"/>
    <x v="156"/>
    <x v="0"/>
    <x v="30"/>
    <m/>
    <m/>
    <x v="0"/>
    <x v="0"/>
    <x v="0"/>
    <x v="0"/>
    <x v="0"/>
    <x v="0"/>
    <x v="0"/>
    <x v="0"/>
    <x v="0"/>
    <x v="5"/>
    <x v="6"/>
    <x v="0"/>
    <x v="0"/>
  </r>
  <r>
    <n v="182973941"/>
    <x v="151"/>
    <x v="158"/>
    <x v="9"/>
    <x v="30"/>
    <m/>
    <m/>
    <x v="0"/>
    <x v="0"/>
    <x v="0"/>
    <x v="0"/>
    <x v="0"/>
    <x v="0"/>
    <x v="0"/>
    <x v="0"/>
    <x v="0"/>
    <x v="5"/>
    <x v="6"/>
    <x v="0"/>
    <x v="0"/>
  </r>
  <r>
    <n v="182974424"/>
    <x v="153"/>
    <x v="158"/>
    <x v="11"/>
    <x v="3"/>
    <m/>
    <m/>
    <x v="0"/>
    <x v="0"/>
    <x v="0"/>
    <x v="0"/>
    <x v="2"/>
    <x v="1"/>
    <x v="0"/>
    <x v="1"/>
    <x v="0"/>
    <x v="5"/>
    <x v="6"/>
    <x v="0"/>
    <x v="0"/>
  </r>
  <r>
    <n v="182974452"/>
    <x v="151"/>
    <x v="115"/>
    <x v="0"/>
    <x v="3"/>
    <m/>
    <m/>
    <x v="0"/>
    <x v="0"/>
    <x v="0"/>
    <x v="0"/>
    <x v="0"/>
    <x v="0"/>
    <x v="0"/>
    <x v="0"/>
    <x v="0"/>
    <x v="5"/>
    <x v="6"/>
    <x v="0"/>
    <x v="0"/>
  </r>
  <r>
    <n v="182974484"/>
    <x v="151"/>
    <x v="125"/>
    <x v="9"/>
    <x v="3"/>
    <m/>
    <m/>
    <x v="0"/>
    <x v="0"/>
    <x v="0"/>
    <x v="0"/>
    <x v="0"/>
    <x v="0"/>
    <x v="0"/>
    <x v="0"/>
    <x v="0"/>
    <x v="5"/>
    <x v="6"/>
    <x v="0"/>
    <x v="0"/>
  </r>
  <r>
    <n v="182974840"/>
    <x v="153"/>
    <x v="156"/>
    <x v="1"/>
    <x v="6"/>
    <m/>
    <m/>
    <x v="0"/>
    <x v="0"/>
    <x v="0"/>
    <x v="0"/>
    <x v="2"/>
    <x v="1"/>
    <x v="1"/>
    <x v="1"/>
    <x v="0"/>
    <x v="5"/>
    <x v="6"/>
    <x v="0"/>
    <x v="0"/>
  </r>
  <r>
    <n v="182974883"/>
    <x v="144"/>
    <x v="123"/>
    <x v="0"/>
    <x v="6"/>
    <m/>
    <m/>
    <x v="0"/>
    <x v="0"/>
    <x v="0"/>
    <x v="0"/>
    <x v="0"/>
    <x v="0"/>
    <x v="0"/>
    <x v="0"/>
    <x v="0"/>
    <x v="5"/>
    <x v="6"/>
    <x v="0"/>
    <x v="0"/>
  </r>
  <r>
    <n v="182974938"/>
    <x v="144"/>
    <x v="123"/>
    <x v="0"/>
    <x v="6"/>
    <m/>
    <m/>
    <x v="0"/>
    <x v="0"/>
    <x v="0"/>
    <x v="0"/>
    <x v="0"/>
    <x v="0"/>
    <x v="0"/>
    <x v="0"/>
    <x v="0"/>
    <x v="5"/>
    <x v="6"/>
    <x v="0"/>
    <x v="0"/>
  </r>
  <r>
    <n v="182975052"/>
    <x v="144"/>
    <x v="123"/>
    <x v="0"/>
    <x v="6"/>
    <m/>
    <m/>
    <x v="0"/>
    <x v="0"/>
    <x v="0"/>
    <x v="0"/>
    <x v="0"/>
    <x v="0"/>
    <x v="0"/>
    <x v="0"/>
    <x v="0"/>
    <x v="5"/>
    <x v="6"/>
    <x v="0"/>
    <x v="0"/>
  </r>
  <r>
    <n v="182975103"/>
    <x v="144"/>
    <x v="123"/>
    <x v="0"/>
    <x v="6"/>
    <m/>
    <m/>
    <x v="0"/>
    <x v="0"/>
    <x v="0"/>
    <x v="0"/>
    <x v="0"/>
    <x v="0"/>
    <x v="0"/>
    <x v="0"/>
    <x v="0"/>
    <x v="5"/>
    <x v="6"/>
    <x v="0"/>
    <x v="0"/>
  </r>
  <r>
    <n v="182975742"/>
    <x v="153"/>
    <x v="139"/>
    <x v="6"/>
    <x v="13"/>
    <m/>
    <m/>
    <x v="0"/>
    <x v="0"/>
    <x v="0"/>
    <x v="0"/>
    <x v="2"/>
    <x v="1"/>
    <x v="1"/>
    <x v="1"/>
    <x v="0"/>
    <x v="5"/>
    <x v="6"/>
    <x v="0"/>
    <x v="0"/>
  </r>
  <r>
    <n v="182975777"/>
    <x v="149"/>
    <x v="156"/>
    <x v="0"/>
    <x v="13"/>
    <m/>
    <m/>
    <x v="0"/>
    <x v="0"/>
    <x v="0"/>
    <x v="0"/>
    <x v="0"/>
    <x v="0"/>
    <x v="0"/>
    <x v="0"/>
    <x v="0"/>
    <x v="5"/>
    <x v="6"/>
    <x v="0"/>
    <x v="0"/>
  </r>
  <r>
    <n v="182975823"/>
    <x v="149"/>
    <x v="156"/>
    <x v="0"/>
    <x v="13"/>
    <m/>
    <m/>
    <x v="0"/>
    <x v="0"/>
    <x v="0"/>
    <x v="0"/>
    <x v="0"/>
    <x v="0"/>
    <x v="0"/>
    <x v="0"/>
    <x v="0"/>
    <x v="5"/>
    <x v="6"/>
    <x v="0"/>
    <x v="0"/>
  </r>
  <r>
    <n v="182975863"/>
    <x v="149"/>
    <x v="156"/>
    <x v="0"/>
    <x v="13"/>
    <m/>
    <m/>
    <x v="0"/>
    <x v="0"/>
    <x v="0"/>
    <x v="0"/>
    <x v="0"/>
    <x v="0"/>
    <x v="0"/>
    <x v="0"/>
    <x v="0"/>
    <x v="5"/>
    <x v="6"/>
    <x v="0"/>
    <x v="0"/>
  </r>
  <r>
    <n v="182975903"/>
    <x v="149"/>
    <x v="156"/>
    <x v="0"/>
    <x v="13"/>
    <m/>
    <m/>
    <x v="0"/>
    <x v="0"/>
    <x v="0"/>
    <x v="0"/>
    <x v="0"/>
    <x v="0"/>
    <x v="0"/>
    <x v="0"/>
    <x v="0"/>
    <x v="5"/>
    <x v="6"/>
    <x v="0"/>
    <x v="0"/>
  </r>
  <r>
    <n v="182977007"/>
    <x v="153"/>
    <x v="11"/>
    <x v="6"/>
    <x v="9"/>
    <s v="2024-10-28"/>
    <m/>
    <x v="2"/>
    <x v="0"/>
    <x v="0"/>
    <x v="0"/>
    <x v="2"/>
    <x v="1"/>
    <x v="1"/>
    <x v="1"/>
    <x v="0"/>
    <x v="5"/>
    <x v="2"/>
    <x v="0"/>
    <x v="1"/>
  </r>
  <r>
    <n v="182978648"/>
    <x v="153"/>
    <x v="11"/>
    <x v="8"/>
    <x v="5"/>
    <s v="2024-11-05"/>
    <m/>
    <x v="9"/>
    <x v="0"/>
    <x v="0"/>
    <x v="0"/>
    <x v="2"/>
    <x v="1"/>
    <x v="1"/>
    <x v="1"/>
    <x v="0"/>
    <x v="5"/>
    <x v="2"/>
    <x v="0"/>
    <x v="1"/>
  </r>
  <r>
    <n v="182978812"/>
    <x v="153"/>
    <x v="164"/>
    <x v="6"/>
    <x v="15"/>
    <m/>
    <m/>
    <x v="0"/>
    <x v="0"/>
    <x v="0"/>
    <x v="0"/>
    <x v="2"/>
    <x v="1"/>
    <x v="1"/>
    <x v="1"/>
    <x v="0"/>
    <x v="5"/>
    <x v="6"/>
    <x v="0"/>
    <x v="0"/>
  </r>
  <r>
    <n v="182978844"/>
    <x v="157"/>
    <x v="115"/>
    <x v="0"/>
    <x v="15"/>
    <m/>
    <m/>
    <x v="0"/>
    <x v="0"/>
    <x v="0"/>
    <x v="0"/>
    <x v="0"/>
    <x v="0"/>
    <x v="0"/>
    <x v="0"/>
    <x v="0"/>
    <x v="5"/>
    <x v="6"/>
    <x v="0"/>
    <x v="0"/>
  </r>
  <r>
    <n v="182981092"/>
    <x v="153"/>
    <x v="11"/>
    <x v="4"/>
    <x v="15"/>
    <s v="2024-10-21"/>
    <m/>
    <x v="1"/>
    <x v="0"/>
    <x v="0"/>
    <x v="0"/>
    <x v="2"/>
    <x v="1"/>
    <x v="1"/>
    <x v="1"/>
    <x v="0"/>
    <x v="5"/>
    <x v="2"/>
    <x v="0"/>
    <x v="1"/>
  </r>
  <r>
    <n v="182982327"/>
    <x v="153"/>
    <x v="125"/>
    <x v="1"/>
    <x v="61"/>
    <m/>
    <m/>
    <x v="0"/>
    <x v="0"/>
    <x v="0"/>
    <x v="0"/>
    <x v="2"/>
    <x v="1"/>
    <x v="1"/>
    <x v="1"/>
    <x v="0"/>
    <x v="5"/>
    <x v="6"/>
    <x v="0"/>
    <x v="0"/>
  </r>
  <r>
    <n v="182982379"/>
    <x v="119"/>
    <x v="126"/>
    <x v="0"/>
    <x v="61"/>
    <m/>
    <m/>
    <x v="0"/>
    <x v="0"/>
    <x v="0"/>
    <x v="0"/>
    <x v="0"/>
    <x v="0"/>
    <x v="0"/>
    <x v="0"/>
    <x v="0"/>
    <x v="5"/>
    <x v="6"/>
    <x v="0"/>
    <x v="0"/>
  </r>
  <r>
    <n v="182982762"/>
    <x v="153"/>
    <x v="146"/>
    <x v="1"/>
    <x v="34"/>
    <m/>
    <m/>
    <x v="0"/>
    <x v="0"/>
    <x v="0"/>
    <x v="0"/>
    <x v="2"/>
    <x v="1"/>
    <x v="1"/>
    <x v="1"/>
    <x v="0"/>
    <x v="5"/>
    <x v="6"/>
    <x v="0"/>
    <x v="0"/>
  </r>
  <r>
    <n v="182982785"/>
    <x v="157"/>
    <x v="115"/>
    <x v="0"/>
    <x v="34"/>
    <m/>
    <m/>
    <x v="0"/>
    <x v="0"/>
    <x v="0"/>
    <x v="0"/>
    <x v="0"/>
    <x v="0"/>
    <x v="0"/>
    <x v="0"/>
    <x v="0"/>
    <x v="5"/>
    <x v="6"/>
    <x v="0"/>
    <x v="0"/>
  </r>
  <r>
    <n v="182982869"/>
    <x v="157"/>
    <x v="115"/>
    <x v="0"/>
    <x v="34"/>
    <m/>
    <m/>
    <x v="0"/>
    <x v="0"/>
    <x v="0"/>
    <x v="0"/>
    <x v="0"/>
    <x v="0"/>
    <x v="0"/>
    <x v="0"/>
    <x v="0"/>
    <x v="5"/>
    <x v="6"/>
    <x v="0"/>
    <x v="0"/>
  </r>
  <r>
    <n v="182983233"/>
    <x v="153"/>
    <x v="11"/>
    <x v="6"/>
    <x v="95"/>
    <s v="2024-10-18"/>
    <m/>
    <x v="7"/>
    <x v="0"/>
    <x v="0"/>
    <x v="0"/>
    <x v="2"/>
    <x v="1"/>
    <x v="1"/>
    <x v="1"/>
    <x v="0"/>
    <x v="5"/>
    <x v="2"/>
    <x v="0"/>
    <x v="1"/>
  </r>
  <r>
    <n v="182983283"/>
    <x v="153"/>
    <x v="146"/>
    <x v="2"/>
    <x v="91"/>
    <m/>
    <m/>
    <x v="0"/>
    <x v="0"/>
    <x v="0"/>
    <x v="0"/>
    <x v="2"/>
    <x v="1"/>
    <x v="0"/>
    <x v="0"/>
    <x v="0"/>
    <x v="5"/>
    <x v="6"/>
    <x v="0"/>
    <x v="0"/>
  </r>
  <r>
    <n v="182984569"/>
    <x v="153"/>
    <x v="146"/>
    <x v="1"/>
    <x v="37"/>
    <m/>
    <m/>
    <x v="0"/>
    <x v="0"/>
    <x v="0"/>
    <x v="0"/>
    <x v="2"/>
    <x v="1"/>
    <x v="1"/>
    <x v="1"/>
    <x v="0"/>
    <x v="5"/>
    <x v="6"/>
    <x v="0"/>
    <x v="0"/>
  </r>
  <r>
    <n v="182984591"/>
    <x v="149"/>
    <x v="165"/>
    <x v="0"/>
    <x v="37"/>
    <m/>
    <m/>
    <x v="0"/>
    <x v="0"/>
    <x v="0"/>
    <x v="0"/>
    <x v="0"/>
    <x v="0"/>
    <x v="0"/>
    <x v="0"/>
    <x v="0"/>
    <x v="5"/>
    <x v="6"/>
    <x v="0"/>
    <x v="0"/>
  </r>
  <r>
    <n v="182984619"/>
    <x v="149"/>
    <x v="158"/>
    <x v="9"/>
    <x v="37"/>
    <m/>
    <m/>
    <x v="0"/>
    <x v="0"/>
    <x v="0"/>
    <x v="0"/>
    <x v="0"/>
    <x v="0"/>
    <x v="0"/>
    <x v="0"/>
    <x v="0"/>
    <x v="5"/>
    <x v="6"/>
    <x v="0"/>
    <x v="0"/>
  </r>
  <r>
    <n v="182986879"/>
    <x v="153"/>
    <x v="11"/>
    <x v="8"/>
    <x v="91"/>
    <s v="2024-11-04"/>
    <m/>
    <x v="2"/>
    <x v="0"/>
    <x v="0"/>
    <x v="0"/>
    <x v="2"/>
    <x v="1"/>
    <x v="1"/>
    <x v="1"/>
    <x v="0"/>
    <x v="5"/>
    <x v="2"/>
    <x v="0"/>
    <x v="1"/>
  </r>
  <r>
    <n v="182999366"/>
    <x v="149"/>
    <x v="146"/>
    <x v="6"/>
    <x v="25"/>
    <m/>
    <m/>
    <x v="0"/>
    <x v="0"/>
    <x v="0"/>
    <x v="0"/>
    <x v="2"/>
    <x v="1"/>
    <x v="1"/>
    <x v="1"/>
    <x v="0"/>
    <x v="5"/>
    <x v="6"/>
    <x v="0"/>
    <x v="0"/>
  </r>
  <r>
    <n v="182999393"/>
    <x v="157"/>
    <x v="115"/>
    <x v="0"/>
    <x v="25"/>
    <m/>
    <m/>
    <x v="0"/>
    <x v="0"/>
    <x v="0"/>
    <x v="0"/>
    <x v="0"/>
    <x v="0"/>
    <x v="0"/>
    <x v="0"/>
    <x v="0"/>
    <x v="5"/>
    <x v="6"/>
    <x v="0"/>
    <x v="0"/>
  </r>
  <r>
    <n v="183000222"/>
    <x v="149"/>
    <x v="126"/>
    <x v="4"/>
    <x v="13"/>
    <m/>
    <m/>
    <x v="0"/>
    <x v="0"/>
    <x v="0"/>
    <x v="0"/>
    <x v="2"/>
    <x v="1"/>
    <x v="1"/>
    <x v="1"/>
    <x v="0"/>
    <x v="5"/>
    <x v="6"/>
    <x v="0"/>
    <x v="0"/>
  </r>
  <r>
    <n v="183000284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354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385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418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447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483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0544"/>
    <x v="156"/>
    <x v="148"/>
    <x v="0"/>
    <x v="13"/>
    <m/>
    <m/>
    <x v="0"/>
    <x v="0"/>
    <x v="0"/>
    <x v="0"/>
    <x v="0"/>
    <x v="0"/>
    <x v="0"/>
    <x v="0"/>
    <x v="0"/>
    <x v="5"/>
    <x v="6"/>
    <x v="0"/>
    <x v="0"/>
  </r>
  <r>
    <n v="183002317"/>
    <x v="149"/>
    <x v="125"/>
    <x v="1"/>
    <x v="39"/>
    <m/>
    <m/>
    <x v="0"/>
    <x v="0"/>
    <x v="0"/>
    <x v="0"/>
    <x v="2"/>
    <x v="1"/>
    <x v="1"/>
    <x v="1"/>
    <x v="0"/>
    <x v="5"/>
    <x v="6"/>
    <x v="0"/>
    <x v="0"/>
  </r>
  <r>
    <n v="183002345"/>
    <x v="119"/>
    <x v="126"/>
    <x v="0"/>
    <x v="39"/>
    <m/>
    <m/>
    <x v="0"/>
    <x v="0"/>
    <x v="0"/>
    <x v="0"/>
    <x v="0"/>
    <x v="0"/>
    <x v="0"/>
    <x v="0"/>
    <x v="0"/>
    <x v="5"/>
    <x v="6"/>
    <x v="0"/>
    <x v="0"/>
  </r>
  <r>
    <n v="183002391"/>
    <x v="119"/>
    <x v="126"/>
    <x v="0"/>
    <x v="39"/>
    <m/>
    <m/>
    <x v="0"/>
    <x v="0"/>
    <x v="0"/>
    <x v="0"/>
    <x v="0"/>
    <x v="0"/>
    <x v="0"/>
    <x v="0"/>
    <x v="0"/>
    <x v="5"/>
    <x v="6"/>
    <x v="0"/>
    <x v="0"/>
  </r>
  <r>
    <n v="183002420"/>
    <x v="119"/>
    <x v="126"/>
    <x v="0"/>
    <x v="39"/>
    <m/>
    <m/>
    <x v="0"/>
    <x v="0"/>
    <x v="0"/>
    <x v="0"/>
    <x v="0"/>
    <x v="0"/>
    <x v="0"/>
    <x v="0"/>
    <x v="0"/>
    <x v="5"/>
    <x v="6"/>
    <x v="0"/>
    <x v="0"/>
  </r>
  <r>
    <n v="183003117"/>
    <x v="149"/>
    <x v="115"/>
    <x v="1"/>
    <x v="45"/>
    <m/>
    <m/>
    <x v="0"/>
    <x v="0"/>
    <x v="0"/>
    <x v="0"/>
    <x v="2"/>
    <x v="1"/>
    <x v="1"/>
    <x v="1"/>
    <x v="0"/>
    <x v="5"/>
    <x v="6"/>
    <x v="0"/>
    <x v="0"/>
  </r>
  <r>
    <n v="183003135"/>
    <x v="156"/>
    <x v="123"/>
    <x v="0"/>
    <x v="45"/>
    <m/>
    <m/>
    <x v="0"/>
    <x v="0"/>
    <x v="0"/>
    <x v="0"/>
    <x v="0"/>
    <x v="0"/>
    <x v="0"/>
    <x v="0"/>
    <x v="0"/>
    <x v="5"/>
    <x v="6"/>
    <x v="0"/>
    <x v="0"/>
  </r>
  <r>
    <n v="183003285"/>
    <x v="156"/>
    <x v="123"/>
    <x v="0"/>
    <x v="45"/>
    <m/>
    <m/>
    <x v="0"/>
    <x v="0"/>
    <x v="0"/>
    <x v="0"/>
    <x v="0"/>
    <x v="0"/>
    <x v="0"/>
    <x v="0"/>
    <x v="0"/>
    <x v="5"/>
    <x v="6"/>
    <x v="0"/>
    <x v="0"/>
  </r>
  <r>
    <n v="183003311"/>
    <x v="156"/>
    <x v="123"/>
    <x v="0"/>
    <x v="45"/>
    <m/>
    <m/>
    <x v="0"/>
    <x v="0"/>
    <x v="0"/>
    <x v="0"/>
    <x v="0"/>
    <x v="0"/>
    <x v="0"/>
    <x v="0"/>
    <x v="0"/>
    <x v="5"/>
    <x v="6"/>
    <x v="0"/>
    <x v="0"/>
  </r>
  <r>
    <n v="183003340"/>
    <x v="156"/>
    <x v="123"/>
    <x v="0"/>
    <x v="45"/>
    <m/>
    <m/>
    <x v="0"/>
    <x v="0"/>
    <x v="0"/>
    <x v="0"/>
    <x v="0"/>
    <x v="0"/>
    <x v="0"/>
    <x v="0"/>
    <x v="0"/>
    <x v="5"/>
    <x v="6"/>
    <x v="0"/>
    <x v="0"/>
  </r>
  <r>
    <n v="183003378"/>
    <x v="156"/>
    <x v="123"/>
    <x v="0"/>
    <x v="45"/>
    <m/>
    <m/>
    <x v="0"/>
    <x v="0"/>
    <x v="0"/>
    <x v="0"/>
    <x v="0"/>
    <x v="0"/>
    <x v="0"/>
    <x v="0"/>
    <x v="0"/>
    <x v="5"/>
    <x v="6"/>
    <x v="0"/>
    <x v="0"/>
  </r>
  <r>
    <n v="183003431"/>
    <x v="149"/>
    <x v="125"/>
    <x v="1"/>
    <x v="96"/>
    <m/>
    <m/>
    <x v="0"/>
    <x v="0"/>
    <x v="0"/>
    <x v="0"/>
    <x v="2"/>
    <x v="1"/>
    <x v="1"/>
    <x v="1"/>
    <x v="0"/>
    <x v="5"/>
    <x v="6"/>
    <x v="0"/>
    <x v="0"/>
  </r>
  <r>
    <n v="183003451"/>
    <x v="144"/>
    <x v="165"/>
    <x v="0"/>
    <x v="96"/>
    <m/>
    <m/>
    <x v="0"/>
    <x v="0"/>
    <x v="0"/>
    <x v="0"/>
    <x v="0"/>
    <x v="0"/>
    <x v="0"/>
    <x v="0"/>
    <x v="0"/>
    <x v="5"/>
    <x v="6"/>
    <x v="0"/>
    <x v="0"/>
  </r>
  <r>
    <n v="183003492"/>
    <x v="144"/>
    <x v="165"/>
    <x v="0"/>
    <x v="96"/>
    <m/>
    <m/>
    <x v="0"/>
    <x v="0"/>
    <x v="0"/>
    <x v="0"/>
    <x v="0"/>
    <x v="0"/>
    <x v="0"/>
    <x v="0"/>
    <x v="0"/>
    <x v="5"/>
    <x v="6"/>
    <x v="0"/>
    <x v="0"/>
  </r>
  <r>
    <n v="183004310"/>
    <x v="149"/>
    <x v="156"/>
    <x v="2"/>
    <x v="13"/>
    <m/>
    <m/>
    <x v="0"/>
    <x v="0"/>
    <x v="0"/>
    <x v="0"/>
    <x v="2"/>
    <x v="1"/>
    <x v="0"/>
    <x v="0"/>
    <x v="0"/>
    <x v="5"/>
    <x v="6"/>
    <x v="0"/>
    <x v="0"/>
  </r>
  <r>
    <n v="183006309"/>
    <x v="149"/>
    <x v="156"/>
    <x v="1"/>
    <x v="15"/>
    <m/>
    <m/>
    <x v="0"/>
    <x v="0"/>
    <x v="0"/>
    <x v="0"/>
    <x v="2"/>
    <x v="1"/>
    <x v="1"/>
    <x v="1"/>
    <x v="0"/>
    <x v="5"/>
    <x v="6"/>
    <x v="0"/>
    <x v="0"/>
  </r>
  <r>
    <n v="183006351"/>
    <x v="156"/>
    <x v="123"/>
    <x v="0"/>
    <x v="15"/>
    <m/>
    <m/>
    <x v="0"/>
    <x v="0"/>
    <x v="0"/>
    <x v="0"/>
    <x v="0"/>
    <x v="0"/>
    <x v="0"/>
    <x v="0"/>
    <x v="0"/>
    <x v="5"/>
    <x v="6"/>
    <x v="0"/>
    <x v="0"/>
  </r>
  <r>
    <n v="183006731"/>
    <x v="149"/>
    <x v="11"/>
    <x v="1"/>
    <x v="71"/>
    <s v="2024-10-18"/>
    <m/>
    <x v="1"/>
    <x v="0"/>
    <x v="0"/>
    <x v="0"/>
    <x v="2"/>
    <x v="1"/>
    <x v="1"/>
    <x v="1"/>
    <x v="0"/>
    <x v="5"/>
    <x v="2"/>
    <x v="0"/>
    <x v="1"/>
  </r>
  <r>
    <n v="183020045"/>
    <x v="149"/>
    <x v="11"/>
    <x v="6"/>
    <x v="23"/>
    <s v="2024-10-18"/>
    <m/>
    <x v="2"/>
    <x v="0"/>
    <x v="0"/>
    <x v="0"/>
    <x v="2"/>
    <x v="1"/>
    <x v="1"/>
    <x v="1"/>
    <x v="0"/>
    <x v="5"/>
    <x v="2"/>
    <x v="0"/>
    <x v="1"/>
  </r>
  <r>
    <n v="183020506"/>
    <x v="149"/>
    <x v="11"/>
    <x v="8"/>
    <x v="4"/>
    <s v="2024-10-24"/>
    <m/>
    <x v="7"/>
    <x v="0"/>
    <x v="0"/>
    <x v="0"/>
    <x v="2"/>
    <x v="1"/>
    <x v="1"/>
    <x v="1"/>
    <x v="0"/>
    <x v="5"/>
    <x v="2"/>
    <x v="0"/>
    <x v="1"/>
  </r>
  <r>
    <n v="183021012"/>
    <x v="149"/>
    <x v="168"/>
    <x v="4"/>
    <x v="90"/>
    <m/>
    <m/>
    <x v="0"/>
    <x v="0"/>
    <x v="0"/>
    <x v="0"/>
    <x v="2"/>
    <x v="1"/>
    <x v="1"/>
    <x v="1"/>
    <x v="0"/>
    <x v="5"/>
    <x v="7"/>
    <x v="0"/>
    <x v="0"/>
  </r>
  <r>
    <n v="183021038"/>
    <x v="163"/>
    <x v="169"/>
    <x v="0"/>
    <x v="90"/>
    <m/>
    <m/>
    <x v="0"/>
    <x v="0"/>
    <x v="0"/>
    <x v="0"/>
    <x v="0"/>
    <x v="0"/>
    <x v="0"/>
    <x v="0"/>
    <x v="0"/>
    <x v="6"/>
    <x v="7"/>
    <x v="0"/>
    <x v="0"/>
  </r>
  <r>
    <n v="183021062"/>
    <x v="163"/>
    <x v="169"/>
    <x v="0"/>
    <x v="90"/>
    <m/>
    <m/>
    <x v="0"/>
    <x v="0"/>
    <x v="0"/>
    <x v="0"/>
    <x v="0"/>
    <x v="0"/>
    <x v="0"/>
    <x v="0"/>
    <x v="0"/>
    <x v="6"/>
    <x v="7"/>
    <x v="0"/>
    <x v="0"/>
  </r>
  <r>
    <n v="183021082"/>
    <x v="163"/>
    <x v="169"/>
    <x v="0"/>
    <x v="90"/>
    <m/>
    <m/>
    <x v="0"/>
    <x v="0"/>
    <x v="0"/>
    <x v="0"/>
    <x v="0"/>
    <x v="0"/>
    <x v="0"/>
    <x v="0"/>
    <x v="0"/>
    <x v="6"/>
    <x v="7"/>
    <x v="0"/>
    <x v="0"/>
  </r>
  <r>
    <n v="183022703"/>
    <x v="149"/>
    <x v="11"/>
    <x v="1"/>
    <x v="39"/>
    <s v="2024-10-21"/>
    <m/>
    <x v="7"/>
    <x v="0"/>
    <x v="0"/>
    <x v="0"/>
    <x v="2"/>
    <x v="1"/>
    <x v="1"/>
    <x v="1"/>
    <x v="0"/>
    <x v="5"/>
    <x v="2"/>
    <x v="0"/>
    <x v="1"/>
  </r>
  <r>
    <n v="183023716"/>
    <x v="149"/>
    <x v="161"/>
    <x v="4"/>
    <x v="97"/>
    <m/>
    <m/>
    <x v="0"/>
    <x v="0"/>
    <x v="0"/>
    <x v="0"/>
    <x v="2"/>
    <x v="1"/>
    <x v="1"/>
    <x v="1"/>
    <x v="0"/>
    <x v="5"/>
    <x v="7"/>
    <x v="0"/>
    <x v="0"/>
  </r>
  <r>
    <n v="183023767"/>
    <x v="164"/>
    <x v="155"/>
    <x v="0"/>
    <x v="97"/>
    <m/>
    <m/>
    <x v="0"/>
    <x v="0"/>
    <x v="0"/>
    <x v="0"/>
    <x v="0"/>
    <x v="0"/>
    <x v="0"/>
    <x v="0"/>
    <x v="0"/>
    <x v="6"/>
    <x v="7"/>
    <x v="0"/>
    <x v="0"/>
  </r>
  <r>
    <n v="183023786"/>
    <x v="164"/>
    <x v="155"/>
    <x v="0"/>
    <x v="97"/>
    <m/>
    <m/>
    <x v="0"/>
    <x v="0"/>
    <x v="0"/>
    <x v="0"/>
    <x v="0"/>
    <x v="0"/>
    <x v="0"/>
    <x v="0"/>
    <x v="0"/>
    <x v="6"/>
    <x v="7"/>
    <x v="0"/>
    <x v="0"/>
  </r>
  <r>
    <n v="183023788"/>
    <x v="149"/>
    <x v="123"/>
    <x v="1"/>
    <x v="37"/>
    <m/>
    <m/>
    <x v="0"/>
    <x v="0"/>
    <x v="0"/>
    <x v="0"/>
    <x v="2"/>
    <x v="1"/>
    <x v="1"/>
    <x v="1"/>
    <x v="0"/>
    <x v="5"/>
    <x v="6"/>
    <x v="0"/>
    <x v="0"/>
  </r>
  <r>
    <n v="183023809"/>
    <x v="164"/>
    <x v="11"/>
    <x v="0"/>
    <x v="97"/>
    <s v="2024-11-07"/>
    <m/>
    <x v="7"/>
    <x v="0"/>
    <x v="0"/>
    <x v="0"/>
    <x v="0"/>
    <x v="0"/>
    <x v="0"/>
    <x v="0"/>
    <x v="0"/>
    <x v="6"/>
    <x v="2"/>
    <x v="0"/>
    <x v="1"/>
  </r>
  <r>
    <n v="183024103"/>
    <x v="131"/>
    <x v="165"/>
    <x v="9"/>
    <x v="37"/>
    <m/>
    <m/>
    <x v="0"/>
    <x v="0"/>
    <x v="0"/>
    <x v="0"/>
    <x v="0"/>
    <x v="0"/>
    <x v="0"/>
    <x v="0"/>
    <x v="0"/>
    <x v="5"/>
    <x v="6"/>
    <x v="0"/>
    <x v="0"/>
  </r>
  <r>
    <n v="183062601"/>
    <x v="151"/>
    <x v="11"/>
    <x v="23"/>
    <x v="9"/>
    <s v="2024-11-05"/>
    <m/>
    <x v="2"/>
    <x v="0"/>
    <x v="0"/>
    <x v="0"/>
    <x v="2"/>
    <x v="1"/>
    <x v="0"/>
    <x v="0"/>
    <x v="0"/>
    <x v="5"/>
    <x v="2"/>
    <x v="0"/>
    <x v="1"/>
  </r>
  <r>
    <n v="183063351"/>
    <x v="151"/>
    <x v="11"/>
    <x v="23"/>
    <x v="7"/>
    <s v="2024-10-21"/>
    <m/>
    <x v="2"/>
    <x v="0"/>
    <x v="0"/>
    <x v="0"/>
    <x v="2"/>
    <x v="1"/>
    <x v="0"/>
    <x v="0"/>
    <x v="0"/>
    <x v="5"/>
    <x v="2"/>
    <x v="0"/>
    <x v="1"/>
  </r>
  <r>
    <n v="183064972"/>
    <x v="151"/>
    <x v="11"/>
    <x v="6"/>
    <x v="5"/>
    <s v="2024-11-05"/>
    <m/>
    <x v="2"/>
    <x v="0"/>
    <x v="0"/>
    <x v="0"/>
    <x v="2"/>
    <x v="1"/>
    <x v="1"/>
    <x v="1"/>
    <x v="0"/>
    <x v="5"/>
    <x v="2"/>
    <x v="0"/>
    <x v="1"/>
  </r>
  <r>
    <n v="183065445"/>
    <x v="151"/>
    <x v="125"/>
    <x v="2"/>
    <x v="22"/>
    <m/>
    <m/>
    <x v="0"/>
    <x v="0"/>
    <x v="0"/>
    <x v="0"/>
    <x v="2"/>
    <x v="1"/>
    <x v="0"/>
    <x v="0"/>
    <x v="0"/>
    <x v="5"/>
    <x v="6"/>
    <x v="0"/>
    <x v="0"/>
  </r>
  <r>
    <n v="183078979"/>
    <x v="151"/>
    <x v="11"/>
    <x v="8"/>
    <x v="45"/>
    <s v="2024-10-28"/>
    <m/>
    <x v="7"/>
    <x v="0"/>
    <x v="0"/>
    <x v="0"/>
    <x v="2"/>
    <x v="1"/>
    <x v="1"/>
    <x v="1"/>
    <x v="0"/>
    <x v="5"/>
    <x v="2"/>
    <x v="0"/>
    <x v="1"/>
  </r>
  <r>
    <n v="183081076"/>
    <x v="151"/>
    <x v="11"/>
    <x v="1"/>
    <x v="4"/>
    <s v="2024-10-23"/>
    <m/>
    <x v="7"/>
    <x v="0"/>
    <x v="0"/>
    <x v="0"/>
    <x v="2"/>
    <x v="1"/>
    <x v="1"/>
    <x v="1"/>
    <x v="0"/>
    <x v="5"/>
    <x v="2"/>
    <x v="0"/>
    <x v="1"/>
  </r>
  <r>
    <n v="183081101"/>
    <x v="151"/>
    <x v="125"/>
    <x v="1"/>
    <x v="28"/>
    <m/>
    <m/>
    <x v="0"/>
    <x v="0"/>
    <x v="0"/>
    <x v="0"/>
    <x v="2"/>
    <x v="1"/>
    <x v="1"/>
    <x v="1"/>
    <x v="0"/>
    <x v="5"/>
    <x v="6"/>
    <x v="0"/>
    <x v="0"/>
  </r>
  <r>
    <n v="183081149"/>
    <x v="119"/>
    <x v="126"/>
    <x v="0"/>
    <x v="28"/>
    <m/>
    <m/>
    <x v="0"/>
    <x v="0"/>
    <x v="0"/>
    <x v="0"/>
    <x v="0"/>
    <x v="0"/>
    <x v="0"/>
    <x v="0"/>
    <x v="0"/>
    <x v="5"/>
    <x v="6"/>
    <x v="0"/>
    <x v="0"/>
  </r>
  <r>
    <n v="183081187"/>
    <x v="119"/>
    <x v="156"/>
    <x v="9"/>
    <x v="28"/>
    <m/>
    <m/>
    <x v="0"/>
    <x v="0"/>
    <x v="0"/>
    <x v="0"/>
    <x v="0"/>
    <x v="0"/>
    <x v="0"/>
    <x v="0"/>
    <x v="0"/>
    <x v="5"/>
    <x v="6"/>
    <x v="0"/>
    <x v="0"/>
  </r>
  <r>
    <n v="183081929"/>
    <x v="151"/>
    <x v="11"/>
    <x v="6"/>
    <x v="83"/>
    <s v="2024-10-21"/>
    <m/>
    <x v="1"/>
    <x v="0"/>
    <x v="0"/>
    <x v="0"/>
    <x v="2"/>
    <x v="1"/>
    <x v="1"/>
    <x v="1"/>
    <x v="0"/>
    <x v="5"/>
    <x v="2"/>
    <x v="0"/>
    <x v="1"/>
  </r>
  <r>
    <n v="183082560"/>
    <x v="151"/>
    <x v="115"/>
    <x v="1"/>
    <x v="47"/>
    <m/>
    <s v="2025-01-03"/>
    <x v="0"/>
    <x v="0"/>
    <x v="0"/>
    <x v="0"/>
    <x v="2"/>
    <x v="1"/>
    <x v="1"/>
    <x v="1"/>
    <x v="0"/>
    <x v="5"/>
    <x v="6"/>
    <x v="0"/>
    <x v="0"/>
  </r>
  <r>
    <n v="183082583"/>
    <x v="156"/>
    <x v="165"/>
    <x v="0"/>
    <x v="47"/>
    <m/>
    <m/>
    <x v="0"/>
    <x v="0"/>
    <x v="0"/>
    <x v="0"/>
    <x v="0"/>
    <x v="0"/>
    <x v="0"/>
    <x v="0"/>
    <x v="0"/>
    <x v="5"/>
    <x v="6"/>
    <x v="0"/>
    <x v="0"/>
  </r>
  <r>
    <n v="183082606"/>
    <x v="156"/>
    <x v="165"/>
    <x v="0"/>
    <x v="47"/>
    <m/>
    <m/>
    <x v="0"/>
    <x v="0"/>
    <x v="0"/>
    <x v="0"/>
    <x v="0"/>
    <x v="0"/>
    <x v="0"/>
    <x v="0"/>
    <x v="0"/>
    <x v="5"/>
    <x v="6"/>
    <x v="0"/>
    <x v="0"/>
  </r>
  <r>
    <n v="183083613"/>
    <x v="151"/>
    <x v="11"/>
    <x v="8"/>
    <x v="74"/>
    <s v="2024-10-28"/>
    <m/>
    <x v="7"/>
    <x v="0"/>
    <x v="0"/>
    <x v="0"/>
    <x v="2"/>
    <x v="1"/>
    <x v="1"/>
    <x v="1"/>
    <x v="0"/>
    <x v="5"/>
    <x v="2"/>
    <x v="0"/>
    <x v="1"/>
  </r>
  <r>
    <n v="183084957"/>
    <x v="151"/>
    <x v="125"/>
    <x v="6"/>
    <x v="97"/>
    <m/>
    <m/>
    <x v="0"/>
    <x v="0"/>
    <x v="0"/>
    <x v="0"/>
    <x v="2"/>
    <x v="1"/>
    <x v="1"/>
    <x v="1"/>
    <x v="0"/>
    <x v="5"/>
    <x v="6"/>
    <x v="0"/>
    <x v="0"/>
  </r>
  <r>
    <n v="183084980"/>
    <x v="119"/>
    <x v="123"/>
    <x v="0"/>
    <x v="97"/>
    <m/>
    <m/>
    <x v="0"/>
    <x v="0"/>
    <x v="0"/>
    <x v="0"/>
    <x v="0"/>
    <x v="0"/>
    <x v="0"/>
    <x v="0"/>
    <x v="0"/>
    <x v="5"/>
    <x v="6"/>
    <x v="0"/>
    <x v="0"/>
  </r>
  <r>
    <n v="183085011"/>
    <x v="119"/>
    <x v="123"/>
    <x v="0"/>
    <x v="97"/>
    <m/>
    <m/>
    <x v="0"/>
    <x v="0"/>
    <x v="0"/>
    <x v="0"/>
    <x v="0"/>
    <x v="0"/>
    <x v="0"/>
    <x v="0"/>
    <x v="0"/>
    <x v="5"/>
    <x v="6"/>
    <x v="0"/>
    <x v="0"/>
  </r>
  <r>
    <n v="183085039"/>
    <x v="119"/>
    <x v="165"/>
    <x v="0"/>
    <x v="97"/>
    <m/>
    <m/>
    <x v="0"/>
    <x v="0"/>
    <x v="0"/>
    <x v="0"/>
    <x v="0"/>
    <x v="0"/>
    <x v="0"/>
    <x v="0"/>
    <x v="0"/>
    <x v="5"/>
    <x v="6"/>
    <x v="0"/>
    <x v="0"/>
  </r>
  <r>
    <n v="183085829"/>
    <x v="151"/>
    <x v="148"/>
    <x v="6"/>
    <x v="61"/>
    <m/>
    <m/>
    <x v="0"/>
    <x v="0"/>
    <x v="0"/>
    <x v="0"/>
    <x v="2"/>
    <x v="1"/>
    <x v="1"/>
    <x v="1"/>
    <x v="0"/>
    <x v="5"/>
    <x v="6"/>
    <x v="0"/>
    <x v="0"/>
  </r>
  <r>
    <n v="183085850"/>
    <x v="160"/>
    <x v="123"/>
    <x v="0"/>
    <x v="61"/>
    <m/>
    <m/>
    <x v="0"/>
    <x v="0"/>
    <x v="0"/>
    <x v="0"/>
    <x v="0"/>
    <x v="0"/>
    <x v="0"/>
    <x v="0"/>
    <x v="0"/>
    <x v="5"/>
    <x v="6"/>
    <x v="0"/>
    <x v="0"/>
  </r>
  <r>
    <n v="183085882"/>
    <x v="160"/>
    <x v="123"/>
    <x v="0"/>
    <x v="61"/>
    <m/>
    <m/>
    <x v="0"/>
    <x v="0"/>
    <x v="0"/>
    <x v="0"/>
    <x v="0"/>
    <x v="0"/>
    <x v="0"/>
    <x v="0"/>
    <x v="0"/>
    <x v="5"/>
    <x v="6"/>
    <x v="0"/>
    <x v="0"/>
  </r>
  <r>
    <n v="183085930"/>
    <x v="160"/>
    <x v="123"/>
    <x v="0"/>
    <x v="61"/>
    <m/>
    <m/>
    <x v="0"/>
    <x v="0"/>
    <x v="0"/>
    <x v="0"/>
    <x v="0"/>
    <x v="0"/>
    <x v="0"/>
    <x v="0"/>
    <x v="0"/>
    <x v="5"/>
    <x v="6"/>
    <x v="0"/>
    <x v="0"/>
  </r>
  <r>
    <n v="183085970"/>
    <x v="160"/>
    <x v="123"/>
    <x v="0"/>
    <x v="61"/>
    <m/>
    <m/>
    <x v="0"/>
    <x v="0"/>
    <x v="0"/>
    <x v="0"/>
    <x v="0"/>
    <x v="0"/>
    <x v="0"/>
    <x v="0"/>
    <x v="0"/>
    <x v="5"/>
    <x v="6"/>
    <x v="0"/>
    <x v="0"/>
  </r>
  <r>
    <n v="183099940"/>
    <x v="119"/>
    <x v="122"/>
    <x v="1"/>
    <x v="28"/>
    <m/>
    <m/>
    <x v="0"/>
    <x v="0"/>
    <x v="0"/>
    <x v="0"/>
    <x v="2"/>
    <x v="1"/>
    <x v="1"/>
    <x v="1"/>
    <x v="0"/>
    <x v="5"/>
    <x v="6"/>
    <x v="0"/>
    <x v="0"/>
  </r>
  <r>
    <n v="183100503"/>
    <x v="119"/>
    <x v="149"/>
    <x v="1"/>
    <x v="28"/>
    <m/>
    <m/>
    <x v="0"/>
    <x v="0"/>
    <x v="0"/>
    <x v="0"/>
    <x v="2"/>
    <x v="1"/>
    <x v="1"/>
    <x v="1"/>
    <x v="0"/>
    <x v="5"/>
    <x v="7"/>
    <x v="0"/>
    <x v="0"/>
  </r>
  <r>
    <n v="183100532"/>
    <x v="132"/>
    <x v="169"/>
    <x v="0"/>
    <x v="28"/>
    <m/>
    <m/>
    <x v="0"/>
    <x v="0"/>
    <x v="0"/>
    <x v="0"/>
    <x v="0"/>
    <x v="0"/>
    <x v="0"/>
    <x v="0"/>
    <x v="0"/>
    <x v="6"/>
    <x v="7"/>
    <x v="0"/>
    <x v="0"/>
  </r>
  <r>
    <n v="183102529"/>
    <x v="119"/>
    <x v="125"/>
    <x v="2"/>
    <x v="82"/>
    <m/>
    <m/>
    <x v="0"/>
    <x v="0"/>
    <x v="0"/>
    <x v="0"/>
    <x v="2"/>
    <x v="1"/>
    <x v="0"/>
    <x v="0"/>
    <x v="0"/>
    <x v="5"/>
    <x v="6"/>
    <x v="0"/>
    <x v="0"/>
  </r>
  <r>
    <n v="183102836"/>
    <x v="119"/>
    <x v="11"/>
    <x v="15"/>
    <x v="8"/>
    <s v="2024-11-16"/>
    <m/>
    <x v="9"/>
    <x v="0"/>
    <x v="0"/>
    <x v="0"/>
    <x v="2"/>
    <x v="1"/>
    <x v="0"/>
    <x v="1"/>
    <x v="0"/>
    <x v="5"/>
    <x v="2"/>
    <x v="0"/>
    <x v="1"/>
  </r>
  <r>
    <n v="183103391"/>
    <x v="119"/>
    <x v="156"/>
    <x v="8"/>
    <x v="25"/>
    <m/>
    <m/>
    <x v="0"/>
    <x v="0"/>
    <x v="0"/>
    <x v="0"/>
    <x v="2"/>
    <x v="1"/>
    <x v="1"/>
    <x v="1"/>
    <x v="0"/>
    <x v="5"/>
    <x v="6"/>
    <x v="0"/>
    <x v="0"/>
  </r>
  <r>
    <n v="183103433"/>
    <x v="144"/>
    <x v="165"/>
    <x v="0"/>
    <x v="25"/>
    <m/>
    <m/>
    <x v="0"/>
    <x v="0"/>
    <x v="0"/>
    <x v="0"/>
    <x v="0"/>
    <x v="0"/>
    <x v="0"/>
    <x v="0"/>
    <x v="0"/>
    <x v="5"/>
    <x v="6"/>
    <x v="0"/>
    <x v="0"/>
  </r>
  <r>
    <n v="183103461"/>
    <x v="144"/>
    <x v="149"/>
    <x v="0"/>
    <x v="25"/>
    <m/>
    <m/>
    <x v="0"/>
    <x v="0"/>
    <x v="0"/>
    <x v="0"/>
    <x v="0"/>
    <x v="0"/>
    <x v="0"/>
    <x v="0"/>
    <x v="0"/>
    <x v="5"/>
    <x v="7"/>
    <x v="0"/>
    <x v="0"/>
  </r>
  <r>
    <n v="183103754"/>
    <x v="119"/>
    <x v="11"/>
    <x v="26"/>
    <x v="3"/>
    <s v="2024-12-03"/>
    <m/>
    <x v="1"/>
    <x v="0"/>
    <x v="0"/>
    <x v="0"/>
    <x v="2"/>
    <x v="1"/>
    <x v="0"/>
    <x v="0"/>
    <x v="0"/>
    <x v="5"/>
    <x v="2"/>
    <x v="0"/>
    <x v="1"/>
  </r>
  <r>
    <n v="183104127"/>
    <x v="119"/>
    <x v="126"/>
    <x v="1"/>
    <x v="15"/>
    <m/>
    <m/>
    <x v="0"/>
    <x v="0"/>
    <x v="0"/>
    <x v="0"/>
    <x v="2"/>
    <x v="1"/>
    <x v="1"/>
    <x v="1"/>
    <x v="0"/>
    <x v="5"/>
    <x v="6"/>
    <x v="0"/>
    <x v="0"/>
  </r>
  <r>
    <n v="183104172"/>
    <x v="159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104207"/>
    <x v="159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104726"/>
    <x v="119"/>
    <x v="115"/>
    <x v="2"/>
    <x v="7"/>
    <m/>
    <m/>
    <x v="0"/>
    <x v="0"/>
    <x v="0"/>
    <x v="0"/>
    <x v="2"/>
    <x v="1"/>
    <x v="0"/>
    <x v="0"/>
    <x v="0"/>
    <x v="5"/>
    <x v="6"/>
    <x v="0"/>
    <x v="0"/>
  </r>
  <r>
    <n v="183107189"/>
    <x v="119"/>
    <x v="156"/>
    <x v="3"/>
    <x v="13"/>
    <m/>
    <m/>
    <x v="0"/>
    <x v="0"/>
    <x v="0"/>
    <x v="0"/>
    <x v="2"/>
    <x v="1"/>
    <x v="0"/>
    <x v="0"/>
    <x v="0"/>
    <x v="5"/>
    <x v="6"/>
    <x v="0"/>
    <x v="0"/>
  </r>
  <r>
    <n v="183119124"/>
    <x v="119"/>
    <x v="170"/>
    <x v="1"/>
    <x v="80"/>
    <m/>
    <m/>
    <x v="0"/>
    <x v="0"/>
    <x v="0"/>
    <x v="0"/>
    <x v="2"/>
    <x v="1"/>
    <x v="1"/>
    <x v="1"/>
    <x v="0"/>
    <x v="5"/>
    <x v="6"/>
    <x v="0"/>
    <x v="0"/>
  </r>
  <r>
    <n v="183119180"/>
    <x v="159"/>
    <x v="122"/>
    <x v="0"/>
    <x v="80"/>
    <m/>
    <m/>
    <x v="0"/>
    <x v="0"/>
    <x v="0"/>
    <x v="0"/>
    <x v="0"/>
    <x v="0"/>
    <x v="0"/>
    <x v="0"/>
    <x v="0"/>
    <x v="5"/>
    <x v="6"/>
    <x v="0"/>
    <x v="0"/>
  </r>
  <r>
    <n v="183119357"/>
    <x v="119"/>
    <x v="122"/>
    <x v="6"/>
    <x v="28"/>
    <m/>
    <m/>
    <x v="0"/>
    <x v="0"/>
    <x v="0"/>
    <x v="0"/>
    <x v="2"/>
    <x v="1"/>
    <x v="1"/>
    <x v="1"/>
    <x v="0"/>
    <x v="5"/>
    <x v="6"/>
    <x v="0"/>
    <x v="0"/>
  </r>
  <r>
    <n v="183119415"/>
    <x v="165"/>
    <x v="161"/>
    <x v="0"/>
    <x v="28"/>
    <m/>
    <m/>
    <x v="0"/>
    <x v="7"/>
    <x v="0"/>
    <x v="0"/>
    <x v="1"/>
    <x v="0"/>
    <x v="0"/>
    <x v="0"/>
    <x v="1"/>
    <x v="5"/>
    <x v="7"/>
    <x v="0"/>
    <x v="0"/>
  </r>
  <r>
    <n v="183119510"/>
    <x v="165"/>
    <x v="11"/>
    <x v="0"/>
    <x v="28"/>
    <m/>
    <m/>
    <x v="0"/>
    <x v="8"/>
    <x v="0"/>
    <x v="0"/>
    <x v="1"/>
    <x v="0"/>
    <x v="0"/>
    <x v="0"/>
    <x v="1"/>
    <x v="5"/>
    <x v="2"/>
    <x v="0"/>
    <x v="1"/>
  </r>
  <r>
    <n v="183120738"/>
    <x v="119"/>
    <x v="11"/>
    <x v="1"/>
    <x v="4"/>
    <s v="2024-10-30"/>
    <m/>
    <x v="1"/>
    <x v="0"/>
    <x v="0"/>
    <x v="0"/>
    <x v="2"/>
    <x v="1"/>
    <x v="1"/>
    <x v="1"/>
    <x v="0"/>
    <x v="5"/>
    <x v="2"/>
    <x v="0"/>
    <x v="1"/>
  </r>
  <r>
    <n v="183121135"/>
    <x v="119"/>
    <x v="126"/>
    <x v="6"/>
    <x v="24"/>
    <m/>
    <m/>
    <x v="0"/>
    <x v="0"/>
    <x v="0"/>
    <x v="0"/>
    <x v="2"/>
    <x v="1"/>
    <x v="1"/>
    <x v="1"/>
    <x v="0"/>
    <x v="5"/>
    <x v="6"/>
    <x v="0"/>
    <x v="0"/>
  </r>
  <r>
    <n v="183121168"/>
    <x v="159"/>
    <x v="171"/>
    <x v="0"/>
    <x v="24"/>
    <m/>
    <m/>
    <x v="0"/>
    <x v="0"/>
    <x v="0"/>
    <x v="0"/>
    <x v="0"/>
    <x v="0"/>
    <x v="0"/>
    <x v="0"/>
    <x v="0"/>
    <x v="5"/>
    <x v="7"/>
    <x v="0"/>
    <x v="0"/>
  </r>
  <r>
    <n v="183121206"/>
    <x v="159"/>
    <x v="171"/>
    <x v="0"/>
    <x v="24"/>
    <m/>
    <m/>
    <x v="0"/>
    <x v="0"/>
    <x v="0"/>
    <x v="0"/>
    <x v="0"/>
    <x v="0"/>
    <x v="0"/>
    <x v="0"/>
    <x v="0"/>
    <x v="5"/>
    <x v="7"/>
    <x v="0"/>
    <x v="0"/>
  </r>
  <r>
    <n v="183122646"/>
    <x v="119"/>
    <x v="11"/>
    <x v="0"/>
    <x v="98"/>
    <s v="2024-10-22"/>
    <m/>
    <x v="6"/>
    <x v="0"/>
    <x v="0"/>
    <x v="0"/>
    <x v="0"/>
    <x v="0"/>
    <x v="0"/>
    <x v="0"/>
    <x v="0"/>
    <x v="5"/>
    <x v="2"/>
    <x v="0"/>
    <x v="1"/>
  </r>
  <r>
    <n v="183124555"/>
    <x v="119"/>
    <x v="11"/>
    <x v="8"/>
    <x v="45"/>
    <s v="2024-10-28"/>
    <m/>
    <x v="5"/>
    <x v="0"/>
    <x v="0"/>
    <x v="0"/>
    <x v="2"/>
    <x v="1"/>
    <x v="1"/>
    <x v="1"/>
    <x v="0"/>
    <x v="5"/>
    <x v="2"/>
    <x v="0"/>
    <x v="1"/>
  </r>
  <r>
    <n v="183124581"/>
    <x v="119"/>
    <x v="115"/>
    <x v="23"/>
    <x v="41"/>
    <m/>
    <m/>
    <x v="0"/>
    <x v="0"/>
    <x v="0"/>
    <x v="0"/>
    <x v="2"/>
    <x v="1"/>
    <x v="0"/>
    <x v="0"/>
    <x v="0"/>
    <x v="5"/>
    <x v="6"/>
    <x v="0"/>
    <x v="0"/>
  </r>
  <r>
    <n v="183125764"/>
    <x v="119"/>
    <x v="172"/>
    <x v="6"/>
    <x v="84"/>
    <m/>
    <m/>
    <x v="0"/>
    <x v="0"/>
    <x v="0"/>
    <x v="0"/>
    <x v="2"/>
    <x v="1"/>
    <x v="1"/>
    <x v="1"/>
    <x v="0"/>
    <x v="5"/>
    <x v="7"/>
    <x v="0"/>
    <x v="0"/>
  </r>
  <r>
    <n v="183125782"/>
    <x v="166"/>
    <x v="173"/>
    <x v="0"/>
    <x v="84"/>
    <m/>
    <m/>
    <x v="0"/>
    <x v="0"/>
    <x v="0"/>
    <x v="0"/>
    <x v="0"/>
    <x v="0"/>
    <x v="0"/>
    <x v="0"/>
    <x v="0"/>
    <x v="6"/>
    <x v="8"/>
    <x v="0"/>
    <x v="0"/>
  </r>
  <r>
    <n v="183125807"/>
    <x v="166"/>
    <x v="173"/>
    <x v="0"/>
    <x v="84"/>
    <m/>
    <m/>
    <x v="0"/>
    <x v="0"/>
    <x v="0"/>
    <x v="0"/>
    <x v="0"/>
    <x v="0"/>
    <x v="0"/>
    <x v="0"/>
    <x v="0"/>
    <x v="6"/>
    <x v="8"/>
    <x v="0"/>
    <x v="0"/>
  </r>
  <r>
    <n v="183125822"/>
    <x v="166"/>
    <x v="173"/>
    <x v="0"/>
    <x v="84"/>
    <m/>
    <m/>
    <x v="0"/>
    <x v="0"/>
    <x v="0"/>
    <x v="0"/>
    <x v="0"/>
    <x v="0"/>
    <x v="0"/>
    <x v="0"/>
    <x v="0"/>
    <x v="6"/>
    <x v="8"/>
    <x v="0"/>
    <x v="0"/>
  </r>
  <r>
    <n v="183126123"/>
    <x v="119"/>
    <x v="115"/>
    <x v="1"/>
    <x v="84"/>
    <m/>
    <m/>
    <x v="0"/>
    <x v="0"/>
    <x v="0"/>
    <x v="0"/>
    <x v="2"/>
    <x v="1"/>
    <x v="1"/>
    <x v="1"/>
    <x v="0"/>
    <x v="5"/>
    <x v="6"/>
    <x v="0"/>
    <x v="0"/>
  </r>
  <r>
    <n v="183126129"/>
    <x v="156"/>
    <x v="165"/>
    <x v="0"/>
    <x v="84"/>
    <m/>
    <m/>
    <x v="0"/>
    <x v="0"/>
    <x v="0"/>
    <x v="0"/>
    <x v="0"/>
    <x v="0"/>
    <x v="0"/>
    <x v="0"/>
    <x v="0"/>
    <x v="5"/>
    <x v="6"/>
    <x v="0"/>
    <x v="0"/>
  </r>
  <r>
    <n v="183126143"/>
    <x v="156"/>
    <x v="123"/>
    <x v="0"/>
    <x v="84"/>
    <m/>
    <m/>
    <x v="0"/>
    <x v="0"/>
    <x v="0"/>
    <x v="0"/>
    <x v="0"/>
    <x v="0"/>
    <x v="0"/>
    <x v="0"/>
    <x v="0"/>
    <x v="5"/>
    <x v="6"/>
    <x v="0"/>
    <x v="0"/>
  </r>
  <r>
    <n v="183126154"/>
    <x v="156"/>
    <x v="123"/>
    <x v="0"/>
    <x v="84"/>
    <m/>
    <m/>
    <x v="0"/>
    <x v="0"/>
    <x v="0"/>
    <x v="0"/>
    <x v="0"/>
    <x v="0"/>
    <x v="0"/>
    <x v="0"/>
    <x v="0"/>
    <x v="5"/>
    <x v="6"/>
    <x v="0"/>
    <x v="0"/>
  </r>
  <r>
    <n v="183149717"/>
    <x v="144"/>
    <x v="115"/>
    <x v="1"/>
    <x v="13"/>
    <m/>
    <m/>
    <x v="0"/>
    <x v="0"/>
    <x v="0"/>
    <x v="0"/>
    <x v="2"/>
    <x v="1"/>
    <x v="1"/>
    <x v="1"/>
    <x v="0"/>
    <x v="5"/>
    <x v="6"/>
    <x v="0"/>
    <x v="0"/>
  </r>
  <r>
    <n v="183149756"/>
    <x v="156"/>
    <x v="123"/>
    <x v="0"/>
    <x v="13"/>
    <m/>
    <m/>
    <x v="0"/>
    <x v="0"/>
    <x v="0"/>
    <x v="0"/>
    <x v="0"/>
    <x v="0"/>
    <x v="0"/>
    <x v="0"/>
    <x v="0"/>
    <x v="5"/>
    <x v="6"/>
    <x v="0"/>
    <x v="0"/>
  </r>
  <r>
    <n v="183150066"/>
    <x v="144"/>
    <x v="115"/>
    <x v="11"/>
    <x v="5"/>
    <m/>
    <s v="2024-11-30"/>
    <x v="0"/>
    <x v="0"/>
    <x v="0"/>
    <x v="0"/>
    <x v="2"/>
    <x v="1"/>
    <x v="0"/>
    <x v="1"/>
    <x v="0"/>
    <x v="5"/>
    <x v="6"/>
    <x v="0"/>
    <x v="0"/>
  </r>
  <r>
    <n v="183150121"/>
    <x v="156"/>
    <x v="123"/>
    <x v="0"/>
    <x v="5"/>
    <m/>
    <s v="2024-11-28"/>
    <x v="0"/>
    <x v="0"/>
    <x v="0"/>
    <x v="0"/>
    <x v="0"/>
    <x v="0"/>
    <x v="0"/>
    <x v="0"/>
    <x v="0"/>
    <x v="5"/>
    <x v="6"/>
    <x v="0"/>
    <x v="0"/>
  </r>
  <r>
    <n v="183150181"/>
    <x v="156"/>
    <x v="123"/>
    <x v="0"/>
    <x v="5"/>
    <m/>
    <s v="2024-11-28"/>
    <x v="0"/>
    <x v="0"/>
    <x v="0"/>
    <x v="0"/>
    <x v="0"/>
    <x v="0"/>
    <x v="0"/>
    <x v="0"/>
    <x v="0"/>
    <x v="5"/>
    <x v="6"/>
    <x v="0"/>
    <x v="0"/>
  </r>
  <r>
    <n v="183150460"/>
    <x v="144"/>
    <x v="11"/>
    <x v="4"/>
    <x v="15"/>
    <s v="2024-10-24"/>
    <m/>
    <x v="1"/>
    <x v="0"/>
    <x v="0"/>
    <x v="0"/>
    <x v="2"/>
    <x v="1"/>
    <x v="1"/>
    <x v="1"/>
    <x v="0"/>
    <x v="5"/>
    <x v="2"/>
    <x v="0"/>
    <x v="1"/>
  </r>
  <r>
    <n v="183152118"/>
    <x v="144"/>
    <x v="148"/>
    <x v="7"/>
    <x v="39"/>
    <m/>
    <m/>
    <x v="0"/>
    <x v="0"/>
    <x v="0"/>
    <x v="0"/>
    <x v="2"/>
    <x v="1"/>
    <x v="0"/>
    <x v="1"/>
    <x v="0"/>
    <x v="5"/>
    <x v="6"/>
    <x v="0"/>
    <x v="0"/>
  </r>
  <r>
    <n v="183152153"/>
    <x v="160"/>
    <x v="165"/>
    <x v="0"/>
    <x v="39"/>
    <m/>
    <m/>
    <x v="0"/>
    <x v="0"/>
    <x v="0"/>
    <x v="0"/>
    <x v="0"/>
    <x v="0"/>
    <x v="0"/>
    <x v="0"/>
    <x v="0"/>
    <x v="5"/>
    <x v="6"/>
    <x v="0"/>
    <x v="0"/>
  </r>
  <r>
    <n v="183152186"/>
    <x v="160"/>
    <x v="165"/>
    <x v="0"/>
    <x v="39"/>
    <m/>
    <m/>
    <x v="0"/>
    <x v="0"/>
    <x v="0"/>
    <x v="0"/>
    <x v="0"/>
    <x v="0"/>
    <x v="0"/>
    <x v="0"/>
    <x v="0"/>
    <x v="5"/>
    <x v="6"/>
    <x v="0"/>
    <x v="0"/>
  </r>
  <r>
    <n v="183152224"/>
    <x v="160"/>
    <x v="165"/>
    <x v="0"/>
    <x v="39"/>
    <m/>
    <m/>
    <x v="0"/>
    <x v="0"/>
    <x v="0"/>
    <x v="0"/>
    <x v="0"/>
    <x v="0"/>
    <x v="0"/>
    <x v="0"/>
    <x v="0"/>
    <x v="5"/>
    <x v="6"/>
    <x v="0"/>
    <x v="0"/>
  </r>
  <r>
    <n v="183153290"/>
    <x v="144"/>
    <x v="149"/>
    <x v="4"/>
    <x v="15"/>
    <m/>
    <m/>
    <x v="0"/>
    <x v="0"/>
    <x v="0"/>
    <x v="0"/>
    <x v="2"/>
    <x v="1"/>
    <x v="1"/>
    <x v="1"/>
    <x v="0"/>
    <x v="5"/>
    <x v="7"/>
    <x v="0"/>
    <x v="0"/>
  </r>
  <r>
    <n v="183153423"/>
    <x v="144"/>
    <x v="11"/>
    <x v="10"/>
    <x v="9"/>
    <s v="2024-10-25"/>
    <m/>
    <x v="5"/>
    <x v="0"/>
    <x v="0"/>
    <x v="0"/>
    <x v="2"/>
    <x v="1"/>
    <x v="0"/>
    <x v="1"/>
    <x v="0"/>
    <x v="5"/>
    <x v="2"/>
    <x v="0"/>
    <x v="1"/>
  </r>
  <r>
    <n v="183153692"/>
    <x v="165"/>
    <x v="161"/>
    <x v="0"/>
    <x v="15"/>
    <m/>
    <m/>
    <x v="0"/>
    <x v="6"/>
    <x v="0"/>
    <x v="0"/>
    <x v="1"/>
    <x v="0"/>
    <x v="0"/>
    <x v="0"/>
    <x v="1"/>
    <x v="5"/>
    <x v="7"/>
    <x v="0"/>
    <x v="0"/>
  </r>
  <r>
    <n v="183153733"/>
    <x v="165"/>
    <x v="161"/>
    <x v="0"/>
    <x v="15"/>
    <m/>
    <m/>
    <x v="0"/>
    <x v="0"/>
    <x v="0"/>
    <x v="0"/>
    <x v="0"/>
    <x v="0"/>
    <x v="0"/>
    <x v="0"/>
    <x v="0"/>
    <x v="5"/>
    <x v="7"/>
    <x v="0"/>
    <x v="0"/>
  </r>
  <r>
    <n v="183153769"/>
    <x v="165"/>
    <x v="161"/>
    <x v="0"/>
    <x v="15"/>
    <m/>
    <m/>
    <x v="0"/>
    <x v="0"/>
    <x v="0"/>
    <x v="0"/>
    <x v="0"/>
    <x v="0"/>
    <x v="0"/>
    <x v="0"/>
    <x v="0"/>
    <x v="5"/>
    <x v="7"/>
    <x v="0"/>
    <x v="0"/>
  </r>
  <r>
    <n v="183153805"/>
    <x v="165"/>
    <x v="11"/>
    <x v="0"/>
    <x v="15"/>
    <s v="2024-11-07"/>
    <m/>
    <x v="5"/>
    <x v="0"/>
    <x v="0"/>
    <x v="0"/>
    <x v="0"/>
    <x v="0"/>
    <x v="0"/>
    <x v="0"/>
    <x v="0"/>
    <x v="5"/>
    <x v="2"/>
    <x v="0"/>
    <x v="1"/>
  </r>
  <r>
    <n v="183153987"/>
    <x v="144"/>
    <x v="11"/>
    <x v="8"/>
    <x v="24"/>
    <s v="2024-10-24"/>
    <m/>
    <x v="1"/>
    <x v="0"/>
    <x v="0"/>
    <x v="0"/>
    <x v="2"/>
    <x v="1"/>
    <x v="1"/>
    <x v="1"/>
    <x v="0"/>
    <x v="5"/>
    <x v="2"/>
    <x v="0"/>
    <x v="1"/>
  </r>
  <r>
    <n v="183155358"/>
    <x v="144"/>
    <x v="11"/>
    <x v="6"/>
    <x v="30"/>
    <s v="2024-11-29"/>
    <m/>
    <x v="9"/>
    <x v="0"/>
    <x v="0"/>
    <x v="0"/>
    <x v="2"/>
    <x v="1"/>
    <x v="1"/>
    <x v="1"/>
    <x v="0"/>
    <x v="5"/>
    <x v="2"/>
    <x v="0"/>
    <x v="1"/>
  </r>
  <r>
    <n v="183156522"/>
    <x v="144"/>
    <x v="11"/>
    <x v="8"/>
    <x v="76"/>
    <s v="2024-11-11"/>
    <m/>
    <x v="2"/>
    <x v="0"/>
    <x v="0"/>
    <x v="0"/>
    <x v="2"/>
    <x v="1"/>
    <x v="1"/>
    <x v="1"/>
    <x v="0"/>
    <x v="5"/>
    <x v="2"/>
    <x v="0"/>
    <x v="1"/>
  </r>
  <r>
    <n v="183159286"/>
    <x v="144"/>
    <x v="174"/>
    <x v="1"/>
    <x v="25"/>
    <m/>
    <m/>
    <x v="0"/>
    <x v="0"/>
    <x v="0"/>
    <x v="0"/>
    <x v="2"/>
    <x v="1"/>
    <x v="1"/>
    <x v="1"/>
    <x v="0"/>
    <x v="5"/>
    <x v="7"/>
    <x v="0"/>
    <x v="0"/>
  </r>
  <r>
    <n v="183159306"/>
    <x v="167"/>
    <x v="171"/>
    <x v="0"/>
    <x v="25"/>
    <m/>
    <m/>
    <x v="0"/>
    <x v="0"/>
    <x v="0"/>
    <x v="0"/>
    <x v="0"/>
    <x v="0"/>
    <x v="0"/>
    <x v="0"/>
    <x v="0"/>
    <x v="6"/>
    <x v="7"/>
    <x v="0"/>
    <x v="0"/>
  </r>
  <r>
    <n v="183159328"/>
    <x v="167"/>
    <x v="171"/>
    <x v="0"/>
    <x v="25"/>
    <m/>
    <m/>
    <x v="0"/>
    <x v="0"/>
    <x v="0"/>
    <x v="0"/>
    <x v="0"/>
    <x v="0"/>
    <x v="0"/>
    <x v="0"/>
    <x v="0"/>
    <x v="6"/>
    <x v="7"/>
    <x v="0"/>
    <x v="0"/>
  </r>
  <r>
    <n v="183159353"/>
    <x v="167"/>
    <x v="171"/>
    <x v="0"/>
    <x v="25"/>
    <m/>
    <m/>
    <x v="0"/>
    <x v="0"/>
    <x v="0"/>
    <x v="0"/>
    <x v="0"/>
    <x v="0"/>
    <x v="0"/>
    <x v="0"/>
    <x v="0"/>
    <x v="6"/>
    <x v="7"/>
    <x v="0"/>
    <x v="0"/>
  </r>
  <r>
    <n v="183159378"/>
    <x v="167"/>
    <x v="171"/>
    <x v="0"/>
    <x v="25"/>
    <m/>
    <m/>
    <x v="0"/>
    <x v="0"/>
    <x v="0"/>
    <x v="0"/>
    <x v="0"/>
    <x v="0"/>
    <x v="0"/>
    <x v="0"/>
    <x v="0"/>
    <x v="6"/>
    <x v="7"/>
    <x v="0"/>
    <x v="0"/>
  </r>
  <r>
    <n v="183160840"/>
    <x v="144"/>
    <x v="11"/>
    <x v="1"/>
    <x v="37"/>
    <s v="2024-10-24"/>
    <m/>
    <x v="8"/>
    <x v="0"/>
    <x v="0"/>
    <x v="0"/>
    <x v="2"/>
    <x v="1"/>
    <x v="1"/>
    <x v="1"/>
    <x v="0"/>
    <x v="5"/>
    <x v="2"/>
    <x v="0"/>
    <x v="1"/>
  </r>
  <r>
    <n v="183161792"/>
    <x v="144"/>
    <x v="123"/>
    <x v="4"/>
    <x v="34"/>
    <m/>
    <m/>
    <x v="0"/>
    <x v="0"/>
    <x v="0"/>
    <x v="0"/>
    <x v="2"/>
    <x v="1"/>
    <x v="1"/>
    <x v="1"/>
    <x v="0"/>
    <x v="5"/>
    <x v="6"/>
    <x v="0"/>
    <x v="0"/>
  </r>
  <r>
    <n v="183161818"/>
    <x v="118"/>
    <x v="165"/>
    <x v="0"/>
    <x v="34"/>
    <m/>
    <m/>
    <x v="0"/>
    <x v="0"/>
    <x v="0"/>
    <x v="0"/>
    <x v="0"/>
    <x v="0"/>
    <x v="0"/>
    <x v="0"/>
    <x v="0"/>
    <x v="5"/>
    <x v="6"/>
    <x v="0"/>
    <x v="0"/>
  </r>
  <r>
    <n v="183163922"/>
    <x v="144"/>
    <x v="122"/>
    <x v="4"/>
    <x v="90"/>
    <m/>
    <m/>
    <x v="0"/>
    <x v="0"/>
    <x v="0"/>
    <x v="0"/>
    <x v="2"/>
    <x v="1"/>
    <x v="1"/>
    <x v="1"/>
    <x v="0"/>
    <x v="5"/>
    <x v="6"/>
    <x v="0"/>
    <x v="0"/>
  </r>
  <r>
    <n v="183163932"/>
    <x v="168"/>
    <x v="11"/>
    <x v="0"/>
    <x v="90"/>
    <s v="2024-11-19"/>
    <m/>
    <x v="2"/>
    <x v="0"/>
    <x v="0"/>
    <x v="0"/>
    <x v="0"/>
    <x v="0"/>
    <x v="0"/>
    <x v="0"/>
    <x v="0"/>
    <x v="5"/>
    <x v="2"/>
    <x v="0"/>
    <x v="1"/>
  </r>
  <r>
    <n v="183163945"/>
    <x v="168"/>
    <x v="11"/>
    <x v="9"/>
    <x v="90"/>
    <s v="2024-11-19"/>
    <m/>
    <x v="2"/>
    <x v="0"/>
    <x v="0"/>
    <x v="0"/>
    <x v="0"/>
    <x v="0"/>
    <x v="0"/>
    <x v="0"/>
    <x v="0"/>
    <x v="5"/>
    <x v="2"/>
    <x v="0"/>
    <x v="1"/>
  </r>
  <r>
    <n v="183164353"/>
    <x v="144"/>
    <x v="121"/>
    <x v="1"/>
    <x v="29"/>
    <m/>
    <m/>
    <x v="0"/>
    <x v="0"/>
    <x v="0"/>
    <x v="0"/>
    <x v="2"/>
    <x v="1"/>
    <x v="1"/>
    <x v="1"/>
    <x v="0"/>
    <x v="5"/>
    <x v="6"/>
    <x v="0"/>
    <x v="0"/>
  </r>
  <r>
    <n v="183164448"/>
    <x v="169"/>
    <x v="122"/>
    <x v="0"/>
    <x v="29"/>
    <m/>
    <s v="2024-11-06"/>
    <x v="0"/>
    <x v="0"/>
    <x v="0"/>
    <x v="0"/>
    <x v="0"/>
    <x v="0"/>
    <x v="0"/>
    <x v="0"/>
    <x v="0"/>
    <x v="5"/>
    <x v="6"/>
    <x v="0"/>
    <x v="0"/>
  </r>
  <r>
    <n v="183164473"/>
    <x v="169"/>
    <x v="122"/>
    <x v="0"/>
    <x v="29"/>
    <m/>
    <s v="2024-11-06"/>
    <x v="0"/>
    <x v="0"/>
    <x v="0"/>
    <x v="0"/>
    <x v="0"/>
    <x v="0"/>
    <x v="0"/>
    <x v="0"/>
    <x v="0"/>
    <x v="5"/>
    <x v="6"/>
    <x v="0"/>
    <x v="0"/>
  </r>
  <r>
    <n v="183164729"/>
    <x v="144"/>
    <x v="143"/>
    <x v="8"/>
    <x v="98"/>
    <m/>
    <m/>
    <x v="0"/>
    <x v="0"/>
    <x v="0"/>
    <x v="0"/>
    <x v="2"/>
    <x v="1"/>
    <x v="1"/>
    <x v="1"/>
    <x v="0"/>
    <x v="5"/>
    <x v="7"/>
    <x v="0"/>
    <x v="0"/>
  </r>
  <r>
    <n v="183164762"/>
    <x v="164"/>
    <x v="171"/>
    <x v="0"/>
    <x v="98"/>
    <m/>
    <m/>
    <x v="0"/>
    <x v="0"/>
    <x v="0"/>
    <x v="0"/>
    <x v="0"/>
    <x v="0"/>
    <x v="0"/>
    <x v="0"/>
    <x v="0"/>
    <x v="6"/>
    <x v="7"/>
    <x v="0"/>
    <x v="0"/>
  </r>
  <r>
    <n v="183178349"/>
    <x v="156"/>
    <x v="11"/>
    <x v="1"/>
    <x v="99"/>
    <s v="2024-11-25"/>
    <m/>
    <x v="7"/>
    <x v="0"/>
    <x v="0"/>
    <x v="0"/>
    <x v="2"/>
    <x v="1"/>
    <x v="1"/>
    <x v="1"/>
    <x v="0"/>
    <x v="5"/>
    <x v="2"/>
    <x v="0"/>
    <x v="1"/>
  </r>
  <r>
    <n v="183203862"/>
    <x v="156"/>
    <x v="165"/>
    <x v="4"/>
    <x v="100"/>
    <m/>
    <s v="2025-01-08"/>
    <x v="0"/>
    <x v="0"/>
    <x v="0"/>
    <x v="0"/>
    <x v="2"/>
    <x v="1"/>
    <x v="1"/>
    <x v="1"/>
    <x v="0"/>
    <x v="5"/>
    <x v="6"/>
    <x v="0"/>
    <x v="0"/>
  </r>
  <r>
    <n v="183203965"/>
    <x v="131"/>
    <x v="122"/>
    <x v="0"/>
    <x v="100"/>
    <m/>
    <s v="2025-01-07"/>
    <x v="0"/>
    <x v="0"/>
    <x v="0"/>
    <x v="0"/>
    <x v="0"/>
    <x v="0"/>
    <x v="0"/>
    <x v="0"/>
    <x v="0"/>
    <x v="5"/>
    <x v="6"/>
    <x v="0"/>
    <x v="0"/>
  </r>
  <r>
    <n v="183204023"/>
    <x v="131"/>
    <x v="122"/>
    <x v="0"/>
    <x v="100"/>
    <m/>
    <s v="2025-01-07"/>
    <x v="0"/>
    <x v="0"/>
    <x v="0"/>
    <x v="0"/>
    <x v="0"/>
    <x v="0"/>
    <x v="0"/>
    <x v="0"/>
    <x v="0"/>
    <x v="5"/>
    <x v="6"/>
    <x v="0"/>
    <x v="0"/>
  </r>
  <r>
    <n v="183204044"/>
    <x v="131"/>
    <x v="122"/>
    <x v="0"/>
    <x v="100"/>
    <m/>
    <s v="2025-01-07"/>
    <x v="0"/>
    <x v="0"/>
    <x v="0"/>
    <x v="0"/>
    <x v="0"/>
    <x v="0"/>
    <x v="0"/>
    <x v="0"/>
    <x v="0"/>
    <x v="5"/>
    <x v="6"/>
    <x v="0"/>
    <x v="0"/>
  </r>
  <r>
    <n v="183218325"/>
    <x v="160"/>
    <x v="165"/>
    <x v="4"/>
    <x v="15"/>
    <m/>
    <m/>
    <x v="0"/>
    <x v="0"/>
    <x v="0"/>
    <x v="0"/>
    <x v="2"/>
    <x v="1"/>
    <x v="1"/>
    <x v="1"/>
    <x v="0"/>
    <x v="5"/>
    <x v="6"/>
    <x v="0"/>
    <x v="0"/>
  </r>
  <r>
    <n v="183218359"/>
    <x v="131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218399"/>
    <x v="131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218682"/>
    <x v="160"/>
    <x v="123"/>
    <x v="1"/>
    <x v="3"/>
    <m/>
    <s v="2024-10-31"/>
    <x v="0"/>
    <x v="0"/>
    <x v="0"/>
    <x v="0"/>
    <x v="2"/>
    <x v="1"/>
    <x v="1"/>
    <x v="1"/>
    <x v="0"/>
    <x v="5"/>
    <x v="6"/>
    <x v="0"/>
    <x v="0"/>
  </r>
  <r>
    <n v="183218729"/>
    <x v="131"/>
    <x v="11"/>
    <x v="0"/>
    <x v="3"/>
    <s v="2024-10-29"/>
    <m/>
    <x v="5"/>
    <x v="0"/>
    <x v="0"/>
    <x v="0"/>
    <x v="0"/>
    <x v="0"/>
    <x v="0"/>
    <x v="0"/>
    <x v="0"/>
    <x v="5"/>
    <x v="2"/>
    <x v="0"/>
    <x v="1"/>
  </r>
  <r>
    <n v="183219293"/>
    <x v="160"/>
    <x v="170"/>
    <x v="1"/>
    <x v="5"/>
    <m/>
    <m/>
    <x v="0"/>
    <x v="0"/>
    <x v="0"/>
    <x v="0"/>
    <x v="2"/>
    <x v="1"/>
    <x v="1"/>
    <x v="1"/>
    <x v="0"/>
    <x v="5"/>
    <x v="6"/>
    <x v="0"/>
    <x v="0"/>
  </r>
  <r>
    <n v="183219343"/>
    <x v="159"/>
    <x v="165"/>
    <x v="0"/>
    <x v="5"/>
    <m/>
    <m/>
    <x v="0"/>
    <x v="4"/>
    <x v="0"/>
    <x v="0"/>
    <x v="1"/>
    <x v="0"/>
    <x v="0"/>
    <x v="0"/>
    <x v="1"/>
    <x v="5"/>
    <x v="6"/>
    <x v="0"/>
    <x v="0"/>
  </r>
  <r>
    <n v="183219385"/>
    <x v="159"/>
    <x v="149"/>
    <x v="0"/>
    <x v="5"/>
    <m/>
    <m/>
    <x v="0"/>
    <x v="0"/>
    <x v="0"/>
    <x v="0"/>
    <x v="0"/>
    <x v="0"/>
    <x v="0"/>
    <x v="0"/>
    <x v="0"/>
    <x v="5"/>
    <x v="7"/>
    <x v="0"/>
    <x v="0"/>
  </r>
  <r>
    <n v="183223451"/>
    <x v="160"/>
    <x v="11"/>
    <x v="8"/>
    <x v="85"/>
    <s v="2024-10-28"/>
    <m/>
    <x v="2"/>
    <x v="0"/>
    <x v="0"/>
    <x v="0"/>
    <x v="2"/>
    <x v="1"/>
    <x v="1"/>
    <x v="1"/>
    <x v="0"/>
    <x v="5"/>
    <x v="2"/>
    <x v="0"/>
    <x v="1"/>
  </r>
  <r>
    <n v="183226358"/>
    <x v="160"/>
    <x v="123"/>
    <x v="11"/>
    <x v="13"/>
    <m/>
    <m/>
    <x v="0"/>
    <x v="0"/>
    <x v="0"/>
    <x v="0"/>
    <x v="2"/>
    <x v="1"/>
    <x v="0"/>
    <x v="1"/>
    <x v="0"/>
    <x v="5"/>
    <x v="6"/>
    <x v="0"/>
    <x v="0"/>
  </r>
  <r>
    <n v="183226410"/>
    <x v="131"/>
    <x v="149"/>
    <x v="0"/>
    <x v="13"/>
    <m/>
    <m/>
    <x v="0"/>
    <x v="0"/>
    <x v="0"/>
    <x v="0"/>
    <x v="0"/>
    <x v="0"/>
    <x v="0"/>
    <x v="0"/>
    <x v="0"/>
    <x v="5"/>
    <x v="7"/>
    <x v="0"/>
    <x v="0"/>
  </r>
  <r>
    <n v="183226449"/>
    <x v="131"/>
    <x v="149"/>
    <x v="0"/>
    <x v="13"/>
    <m/>
    <m/>
    <x v="0"/>
    <x v="0"/>
    <x v="0"/>
    <x v="0"/>
    <x v="0"/>
    <x v="0"/>
    <x v="0"/>
    <x v="0"/>
    <x v="0"/>
    <x v="5"/>
    <x v="7"/>
    <x v="0"/>
    <x v="0"/>
  </r>
  <r>
    <n v="183226483"/>
    <x v="131"/>
    <x v="166"/>
    <x v="0"/>
    <x v="13"/>
    <m/>
    <m/>
    <x v="0"/>
    <x v="0"/>
    <x v="0"/>
    <x v="0"/>
    <x v="0"/>
    <x v="0"/>
    <x v="0"/>
    <x v="0"/>
    <x v="0"/>
    <x v="5"/>
    <x v="7"/>
    <x v="0"/>
    <x v="0"/>
  </r>
  <r>
    <n v="183227069"/>
    <x v="160"/>
    <x v="11"/>
    <x v="1"/>
    <x v="94"/>
    <s v="2024-10-28"/>
    <m/>
    <x v="6"/>
    <x v="0"/>
    <x v="0"/>
    <x v="0"/>
    <x v="2"/>
    <x v="1"/>
    <x v="1"/>
    <x v="1"/>
    <x v="0"/>
    <x v="5"/>
    <x v="2"/>
    <x v="0"/>
    <x v="1"/>
  </r>
  <r>
    <n v="183232100"/>
    <x v="160"/>
    <x v="165"/>
    <x v="6"/>
    <x v="83"/>
    <m/>
    <m/>
    <x v="0"/>
    <x v="0"/>
    <x v="0"/>
    <x v="0"/>
    <x v="2"/>
    <x v="1"/>
    <x v="1"/>
    <x v="1"/>
    <x v="0"/>
    <x v="5"/>
    <x v="6"/>
    <x v="0"/>
    <x v="0"/>
  </r>
  <r>
    <n v="183232115"/>
    <x v="131"/>
    <x v="149"/>
    <x v="0"/>
    <x v="83"/>
    <m/>
    <m/>
    <x v="0"/>
    <x v="0"/>
    <x v="0"/>
    <x v="0"/>
    <x v="0"/>
    <x v="0"/>
    <x v="0"/>
    <x v="0"/>
    <x v="0"/>
    <x v="5"/>
    <x v="7"/>
    <x v="0"/>
    <x v="0"/>
  </r>
  <r>
    <n v="183232126"/>
    <x v="131"/>
    <x v="149"/>
    <x v="0"/>
    <x v="83"/>
    <m/>
    <m/>
    <x v="0"/>
    <x v="0"/>
    <x v="0"/>
    <x v="0"/>
    <x v="0"/>
    <x v="0"/>
    <x v="0"/>
    <x v="0"/>
    <x v="0"/>
    <x v="5"/>
    <x v="7"/>
    <x v="0"/>
    <x v="0"/>
  </r>
  <r>
    <n v="183272807"/>
    <x v="118"/>
    <x v="148"/>
    <x v="8"/>
    <x v="15"/>
    <m/>
    <m/>
    <x v="0"/>
    <x v="0"/>
    <x v="0"/>
    <x v="0"/>
    <x v="2"/>
    <x v="1"/>
    <x v="1"/>
    <x v="1"/>
    <x v="0"/>
    <x v="5"/>
    <x v="6"/>
    <x v="0"/>
    <x v="0"/>
  </r>
  <r>
    <n v="183272835"/>
    <x v="131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272881"/>
    <x v="131"/>
    <x v="149"/>
    <x v="0"/>
    <x v="15"/>
    <m/>
    <m/>
    <x v="0"/>
    <x v="0"/>
    <x v="0"/>
    <x v="0"/>
    <x v="0"/>
    <x v="0"/>
    <x v="0"/>
    <x v="0"/>
    <x v="0"/>
    <x v="5"/>
    <x v="7"/>
    <x v="0"/>
    <x v="0"/>
  </r>
  <r>
    <n v="183273059"/>
    <x v="118"/>
    <x v="148"/>
    <x v="2"/>
    <x v="8"/>
    <m/>
    <m/>
    <x v="0"/>
    <x v="0"/>
    <x v="0"/>
    <x v="0"/>
    <x v="2"/>
    <x v="1"/>
    <x v="0"/>
    <x v="0"/>
    <x v="0"/>
    <x v="5"/>
    <x v="6"/>
    <x v="0"/>
    <x v="0"/>
  </r>
  <r>
    <n v="183273763"/>
    <x v="118"/>
    <x v="11"/>
    <x v="7"/>
    <x v="39"/>
    <m/>
    <m/>
    <x v="0"/>
    <x v="0"/>
    <x v="0"/>
    <x v="0"/>
    <x v="2"/>
    <x v="1"/>
    <x v="0"/>
    <x v="1"/>
    <x v="0"/>
    <x v="5"/>
    <x v="2"/>
    <x v="0"/>
    <x v="1"/>
  </r>
  <r>
    <n v="183274260"/>
    <x v="118"/>
    <x v="11"/>
    <x v="0"/>
    <x v="22"/>
    <s v="2024-10-30"/>
    <m/>
    <x v="6"/>
    <x v="0"/>
    <x v="0"/>
    <x v="0"/>
    <x v="0"/>
    <x v="0"/>
    <x v="0"/>
    <x v="0"/>
    <x v="0"/>
    <x v="5"/>
    <x v="2"/>
    <x v="0"/>
    <x v="1"/>
  </r>
  <r>
    <n v="183274347"/>
    <x v="118"/>
    <x v="171"/>
    <x v="2"/>
    <x v="39"/>
    <m/>
    <m/>
    <x v="0"/>
    <x v="0"/>
    <x v="0"/>
    <x v="0"/>
    <x v="2"/>
    <x v="1"/>
    <x v="0"/>
    <x v="0"/>
    <x v="0"/>
    <x v="5"/>
    <x v="7"/>
    <x v="0"/>
    <x v="0"/>
  </r>
  <r>
    <n v="183274794"/>
    <x v="118"/>
    <x v="149"/>
    <x v="1"/>
    <x v="5"/>
    <m/>
    <m/>
    <x v="0"/>
    <x v="0"/>
    <x v="0"/>
    <x v="0"/>
    <x v="2"/>
    <x v="1"/>
    <x v="1"/>
    <x v="1"/>
    <x v="0"/>
    <x v="5"/>
    <x v="7"/>
    <x v="0"/>
    <x v="0"/>
  </r>
  <r>
    <n v="183274853"/>
    <x v="132"/>
    <x v="175"/>
    <x v="0"/>
    <x v="5"/>
    <m/>
    <m/>
    <x v="0"/>
    <x v="0"/>
    <x v="0"/>
    <x v="0"/>
    <x v="0"/>
    <x v="0"/>
    <x v="0"/>
    <x v="0"/>
    <x v="0"/>
    <x v="6"/>
    <x v="7"/>
    <x v="0"/>
    <x v="0"/>
  </r>
  <r>
    <n v="183274953"/>
    <x v="118"/>
    <x v="11"/>
    <x v="0"/>
    <x v="22"/>
    <s v="2024-10-30"/>
    <m/>
    <x v="6"/>
    <x v="0"/>
    <x v="0"/>
    <x v="0"/>
    <x v="0"/>
    <x v="0"/>
    <x v="0"/>
    <x v="0"/>
    <x v="0"/>
    <x v="5"/>
    <x v="2"/>
    <x v="0"/>
    <x v="1"/>
  </r>
  <r>
    <n v="183275317"/>
    <x v="118"/>
    <x v="11"/>
    <x v="1"/>
    <x v="6"/>
    <s v="2024-10-29"/>
    <m/>
    <x v="1"/>
    <x v="0"/>
    <x v="0"/>
    <x v="0"/>
    <x v="2"/>
    <x v="1"/>
    <x v="1"/>
    <x v="1"/>
    <x v="0"/>
    <x v="5"/>
    <x v="2"/>
    <x v="0"/>
    <x v="1"/>
  </r>
  <r>
    <n v="183276822"/>
    <x v="118"/>
    <x v="11"/>
    <x v="26"/>
    <x v="15"/>
    <s v="2024-10-29"/>
    <m/>
    <x v="8"/>
    <x v="0"/>
    <x v="0"/>
    <x v="0"/>
    <x v="2"/>
    <x v="1"/>
    <x v="0"/>
    <x v="0"/>
    <x v="0"/>
    <x v="5"/>
    <x v="2"/>
    <x v="0"/>
    <x v="1"/>
  </r>
  <r>
    <n v="183290093"/>
    <x v="118"/>
    <x v="165"/>
    <x v="6"/>
    <x v="24"/>
    <m/>
    <m/>
    <x v="0"/>
    <x v="0"/>
    <x v="0"/>
    <x v="0"/>
    <x v="2"/>
    <x v="1"/>
    <x v="1"/>
    <x v="1"/>
    <x v="0"/>
    <x v="5"/>
    <x v="6"/>
    <x v="0"/>
    <x v="0"/>
  </r>
  <r>
    <n v="183290120"/>
    <x v="165"/>
    <x v="161"/>
    <x v="0"/>
    <x v="24"/>
    <m/>
    <m/>
    <x v="0"/>
    <x v="0"/>
    <x v="0"/>
    <x v="0"/>
    <x v="0"/>
    <x v="0"/>
    <x v="0"/>
    <x v="0"/>
    <x v="0"/>
    <x v="5"/>
    <x v="7"/>
    <x v="0"/>
    <x v="0"/>
  </r>
  <r>
    <n v="183290147"/>
    <x v="165"/>
    <x v="176"/>
    <x v="9"/>
    <x v="24"/>
    <m/>
    <m/>
    <x v="0"/>
    <x v="0"/>
    <x v="0"/>
    <x v="0"/>
    <x v="0"/>
    <x v="0"/>
    <x v="0"/>
    <x v="0"/>
    <x v="0"/>
    <x v="5"/>
    <x v="7"/>
    <x v="0"/>
    <x v="0"/>
  </r>
  <r>
    <n v="183293583"/>
    <x v="118"/>
    <x v="165"/>
    <x v="11"/>
    <x v="101"/>
    <m/>
    <m/>
    <x v="0"/>
    <x v="0"/>
    <x v="0"/>
    <x v="0"/>
    <x v="2"/>
    <x v="1"/>
    <x v="0"/>
    <x v="1"/>
    <x v="0"/>
    <x v="5"/>
    <x v="6"/>
    <x v="0"/>
    <x v="0"/>
  </r>
  <r>
    <n v="183293608"/>
    <x v="168"/>
    <x v="143"/>
    <x v="0"/>
    <x v="101"/>
    <m/>
    <m/>
    <x v="0"/>
    <x v="0"/>
    <x v="0"/>
    <x v="0"/>
    <x v="0"/>
    <x v="0"/>
    <x v="0"/>
    <x v="0"/>
    <x v="0"/>
    <x v="5"/>
    <x v="7"/>
    <x v="0"/>
    <x v="0"/>
  </r>
  <r>
    <n v="183294289"/>
    <x v="118"/>
    <x v="149"/>
    <x v="17"/>
    <x v="84"/>
    <m/>
    <m/>
    <x v="0"/>
    <x v="0"/>
    <x v="0"/>
    <x v="0"/>
    <x v="2"/>
    <x v="1"/>
    <x v="0"/>
    <x v="1"/>
    <x v="0"/>
    <x v="5"/>
    <x v="7"/>
    <x v="0"/>
    <x v="0"/>
  </r>
  <r>
    <n v="183294311"/>
    <x v="132"/>
    <x v="175"/>
    <x v="0"/>
    <x v="84"/>
    <m/>
    <m/>
    <x v="0"/>
    <x v="0"/>
    <x v="0"/>
    <x v="0"/>
    <x v="0"/>
    <x v="0"/>
    <x v="0"/>
    <x v="0"/>
    <x v="0"/>
    <x v="6"/>
    <x v="7"/>
    <x v="0"/>
    <x v="0"/>
  </r>
  <r>
    <n v="183294329"/>
    <x v="132"/>
    <x v="143"/>
    <x v="9"/>
    <x v="84"/>
    <m/>
    <m/>
    <x v="0"/>
    <x v="0"/>
    <x v="0"/>
    <x v="0"/>
    <x v="0"/>
    <x v="0"/>
    <x v="0"/>
    <x v="0"/>
    <x v="0"/>
    <x v="6"/>
    <x v="7"/>
    <x v="0"/>
    <x v="0"/>
  </r>
  <r>
    <n v="183294665"/>
    <x v="118"/>
    <x v="143"/>
    <x v="11"/>
    <x v="96"/>
    <m/>
    <m/>
    <x v="0"/>
    <x v="0"/>
    <x v="0"/>
    <x v="0"/>
    <x v="2"/>
    <x v="1"/>
    <x v="0"/>
    <x v="1"/>
    <x v="0"/>
    <x v="5"/>
    <x v="7"/>
    <x v="0"/>
    <x v="0"/>
  </r>
  <r>
    <n v="183294693"/>
    <x v="161"/>
    <x v="177"/>
    <x v="0"/>
    <x v="96"/>
    <m/>
    <m/>
    <x v="0"/>
    <x v="4"/>
    <x v="0"/>
    <x v="0"/>
    <x v="1"/>
    <x v="0"/>
    <x v="0"/>
    <x v="0"/>
    <x v="1"/>
    <x v="6"/>
    <x v="7"/>
    <x v="0"/>
    <x v="0"/>
  </r>
  <r>
    <n v="183294731"/>
    <x v="161"/>
    <x v="169"/>
    <x v="0"/>
    <x v="96"/>
    <m/>
    <m/>
    <x v="0"/>
    <x v="0"/>
    <x v="0"/>
    <x v="0"/>
    <x v="0"/>
    <x v="0"/>
    <x v="0"/>
    <x v="0"/>
    <x v="0"/>
    <x v="6"/>
    <x v="7"/>
    <x v="0"/>
    <x v="0"/>
  </r>
  <r>
    <n v="183294755"/>
    <x v="161"/>
    <x v="169"/>
    <x v="0"/>
    <x v="96"/>
    <m/>
    <m/>
    <x v="0"/>
    <x v="0"/>
    <x v="0"/>
    <x v="0"/>
    <x v="0"/>
    <x v="0"/>
    <x v="0"/>
    <x v="0"/>
    <x v="0"/>
    <x v="6"/>
    <x v="7"/>
    <x v="0"/>
    <x v="0"/>
  </r>
  <r>
    <n v="183294926"/>
    <x v="118"/>
    <x v="161"/>
    <x v="0"/>
    <x v="92"/>
    <m/>
    <m/>
    <x v="0"/>
    <x v="0"/>
    <x v="0"/>
    <x v="0"/>
    <x v="0"/>
    <x v="0"/>
    <x v="0"/>
    <x v="0"/>
    <x v="0"/>
    <x v="5"/>
    <x v="7"/>
    <x v="0"/>
    <x v="0"/>
  </r>
  <r>
    <n v="183309242"/>
    <x v="131"/>
    <x v="123"/>
    <x v="1"/>
    <x v="11"/>
    <m/>
    <m/>
    <x v="0"/>
    <x v="0"/>
    <x v="0"/>
    <x v="0"/>
    <x v="2"/>
    <x v="1"/>
    <x v="1"/>
    <x v="1"/>
    <x v="0"/>
    <x v="5"/>
    <x v="6"/>
    <x v="0"/>
    <x v="0"/>
  </r>
  <r>
    <n v="183309266"/>
    <x v="131"/>
    <x v="149"/>
    <x v="0"/>
    <x v="11"/>
    <m/>
    <m/>
    <x v="0"/>
    <x v="0"/>
    <x v="0"/>
    <x v="0"/>
    <x v="0"/>
    <x v="0"/>
    <x v="0"/>
    <x v="0"/>
    <x v="0"/>
    <x v="5"/>
    <x v="7"/>
    <x v="0"/>
    <x v="0"/>
  </r>
  <r>
    <n v="183309299"/>
    <x v="131"/>
    <x v="149"/>
    <x v="0"/>
    <x v="11"/>
    <m/>
    <m/>
    <x v="0"/>
    <x v="0"/>
    <x v="0"/>
    <x v="0"/>
    <x v="0"/>
    <x v="0"/>
    <x v="0"/>
    <x v="0"/>
    <x v="0"/>
    <x v="5"/>
    <x v="7"/>
    <x v="0"/>
    <x v="0"/>
  </r>
  <r>
    <n v="183309319"/>
    <x v="131"/>
    <x v="149"/>
    <x v="0"/>
    <x v="11"/>
    <m/>
    <m/>
    <x v="0"/>
    <x v="0"/>
    <x v="0"/>
    <x v="0"/>
    <x v="0"/>
    <x v="0"/>
    <x v="0"/>
    <x v="0"/>
    <x v="0"/>
    <x v="5"/>
    <x v="7"/>
    <x v="0"/>
    <x v="0"/>
  </r>
  <r>
    <n v="183309347"/>
    <x v="131"/>
    <x v="149"/>
    <x v="0"/>
    <x v="11"/>
    <m/>
    <m/>
    <x v="0"/>
    <x v="0"/>
    <x v="0"/>
    <x v="0"/>
    <x v="0"/>
    <x v="0"/>
    <x v="0"/>
    <x v="0"/>
    <x v="0"/>
    <x v="5"/>
    <x v="7"/>
    <x v="0"/>
    <x v="0"/>
  </r>
  <r>
    <n v="183309629"/>
    <x v="131"/>
    <x v="165"/>
    <x v="3"/>
    <x v="13"/>
    <m/>
    <m/>
    <x v="0"/>
    <x v="0"/>
    <x v="0"/>
    <x v="0"/>
    <x v="2"/>
    <x v="1"/>
    <x v="0"/>
    <x v="0"/>
    <x v="0"/>
    <x v="5"/>
    <x v="6"/>
    <x v="0"/>
    <x v="0"/>
  </r>
  <r>
    <n v="183313016"/>
    <x v="131"/>
    <x v="11"/>
    <x v="1"/>
    <x v="37"/>
    <s v="2024-10-29"/>
    <m/>
    <x v="7"/>
    <x v="0"/>
    <x v="0"/>
    <x v="0"/>
    <x v="2"/>
    <x v="1"/>
    <x v="1"/>
    <x v="1"/>
    <x v="0"/>
    <x v="5"/>
    <x v="2"/>
    <x v="0"/>
    <x v="1"/>
  </r>
  <r>
    <n v="183314776"/>
    <x v="131"/>
    <x v="176"/>
    <x v="1"/>
    <x v="102"/>
    <m/>
    <m/>
    <x v="0"/>
    <x v="0"/>
    <x v="0"/>
    <x v="0"/>
    <x v="2"/>
    <x v="1"/>
    <x v="1"/>
    <x v="1"/>
    <x v="0"/>
    <x v="5"/>
    <x v="7"/>
    <x v="0"/>
    <x v="0"/>
  </r>
  <r>
    <n v="183314848"/>
    <x v="170"/>
    <x v="155"/>
    <x v="0"/>
    <x v="102"/>
    <m/>
    <m/>
    <x v="0"/>
    <x v="0"/>
    <x v="0"/>
    <x v="0"/>
    <x v="0"/>
    <x v="0"/>
    <x v="0"/>
    <x v="0"/>
    <x v="0"/>
    <x v="6"/>
    <x v="7"/>
    <x v="0"/>
    <x v="0"/>
  </r>
  <r>
    <n v="183314931"/>
    <x v="170"/>
    <x v="143"/>
    <x v="9"/>
    <x v="102"/>
    <m/>
    <m/>
    <x v="0"/>
    <x v="0"/>
    <x v="0"/>
    <x v="0"/>
    <x v="0"/>
    <x v="0"/>
    <x v="0"/>
    <x v="0"/>
    <x v="0"/>
    <x v="6"/>
    <x v="7"/>
    <x v="0"/>
    <x v="0"/>
  </r>
  <r>
    <n v="183314933"/>
    <x v="131"/>
    <x v="143"/>
    <x v="0"/>
    <x v="103"/>
    <m/>
    <m/>
    <x v="0"/>
    <x v="0"/>
    <x v="0"/>
    <x v="0"/>
    <x v="0"/>
    <x v="0"/>
    <x v="0"/>
    <x v="0"/>
    <x v="0"/>
    <x v="5"/>
    <x v="7"/>
    <x v="0"/>
    <x v="0"/>
  </r>
  <r>
    <n v="183315809"/>
    <x v="131"/>
    <x v="123"/>
    <x v="1"/>
    <x v="31"/>
    <m/>
    <m/>
    <x v="0"/>
    <x v="0"/>
    <x v="0"/>
    <x v="0"/>
    <x v="2"/>
    <x v="1"/>
    <x v="1"/>
    <x v="1"/>
    <x v="0"/>
    <x v="5"/>
    <x v="6"/>
    <x v="0"/>
    <x v="0"/>
  </r>
  <r>
    <n v="183315851"/>
    <x v="168"/>
    <x v="143"/>
    <x v="0"/>
    <x v="31"/>
    <m/>
    <m/>
    <x v="0"/>
    <x v="0"/>
    <x v="0"/>
    <x v="0"/>
    <x v="0"/>
    <x v="0"/>
    <x v="0"/>
    <x v="0"/>
    <x v="0"/>
    <x v="5"/>
    <x v="7"/>
    <x v="0"/>
    <x v="0"/>
  </r>
  <r>
    <n v="183315885"/>
    <x v="168"/>
    <x v="143"/>
    <x v="0"/>
    <x v="31"/>
    <m/>
    <m/>
    <x v="0"/>
    <x v="0"/>
    <x v="0"/>
    <x v="0"/>
    <x v="0"/>
    <x v="0"/>
    <x v="0"/>
    <x v="0"/>
    <x v="0"/>
    <x v="5"/>
    <x v="7"/>
    <x v="0"/>
    <x v="0"/>
  </r>
  <r>
    <n v="183316265"/>
    <x v="131"/>
    <x v="178"/>
    <x v="1"/>
    <x v="22"/>
    <m/>
    <m/>
    <x v="0"/>
    <x v="0"/>
    <x v="0"/>
    <x v="0"/>
    <x v="2"/>
    <x v="1"/>
    <x v="1"/>
    <x v="1"/>
    <x v="0"/>
    <x v="5"/>
    <x v="8"/>
    <x v="0"/>
    <x v="0"/>
  </r>
  <r>
    <n v="183316303"/>
    <x v="171"/>
    <x v="179"/>
    <x v="0"/>
    <x v="22"/>
    <m/>
    <m/>
    <x v="0"/>
    <x v="0"/>
    <x v="0"/>
    <x v="0"/>
    <x v="0"/>
    <x v="0"/>
    <x v="0"/>
    <x v="0"/>
    <x v="0"/>
    <x v="7"/>
    <x v="8"/>
    <x v="0"/>
    <x v="0"/>
  </r>
  <r>
    <n v="183316369"/>
    <x v="171"/>
    <x v="179"/>
    <x v="0"/>
    <x v="22"/>
    <m/>
    <m/>
    <x v="0"/>
    <x v="0"/>
    <x v="0"/>
    <x v="0"/>
    <x v="0"/>
    <x v="0"/>
    <x v="0"/>
    <x v="0"/>
    <x v="0"/>
    <x v="7"/>
    <x v="8"/>
    <x v="0"/>
    <x v="0"/>
  </r>
  <r>
    <n v="183316413"/>
    <x v="171"/>
    <x v="180"/>
    <x v="9"/>
    <x v="22"/>
    <m/>
    <m/>
    <x v="0"/>
    <x v="0"/>
    <x v="0"/>
    <x v="0"/>
    <x v="0"/>
    <x v="0"/>
    <x v="0"/>
    <x v="0"/>
    <x v="0"/>
    <x v="7"/>
    <x v="8"/>
    <x v="0"/>
    <x v="0"/>
  </r>
  <r>
    <n v="183317288"/>
    <x v="131"/>
    <x v="171"/>
    <x v="6"/>
    <x v="6"/>
    <m/>
    <m/>
    <x v="0"/>
    <x v="0"/>
    <x v="0"/>
    <x v="0"/>
    <x v="2"/>
    <x v="1"/>
    <x v="1"/>
    <x v="1"/>
    <x v="0"/>
    <x v="5"/>
    <x v="7"/>
    <x v="0"/>
    <x v="0"/>
  </r>
  <r>
    <n v="183317322"/>
    <x v="172"/>
    <x v="160"/>
    <x v="0"/>
    <x v="6"/>
    <m/>
    <m/>
    <x v="0"/>
    <x v="0"/>
    <x v="0"/>
    <x v="0"/>
    <x v="0"/>
    <x v="0"/>
    <x v="0"/>
    <x v="0"/>
    <x v="0"/>
    <x v="6"/>
    <x v="7"/>
    <x v="0"/>
    <x v="0"/>
  </r>
  <r>
    <n v="183317357"/>
    <x v="172"/>
    <x v="160"/>
    <x v="0"/>
    <x v="6"/>
    <m/>
    <m/>
    <x v="0"/>
    <x v="0"/>
    <x v="0"/>
    <x v="0"/>
    <x v="0"/>
    <x v="0"/>
    <x v="0"/>
    <x v="0"/>
    <x v="0"/>
    <x v="6"/>
    <x v="7"/>
    <x v="0"/>
    <x v="0"/>
  </r>
  <r>
    <n v="183328343"/>
    <x v="131"/>
    <x v="11"/>
    <x v="10"/>
    <x v="39"/>
    <s v="2024-11-15"/>
    <m/>
    <x v="2"/>
    <x v="0"/>
    <x v="0"/>
    <x v="0"/>
    <x v="2"/>
    <x v="1"/>
    <x v="0"/>
    <x v="1"/>
    <x v="0"/>
    <x v="5"/>
    <x v="2"/>
    <x v="0"/>
    <x v="1"/>
  </r>
  <r>
    <n v="183328387"/>
    <x v="131"/>
    <x v="165"/>
    <x v="1"/>
    <x v="71"/>
    <m/>
    <m/>
    <x v="0"/>
    <x v="0"/>
    <x v="0"/>
    <x v="0"/>
    <x v="2"/>
    <x v="1"/>
    <x v="1"/>
    <x v="1"/>
    <x v="0"/>
    <x v="5"/>
    <x v="6"/>
    <x v="0"/>
    <x v="0"/>
  </r>
  <r>
    <n v="183328446"/>
    <x v="168"/>
    <x v="143"/>
    <x v="0"/>
    <x v="71"/>
    <m/>
    <m/>
    <x v="0"/>
    <x v="0"/>
    <x v="0"/>
    <x v="0"/>
    <x v="0"/>
    <x v="0"/>
    <x v="0"/>
    <x v="0"/>
    <x v="0"/>
    <x v="5"/>
    <x v="7"/>
    <x v="0"/>
    <x v="0"/>
  </r>
  <r>
    <n v="183330085"/>
    <x v="131"/>
    <x v="165"/>
    <x v="1"/>
    <x v="104"/>
    <m/>
    <m/>
    <x v="0"/>
    <x v="0"/>
    <x v="0"/>
    <x v="0"/>
    <x v="2"/>
    <x v="1"/>
    <x v="1"/>
    <x v="1"/>
    <x v="0"/>
    <x v="5"/>
    <x v="6"/>
    <x v="0"/>
    <x v="0"/>
  </r>
  <r>
    <n v="183330142"/>
    <x v="168"/>
    <x v="155"/>
    <x v="0"/>
    <x v="104"/>
    <m/>
    <m/>
    <x v="0"/>
    <x v="0"/>
    <x v="0"/>
    <x v="0"/>
    <x v="0"/>
    <x v="0"/>
    <x v="0"/>
    <x v="0"/>
    <x v="0"/>
    <x v="5"/>
    <x v="7"/>
    <x v="0"/>
    <x v="0"/>
  </r>
  <r>
    <n v="183330164"/>
    <x v="168"/>
    <x v="155"/>
    <x v="0"/>
    <x v="104"/>
    <m/>
    <m/>
    <x v="0"/>
    <x v="0"/>
    <x v="0"/>
    <x v="0"/>
    <x v="0"/>
    <x v="0"/>
    <x v="0"/>
    <x v="0"/>
    <x v="0"/>
    <x v="5"/>
    <x v="7"/>
    <x v="0"/>
    <x v="0"/>
  </r>
  <r>
    <n v="183330179"/>
    <x v="131"/>
    <x v="11"/>
    <x v="26"/>
    <x v="24"/>
    <s v="2024-11-06"/>
    <m/>
    <x v="1"/>
    <x v="0"/>
    <x v="0"/>
    <x v="0"/>
    <x v="2"/>
    <x v="1"/>
    <x v="0"/>
    <x v="0"/>
    <x v="0"/>
    <x v="5"/>
    <x v="2"/>
    <x v="0"/>
    <x v="1"/>
  </r>
  <r>
    <n v="183330802"/>
    <x v="131"/>
    <x v="149"/>
    <x v="8"/>
    <x v="4"/>
    <m/>
    <m/>
    <x v="0"/>
    <x v="0"/>
    <x v="0"/>
    <x v="0"/>
    <x v="2"/>
    <x v="1"/>
    <x v="1"/>
    <x v="1"/>
    <x v="0"/>
    <x v="5"/>
    <x v="7"/>
    <x v="0"/>
    <x v="0"/>
  </r>
  <r>
    <n v="183330964"/>
    <x v="165"/>
    <x v="155"/>
    <x v="0"/>
    <x v="4"/>
    <m/>
    <m/>
    <x v="0"/>
    <x v="0"/>
    <x v="0"/>
    <x v="0"/>
    <x v="0"/>
    <x v="0"/>
    <x v="0"/>
    <x v="0"/>
    <x v="0"/>
    <x v="5"/>
    <x v="7"/>
    <x v="0"/>
    <x v="0"/>
  </r>
  <r>
    <n v="183331015"/>
    <x v="165"/>
    <x v="155"/>
    <x v="0"/>
    <x v="4"/>
    <m/>
    <m/>
    <x v="0"/>
    <x v="0"/>
    <x v="0"/>
    <x v="0"/>
    <x v="0"/>
    <x v="0"/>
    <x v="0"/>
    <x v="0"/>
    <x v="0"/>
    <x v="5"/>
    <x v="7"/>
    <x v="0"/>
    <x v="0"/>
  </r>
  <r>
    <n v="183331048"/>
    <x v="165"/>
    <x v="155"/>
    <x v="0"/>
    <x v="4"/>
    <m/>
    <m/>
    <x v="0"/>
    <x v="0"/>
    <x v="0"/>
    <x v="0"/>
    <x v="0"/>
    <x v="0"/>
    <x v="0"/>
    <x v="0"/>
    <x v="0"/>
    <x v="5"/>
    <x v="7"/>
    <x v="0"/>
    <x v="0"/>
  </r>
  <r>
    <n v="183331066"/>
    <x v="131"/>
    <x v="11"/>
    <x v="1"/>
    <x v="89"/>
    <s v="2024-11-05"/>
    <m/>
    <x v="1"/>
    <x v="0"/>
    <x v="0"/>
    <x v="0"/>
    <x v="2"/>
    <x v="1"/>
    <x v="1"/>
    <x v="1"/>
    <x v="0"/>
    <x v="5"/>
    <x v="2"/>
    <x v="0"/>
    <x v="1"/>
  </r>
  <r>
    <n v="183331089"/>
    <x v="165"/>
    <x v="11"/>
    <x v="0"/>
    <x v="4"/>
    <s v="2024-11-14"/>
    <m/>
    <x v="3"/>
    <x v="0"/>
    <x v="0"/>
    <x v="0"/>
    <x v="0"/>
    <x v="0"/>
    <x v="0"/>
    <x v="0"/>
    <x v="0"/>
    <x v="5"/>
    <x v="2"/>
    <x v="0"/>
    <x v="1"/>
  </r>
  <r>
    <n v="183331308"/>
    <x v="131"/>
    <x v="11"/>
    <x v="24"/>
    <x v="34"/>
    <s v="2024-11-04"/>
    <m/>
    <x v="7"/>
    <x v="0"/>
    <x v="0"/>
    <x v="0"/>
    <x v="2"/>
    <x v="1"/>
    <x v="1"/>
    <x v="0"/>
    <x v="0"/>
    <x v="5"/>
    <x v="2"/>
    <x v="0"/>
    <x v="1"/>
  </r>
  <r>
    <n v="183332516"/>
    <x v="131"/>
    <x v="160"/>
    <x v="6"/>
    <x v="105"/>
    <m/>
    <m/>
    <x v="0"/>
    <x v="0"/>
    <x v="0"/>
    <x v="0"/>
    <x v="2"/>
    <x v="1"/>
    <x v="1"/>
    <x v="1"/>
    <x v="0"/>
    <x v="5"/>
    <x v="7"/>
    <x v="0"/>
    <x v="0"/>
  </r>
  <r>
    <n v="183332549"/>
    <x v="163"/>
    <x v="141"/>
    <x v="0"/>
    <x v="105"/>
    <m/>
    <m/>
    <x v="0"/>
    <x v="0"/>
    <x v="0"/>
    <x v="0"/>
    <x v="0"/>
    <x v="0"/>
    <x v="0"/>
    <x v="0"/>
    <x v="0"/>
    <x v="6"/>
    <x v="7"/>
    <x v="0"/>
    <x v="0"/>
  </r>
  <r>
    <n v="183332584"/>
    <x v="163"/>
    <x v="141"/>
    <x v="0"/>
    <x v="105"/>
    <m/>
    <m/>
    <x v="0"/>
    <x v="0"/>
    <x v="0"/>
    <x v="0"/>
    <x v="0"/>
    <x v="0"/>
    <x v="0"/>
    <x v="0"/>
    <x v="0"/>
    <x v="6"/>
    <x v="7"/>
    <x v="0"/>
    <x v="0"/>
  </r>
  <r>
    <n v="183332622"/>
    <x v="163"/>
    <x v="169"/>
    <x v="9"/>
    <x v="105"/>
    <m/>
    <m/>
    <x v="0"/>
    <x v="0"/>
    <x v="0"/>
    <x v="0"/>
    <x v="0"/>
    <x v="0"/>
    <x v="0"/>
    <x v="0"/>
    <x v="0"/>
    <x v="6"/>
    <x v="7"/>
    <x v="0"/>
    <x v="0"/>
  </r>
  <r>
    <n v="183332963"/>
    <x v="131"/>
    <x v="11"/>
    <x v="12"/>
    <x v="84"/>
    <s v="2024-11-18"/>
    <m/>
    <x v="1"/>
    <x v="0"/>
    <x v="0"/>
    <x v="0"/>
    <x v="2"/>
    <x v="1"/>
    <x v="0"/>
    <x v="1"/>
    <x v="0"/>
    <x v="5"/>
    <x v="2"/>
    <x v="0"/>
    <x v="1"/>
  </r>
  <r>
    <n v="183348761"/>
    <x v="168"/>
    <x v="166"/>
    <x v="6"/>
    <x v="22"/>
    <m/>
    <m/>
    <x v="0"/>
    <x v="0"/>
    <x v="0"/>
    <x v="0"/>
    <x v="2"/>
    <x v="1"/>
    <x v="1"/>
    <x v="1"/>
    <x v="0"/>
    <x v="5"/>
    <x v="7"/>
    <x v="0"/>
    <x v="0"/>
  </r>
  <r>
    <n v="183348804"/>
    <x v="173"/>
    <x v="177"/>
    <x v="0"/>
    <x v="22"/>
    <m/>
    <m/>
    <x v="0"/>
    <x v="0"/>
    <x v="0"/>
    <x v="0"/>
    <x v="0"/>
    <x v="0"/>
    <x v="0"/>
    <x v="0"/>
    <x v="0"/>
    <x v="6"/>
    <x v="7"/>
    <x v="0"/>
    <x v="0"/>
  </r>
  <r>
    <n v="183350361"/>
    <x v="168"/>
    <x v="161"/>
    <x v="4"/>
    <x v="9"/>
    <m/>
    <m/>
    <x v="0"/>
    <x v="0"/>
    <x v="0"/>
    <x v="0"/>
    <x v="2"/>
    <x v="1"/>
    <x v="1"/>
    <x v="1"/>
    <x v="0"/>
    <x v="5"/>
    <x v="7"/>
    <x v="0"/>
    <x v="0"/>
  </r>
  <r>
    <n v="183350841"/>
    <x v="164"/>
    <x v="171"/>
    <x v="0"/>
    <x v="9"/>
    <m/>
    <m/>
    <x v="0"/>
    <x v="9"/>
    <x v="0"/>
    <x v="0"/>
    <x v="1"/>
    <x v="0"/>
    <x v="0"/>
    <x v="0"/>
    <x v="1"/>
    <x v="6"/>
    <x v="7"/>
    <x v="0"/>
    <x v="0"/>
  </r>
  <r>
    <n v="183350896"/>
    <x v="164"/>
    <x v="166"/>
    <x v="0"/>
    <x v="9"/>
    <m/>
    <m/>
    <x v="0"/>
    <x v="0"/>
    <x v="0"/>
    <x v="0"/>
    <x v="0"/>
    <x v="0"/>
    <x v="0"/>
    <x v="0"/>
    <x v="0"/>
    <x v="6"/>
    <x v="7"/>
    <x v="0"/>
    <x v="0"/>
  </r>
  <r>
    <n v="183352328"/>
    <x v="168"/>
    <x v="149"/>
    <x v="3"/>
    <x v="80"/>
    <m/>
    <s v="2024-12-02"/>
    <x v="0"/>
    <x v="0"/>
    <x v="0"/>
    <x v="0"/>
    <x v="2"/>
    <x v="1"/>
    <x v="0"/>
    <x v="0"/>
    <x v="0"/>
    <x v="5"/>
    <x v="7"/>
    <x v="0"/>
    <x v="0"/>
  </r>
  <r>
    <n v="183352869"/>
    <x v="168"/>
    <x v="143"/>
    <x v="1"/>
    <x v="24"/>
    <m/>
    <m/>
    <x v="0"/>
    <x v="0"/>
    <x v="0"/>
    <x v="0"/>
    <x v="2"/>
    <x v="1"/>
    <x v="1"/>
    <x v="1"/>
    <x v="0"/>
    <x v="5"/>
    <x v="7"/>
    <x v="0"/>
    <x v="0"/>
  </r>
  <r>
    <n v="183352914"/>
    <x v="164"/>
    <x v="171"/>
    <x v="0"/>
    <x v="24"/>
    <m/>
    <m/>
    <x v="0"/>
    <x v="0"/>
    <x v="0"/>
    <x v="0"/>
    <x v="0"/>
    <x v="0"/>
    <x v="0"/>
    <x v="0"/>
    <x v="0"/>
    <x v="6"/>
    <x v="7"/>
    <x v="0"/>
    <x v="0"/>
  </r>
  <r>
    <n v="183352951"/>
    <x v="168"/>
    <x v="149"/>
    <x v="6"/>
    <x v="28"/>
    <m/>
    <m/>
    <x v="0"/>
    <x v="0"/>
    <x v="0"/>
    <x v="0"/>
    <x v="2"/>
    <x v="1"/>
    <x v="1"/>
    <x v="1"/>
    <x v="0"/>
    <x v="5"/>
    <x v="7"/>
    <x v="0"/>
    <x v="0"/>
  </r>
  <r>
    <n v="183352954"/>
    <x v="164"/>
    <x v="171"/>
    <x v="0"/>
    <x v="24"/>
    <m/>
    <m/>
    <x v="0"/>
    <x v="0"/>
    <x v="0"/>
    <x v="0"/>
    <x v="0"/>
    <x v="0"/>
    <x v="0"/>
    <x v="0"/>
    <x v="0"/>
    <x v="6"/>
    <x v="7"/>
    <x v="0"/>
    <x v="0"/>
  </r>
  <r>
    <n v="183352984"/>
    <x v="132"/>
    <x v="155"/>
    <x v="0"/>
    <x v="28"/>
    <m/>
    <m/>
    <x v="0"/>
    <x v="0"/>
    <x v="0"/>
    <x v="0"/>
    <x v="0"/>
    <x v="0"/>
    <x v="0"/>
    <x v="0"/>
    <x v="0"/>
    <x v="6"/>
    <x v="7"/>
    <x v="0"/>
    <x v="0"/>
  </r>
  <r>
    <n v="183353013"/>
    <x v="132"/>
    <x v="155"/>
    <x v="0"/>
    <x v="28"/>
    <m/>
    <m/>
    <x v="0"/>
    <x v="0"/>
    <x v="0"/>
    <x v="0"/>
    <x v="0"/>
    <x v="0"/>
    <x v="0"/>
    <x v="0"/>
    <x v="0"/>
    <x v="6"/>
    <x v="7"/>
    <x v="0"/>
    <x v="0"/>
  </r>
  <r>
    <n v="183354690"/>
    <x v="168"/>
    <x v="11"/>
    <x v="7"/>
    <x v="8"/>
    <s v="2024-11-08"/>
    <m/>
    <x v="7"/>
    <x v="0"/>
    <x v="0"/>
    <x v="0"/>
    <x v="2"/>
    <x v="1"/>
    <x v="0"/>
    <x v="1"/>
    <x v="0"/>
    <x v="5"/>
    <x v="2"/>
    <x v="0"/>
    <x v="1"/>
  </r>
  <r>
    <n v="183355049"/>
    <x v="168"/>
    <x v="169"/>
    <x v="6"/>
    <x v="4"/>
    <m/>
    <m/>
    <x v="0"/>
    <x v="0"/>
    <x v="0"/>
    <x v="0"/>
    <x v="2"/>
    <x v="1"/>
    <x v="1"/>
    <x v="1"/>
    <x v="0"/>
    <x v="5"/>
    <x v="7"/>
    <x v="0"/>
    <x v="0"/>
  </r>
  <r>
    <n v="183355070"/>
    <x v="174"/>
    <x v="181"/>
    <x v="0"/>
    <x v="4"/>
    <m/>
    <m/>
    <x v="0"/>
    <x v="0"/>
    <x v="0"/>
    <x v="0"/>
    <x v="0"/>
    <x v="0"/>
    <x v="0"/>
    <x v="0"/>
    <x v="0"/>
    <x v="6"/>
    <x v="7"/>
    <x v="0"/>
    <x v="0"/>
  </r>
  <r>
    <n v="183355105"/>
    <x v="174"/>
    <x v="182"/>
    <x v="0"/>
    <x v="4"/>
    <m/>
    <m/>
    <x v="0"/>
    <x v="0"/>
    <x v="0"/>
    <x v="0"/>
    <x v="0"/>
    <x v="0"/>
    <x v="0"/>
    <x v="0"/>
    <x v="0"/>
    <x v="6"/>
    <x v="7"/>
    <x v="0"/>
    <x v="0"/>
  </r>
  <r>
    <n v="183355510"/>
    <x v="168"/>
    <x v="11"/>
    <x v="23"/>
    <x v="39"/>
    <s v="2024-11-26"/>
    <m/>
    <x v="7"/>
    <x v="0"/>
    <x v="0"/>
    <x v="0"/>
    <x v="2"/>
    <x v="1"/>
    <x v="0"/>
    <x v="0"/>
    <x v="0"/>
    <x v="5"/>
    <x v="2"/>
    <x v="0"/>
    <x v="1"/>
  </r>
  <r>
    <n v="183355680"/>
    <x v="168"/>
    <x v="171"/>
    <x v="6"/>
    <x v="15"/>
    <m/>
    <m/>
    <x v="0"/>
    <x v="0"/>
    <x v="0"/>
    <x v="0"/>
    <x v="2"/>
    <x v="1"/>
    <x v="1"/>
    <x v="1"/>
    <x v="0"/>
    <x v="5"/>
    <x v="7"/>
    <x v="0"/>
    <x v="0"/>
  </r>
  <r>
    <n v="183355715"/>
    <x v="175"/>
    <x v="175"/>
    <x v="0"/>
    <x v="15"/>
    <m/>
    <m/>
    <x v="0"/>
    <x v="0"/>
    <x v="0"/>
    <x v="0"/>
    <x v="0"/>
    <x v="0"/>
    <x v="0"/>
    <x v="0"/>
    <x v="0"/>
    <x v="6"/>
    <x v="7"/>
    <x v="0"/>
    <x v="0"/>
  </r>
  <r>
    <n v="183355743"/>
    <x v="175"/>
    <x v="167"/>
    <x v="9"/>
    <x v="15"/>
    <m/>
    <m/>
    <x v="0"/>
    <x v="0"/>
    <x v="0"/>
    <x v="0"/>
    <x v="0"/>
    <x v="0"/>
    <x v="0"/>
    <x v="0"/>
    <x v="0"/>
    <x v="6"/>
    <x v="7"/>
    <x v="0"/>
    <x v="0"/>
  </r>
  <r>
    <n v="183355827"/>
    <x v="168"/>
    <x v="11"/>
    <x v="4"/>
    <x v="83"/>
    <s v="2024-11-04"/>
    <m/>
    <x v="1"/>
    <x v="0"/>
    <x v="0"/>
    <x v="0"/>
    <x v="2"/>
    <x v="1"/>
    <x v="1"/>
    <x v="1"/>
    <x v="0"/>
    <x v="5"/>
    <x v="2"/>
    <x v="0"/>
    <x v="1"/>
  </r>
  <r>
    <n v="183356903"/>
    <x v="168"/>
    <x v="168"/>
    <x v="2"/>
    <x v="34"/>
    <m/>
    <m/>
    <x v="0"/>
    <x v="0"/>
    <x v="0"/>
    <x v="0"/>
    <x v="2"/>
    <x v="1"/>
    <x v="0"/>
    <x v="0"/>
    <x v="0"/>
    <x v="5"/>
    <x v="7"/>
    <x v="0"/>
    <x v="0"/>
  </r>
  <r>
    <n v="183357927"/>
    <x v="168"/>
    <x v="122"/>
    <x v="1"/>
    <x v="42"/>
    <m/>
    <m/>
    <x v="0"/>
    <x v="0"/>
    <x v="0"/>
    <x v="0"/>
    <x v="2"/>
    <x v="1"/>
    <x v="1"/>
    <x v="1"/>
    <x v="0"/>
    <x v="5"/>
    <x v="6"/>
    <x v="0"/>
    <x v="0"/>
  </r>
  <r>
    <n v="183357963"/>
    <x v="165"/>
    <x v="155"/>
    <x v="0"/>
    <x v="42"/>
    <m/>
    <m/>
    <x v="0"/>
    <x v="0"/>
    <x v="0"/>
    <x v="0"/>
    <x v="0"/>
    <x v="0"/>
    <x v="0"/>
    <x v="0"/>
    <x v="0"/>
    <x v="5"/>
    <x v="7"/>
    <x v="0"/>
    <x v="0"/>
  </r>
  <r>
    <n v="183358049"/>
    <x v="168"/>
    <x v="11"/>
    <x v="1"/>
    <x v="77"/>
    <s v="2024-10-30"/>
    <m/>
    <x v="1"/>
    <x v="0"/>
    <x v="0"/>
    <x v="0"/>
    <x v="2"/>
    <x v="1"/>
    <x v="1"/>
    <x v="1"/>
    <x v="0"/>
    <x v="5"/>
    <x v="2"/>
    <x v="0"/>
    <x v="1"/>
  </r>
  <r>
    <n v="183358408"/>
    <x v="168"/>
    <x v="174"/>
    <x v="1"/>
    <x v="15"/>
    <m/>
    <m/>
    <x v="0"/>
    <x v="0"/>
    <x v="0"/>
    <x v="0"/>
    <x v="2"/>
    <x v="1"/>
    <x v="1"/>
    <x v="1"/>
    <x v="0"/>
    <x v="5"/>
    <x v="7"/>
    <x v="0"/>
    <x v="0"/>
  </r>
  <r>
    <n v="183358436"/>
    <x v="167"/>
    <x v="168"/>
    <x v="0"/>
    <x v="15"/>
    <m/>
    <m/>
    <x v="0"/>
    <x v="0"/>
    <x v="0"/>
    <x v="0"/>
    <x v="0"/>
    <x v="0"/>
    <x v="0"/>
    <x v="0"/>
    <x v="0"/>
    <x v="6"/>
    <x v="7"/>
    <x v="0"/>
    <x v="0"/>
  </r>
  <r>
    <n v="183358985"/>
    <x v="168"/>
    <x v="11"/>
    <x v="1"/>
    <x v="90"/>
    <s v="2024-11-05"/>
    <m/>
    <x v="7"/>
    <x v="0"/>
    <x v="0"/>
    <x v="0"/>
    <x v="2"/>
    <x v="1"/>
    <x v="1"/>
    <x v="1"/>
    <x v="0"/>
    <x v="5"/>
    <x v="2"/>
    <x v="0"/>
    <x v="1"/>
  </r>
  <r>
    <n v="183363046"/>
    <x v="165"/>
    <x v="11"/>
    <x v="6"/>
    <x v="8"/>
    <s v="2024-11-26"/>
    <m/>
    <x v="1"/>
    <x v="0"/>
    <x v="0"/>
    <x v="0"/>
    <x v="2"/>
    <x v="1"/>
    <x v="1"/>
    <x v="1"/>
    <x v="0"/>
    <x v="5"/>
    <x v="2"/>
    <x v="0"/>
    <x v="1"/>
  </r>
  <r>
    <n v="183367084"/>
    <x v="165"/>
    <x v="143"/>
    <x v="6"/>
    <x v="24"/>
    <m/>
    <m/>
    <x v="0"/>
    <x v="0"/>
    <x v="0"/>
    <x v="0"/>
    <x v="2"/>
    <x v="1"/>
    <x v="1"/>
    <x v="1"/>
    <x v="0"/>
    <x v="5"/>
    <x v="7"/>
    <x v="0"/>
    <x v="0"/>
  </r>
  <r>
    <n v="183380355"/>
    <x v="164"/>
    <x v="171"/>
    <x v="0"/>
    <x v="24"/>
    <m/>
    <m/>
    <x v="0"/>
    <x v="0"/>
    <x v="0"/>
    <x v="0"/>
    <x v="0"/>
    <x v="0"/>
    <x v="0"/>
    <x v="0"/>
    <x v="0"/>
    <x v="6"/>
    <x v="7"/>
    <x v="0"/>
    <x v="0"/>
  </r>
  <r>
    <n v="183380571"/>
    <x v="164"/>
    <x v="171"/>
    <x v="0"/>
    <x v="24"/>
    <m/>
    <m/>
    <x v="0"/>
    <x v="0"/>
    <x v="0"/>
    <x v="0"/>
    <x v="0"/>
    <x v="0"/>
    <x v="0"/>
    <x v="0"/>
    <x v="0"/>
    <x v="6"/>
    <x v="7"/>
    <x v="0"/>
    <x v="0"/>
  </r>
  <r>
    <n v="183384395"/>
    <x v="165"/>
    <x v="161"/>
    <x v="0"/>
    <x v="106"/>
    <m/>
    <s v="2024-11-21"/>
    <x v="0"/>
    <x v="0"/>
    <x v="0"/>
    <x v="0"/>
    <x v="0"/>
    <x v="0"/>
    <x v="0"/>
    <x v="0"/>
    <x v="0"/>
    <x v="5"/>
    <x v="7"/>
    <x v="0"/>
    <x v="0"/>
  </r>
  <r>
    <n v="183386251"/>
    <x v="165"/>
    <x v="177"/>
    <x v="2"/>
    <x v="32"/>
    <m/>
    <m/>
    <x v="0"/>
    <x v="0"/>
    <x v="0"/>
    <x v="0"/>
    <x v="2"/>
    <x v="1"/>
    <x v="0"/>
    <x v="0"/>
    <x v="0"/>
    <x v="5"/>
    <x v="7"/>
    <x v="0"/>
    <x v="0"/>
  </r>
  <r>
    <n v="183386679"/>
    <x v="165"/>
    <x v="11"/>
    <x v="1"/>
    <x v="11"/>
    <s v="2024-11-04"/>
    <m/>
    <x v="1"/>
    <x v="0"/>
    <x v="0"/>
    <x v="0"/>
    <x v="2"/>
    <x v="1"/>
    <x v="1"/>
    <x v="1"/>
    <x v="0"/>
    <x v="5"/>
    <x v="2"/>
    <x v="0"/>
    <x v="1"/>
  </r>
  <r>
    <n v="183387355"/>
    <x v="165"/>
    <x v="11"/>
    <x v="4"/>
    <x v="5"/>
    <s v="2024-11-05"/>
    <m/>
    <x v="5"/>
    <x v="0"/>
    <x v="0"/>
    <x v="0"/>
    <x v="2"/>
    <x v="1"/>
    <x v="1"/>
    <x v="1"/>
    <x v="0"/>
    <x v="5"/>
    <x v="2"/>
    <x v="0"/>
    <x v="1"/>
  </r>
  <r>
    <n v="183399664"/>
    <x v="165"/>
    <x v="11"/>
    <x v="2"/>
    <x v="11"/>
    <s v="2024-11-04"/>
    <m/>
    <x v="1"/>
    <x v="0"/>
    <x v="0"/>
    <x v="0"/>
    <x v="2"/>
    <x v="1"/>
    <x v="0"/>
    <x v="0"/>
    <x v="0"/>
    <x v="5"/>
    <x v="2"/>
    <x v="0"/>
    <x v="1"/>
  </r>
  <r>
    <n v="183400298"/>
    <x v="165"/>
    <x v="176"/>
    <x v="6"/>
    <x v="28"/>
    <m/>
    <m/>
    <x v="0"/>
    <x v="0"/>
    <x v="0"/>
    <x v="0"/>
    <x v="2"/>
    <x v="1"/>
    <x v="1"/>
    <x v="1"/>
    <x v="0"/>
    <x v="5"/>
    <x v="7"/>
    <x v="0"/>
    <x v="0"/>
  </r>
  <r>
    <n v="183400358"/>
    <x v="170"/>
    <x v="155"/>
    <x v="0"/>
    <x v="28"/>
    <m/>
    <m/>
    <x v="0"/>
    <x v="0"/>
    <x v="0"/>
    <x v="0"/>
    <x v="0"/>
    <x v="0"/>
    <x v="0"/>
    <x v="0"/>
    <x v="0"/>
    <x v="6"/>
    <x v="7"/>
    <x v="0"/>
    <x v="0"/>
  </r>
  <r>
    <n v="183400416"/>
    <x v="170"/>
    <x v="155"/>
    <x v="0"/>
    <x v="28"/>
    <m/>
    <m/>
    <x v="0"/>
    <x v="0"/>
    <x v="0"/>
    <x v="0"/>
    <x v="0"/>
    <x v="0"/>
    <x v="0"/>
    <x v="0"/>
    <x v="0"/>
    <x v="6"/>
    <x v="7"/>
    <x v="0"/>
    <x v="0"/>
  </r>
  <r>
    <n v="183400469"/>
    <x v="170"/>
    <x v="155"/>
    <x v="0"/>
    <x v="28"/>
    <m/>
    <m/>
    <x v="0"/>
    <x v="0"/>
    <x v="0"/>
    <x v="0"/>
    <x v="0"/>
    <x v="0"/>
    <x v="0"/>
    <x v="0"/>
    <x v="0"/>
    <x v="6"/>
    <x v="7"/>
    <x v="0"/>
    <x v="0"/>
  </r>
  <r>
    <n v="183404571"/>
    <x v="165"/>
    <x v="149"/>
    <x v="6"/>
    <x v="91"/>
    <m/>
    <m/>
    <x v="0"/>
    <x v="0"/>
    <x v="0"/>
    <x v="0"/>
    <x v="2"/>
    <x v="1"/>
    <x v="1"/>
    <x v="1"/>
    <x v="0"/>
    <x v="5"/>
    <x v="7"/>
    <x v="0"/>
    <x v="0"/>
  </r>
  <r>
    <n v="183404614"/>
    <x v="132"/>
    <x v="171"/>
    <x v="0"/>
    <x v="91"/>
    <m/>
    <m/>
    <x v="0"/>
    <x v="0"/>
    <x v="0"/>
    <x v="0"/>
    <x v="0"/>
    <x v="0"/>
    <x v="0"/>
    <x v="0"/>
    <x v="0"/>
    <x v="6"/>
    <x v="7"/>
    <x v="0"/>
    <x v="0"/>
  </r>
  <r>
    <n v="183408117"/>
    <x v="165"/>
    <x v="11"/>
    <x v="2"/>
    <x v="41"/>
    <s v="2024-11-11"/>
    <m/>
    <x v="7"/>
    <x v="0"/>
    <x v="0"/>
    <x v="0"/>
    <x v="2"/>
    <x v="1"/>
    <x v="0"/>
    <x v="0"/>
    <x v="0"/>
    <x v="5"/>
    <x v="2"/>
    <x v="0"/>
    <x v="1"/>
  </r>
  <r>
    <n v="183455304"/>
    <x v="176"/>
    <x v="155"/>
    <x v="0"/>
    <x v="107"/>
    <m/>
    <m/>
    <x v="0"/>
    <x v="0"/>
    <x v="0"/>
    <x v="0"/>
    <x v="0"/>
    <x v="0"/>
    <x v="0"/>
    <x v="0"/>
    <x v="0"/>
    <x v="6"/>
    <x v="7"/>
    <x v="0"/>
    <x v="0"/>
  </r>
  <r>
    <n v="183471980"/>
    <x v="132"/>
    <x v="11"/>
    <x v="11"/>
    <x v="108"/>
    <s v="2024-11-04"/>
    <m/>
    <x v="7"/>
    <x v="0"/>
    <x v="0"/>
    <x v="0"/>
    <x v="2"/>
    <x v="1"/>
    <x v="0"/>
    <x v="1"/>
    <x v="0"/>
    <x v="6"/>
    <x v="2"/>
    <x v="0"/>
    <x v="1"/>
  </r>
  <r>
    <n v="183472120"/>
    <x v="132"/>
    <x v="143"/>
    <x v="1"/>
    <x v="39"/>
    <m/>
    <m/>
    <x v="0"/>
    <x v="0"/>
    <x v="0"/>
    <x v="0"/>
    <x v="2"/>
    <x v="1"/>
    <x v="1"/>
    <x v="1"/>
    <x v="0"/>
    <x v="6"/>
    <x v="7"/>
    <x v="0"/>
    <x v="0"/>
  </r>
  <r>
    <n v="183472171"/>
    <x v="161"/>
    <x v="168"/>
    <x v="0"/>
    <x v="39"/>
    <m/>
    <m/>
    <x v="0"/>
    <x v="0"/>
    <x v="0"/>
    <x v="0"/>
    <x v="0"/>
    <x v="0"/>
    <x v="0"/>
    <x v="0"/>
    <x v="0"/>
    <x v="6"/>
    <x v="7"/>
    <x v="0"/>
    <x v="0"/>
  </r>
  <r>
    <n v="183472244"/>
    <x v="161"/>
    <x v="168"/>
    <x v="0"/>
    <x v="39"/>
    <m/>
    <m/>
    <x v="0"/>
    <x v="0"/>
    <x v="0"/>
    <x v="0"/>
    <x v="0"/>
    <x v="0"/>
    <x v="0"/>
    <x v="0"/>
    <x v="0"/>
    <x v="6"/>
    <x v="7"/>
    <x v="0"/>
    <x v="0"/>
  </r>
  <r>
    <n v="183473068"/>
    <x v="132"/>
    <x v="11"/>
    <x v="8"/>
    <x v="25"/>
    <s v="2024-11-05"/>
    <m/>
    <x v="7"/>
    <x v="0"/>
    <x v="0"/>
    <x v="0"/>
    <x v="2"/>
    <x v="1"/>
    <x v="1"/>
    <x v="1"/>
    <x v="0"/>
    <x v="6"/>
    <x v="2"/>
    <x v="0"/>
    <x v="1"/>
  </r>
  <r>
    <n v="183474495"/>
    <x v="132"/>
    <x v="11"/>
    <x v="26"/>
    <x v="15"/>
    <s v="2024-11-14"/>
    <m/>
    <x v="7"/>
    <x v="0"/>
    <x v="0"/>
    <x v="0"/>
    <x v="2"/>
    <x v="1"/>
    <x v="0"/>
    <x v="0"/>
    <x v="0"/>
    <x v="6"/>
    <x v="2"/>
    <x v="0"/>
    <x v="1"/>
  </r>
  <r>
    <n v="183475806"/>
    <x v="132"/>
    <x v="11"/>
    <x v="6"/>
    <x v="28"/>
    <s v="2024-11-05"/>
    <m/>
    <x v="6"/>
    <x v="0"/>
    <x v="0"/>
    <x v="0"/>
    <x v="2"/>
    <x v="1"/>
    <x v="1"/>
    <x v="1"/>
    <x v="0"/>
    <x v="6"/>
    <x v="2"/>
    <x v="0"/>
    <x v="1"/>
  </r>
  <r>
    <n v="183476218"/>
    <x v="132"/>
    <x v="155"/>
    <x v="1"/>
    <x v="22"/>
    <m/>
    <m/>
    <x v="0"/>
    <x v="0"/>
    <x v="0"/>
    <x v="0"/>
    <x v="2"/>
    <x v="1"/>
    <x v="1"/>
    <x v="1"/>
    <x v="0"/>
    <x v="6"/>
    <x v="7"/>
    <x v="0"/>
    <x v="0"/>
  </r>
  <r>
    <n v="183476251"/>
    <x v="172"/>
    <x v="160"/>
    <x v="0"/>
    <x v="22"/>
    <m/>
    <m/>
    <x v="0"/>
    <x v="0"/>
    <x v="0"/>
    <x v="0"/>
    <x v="0"/>
    <x v="0"/>
    <x v="0"/>
    <x v="0"/>
    <x v="0"/>
    <x v="6"/>
    <x v="7"/>
    <x v="0"/>
    <x v="0"/>
  </r>
  <r>
    <n v="183488471"/>
    <x v="132"/>
    <x v="143"/>
    <x v="3"/>
    <x v="24"/>
    <m/>
    <m/>
    <x v="0"/>
    <x v="0"/>
    <x v="0"/>
    <x v="0"/>
    <x v="2"/>
    <x v="1"/>
    <x v="0"/>
    <x v="0"/>
    <x v="0"/>
    <x v="6"/>
    <x v="7"/>
    <x v="0"/>
    <x v="0"/>
  </r>
  <r>
    <n v="183488664"/>
    <x v="164"/>
    <x v="11"/>
    <x v="4"/>
    <x v="8"/>
    <s v="2024-11-07"/>
    <m/>
    <x v="1"/>
    <x v="0"/>
    <x v="0"/>
    <x v="0"/>
    <x v="2"/>
    <x v="1"/>
    <x v="1"/>
    <x v="1"/>
    <x v="0"/>
    <x v="6"/>
    <x v="2"/>
    <x v="0"/>
    <x v="1"/>
  </r>
  <r>
    <n v="183488929"/>
    <x v="161"/>
    <x v="166"/>
    <x v="12"/>
    <x v="5"/>
    <m/>
    <m/>
    <x v="0"/>
    <x v="0"/>
    <x v="0"/>
    <x v="0"/>
    <x v="2"/>
    <x v="1"/>
    <x v="0"/>
    <x v="1"/>
    <x v="0"/>
    <x v="6"/>
    <x v="7"/>
    <x v="0"/>
    <x v="0"/>
  </r>
  <r>
    <n v="183489064"/>
    <x v="175"/>
    <x v="175"/>
    <x v="0"/>
    <x v="5"/>
    <m/>
    <m/>
    <x v="0"/>
    <x v="0"/>
    <x v="0"/>
    <x v="0"/>
    <x v="0"/>
    <x v="0"/>
    <x v="0"/>
    <x v="0"/>
    <x v="0"/>
    <x v="6"/>
    <x v="7"/>
    <x v="0"/>
    <x v="0"/>
  </r>
  <r>
    <n v="183489115"/>
    <x v="175"/>
    <x v="175"/>
    <x v="0"/>
    <x v="5"/>
    <m/>
    <m/>
    <x v="0"/>
    <x v="0"/>
    <x v="0"/>
    <x v="0"/>
    <x v="0"/>
    <x v="0"/>
    <x v="0"/>
    <x v="0"/>
    <x v="0"/>
    <x v="6"/>
    <x v="7"/>
    <x v="0"/>
    <x v="0"/>
  </r>
  <r>
    <n v="183490068"/>
    <x v="132"/>
    <x v="183"/>
    <x v="1"/>
    <x v="25"/>
    <m/>
    <m/>
    <x v="0"/>
    <x v="0"/>
    <x v="0"/>
    <x v="0"/>
    <x v="2"/>
    <x v="1"/>
    <x v="1"/>
    <x v="1"/>
    <x v="0"/>
    <x v="6"/>
    <x v="8"/>
    <x v="0"/>
    <x v="0"/>
  </r>
  <r>
    <n v="183490144"/>
    <x v="177"/>
    <x v="184"/>
    <x v="0"/>
    <x v="25"/>
    <m/>
    <m/>
    <x v="0"/>
    <x v="0"/>
    <x v="0"/>
    <x v="0"/>
    <x v="0"/>
    <x v="0"/>
    <x v="0"/>
    <x v="0"/>
    <x v="0"/>
    <x v="7"/>
    <x v="9"/>
    <x v="0"/>
    <x v="2"/>
  </r>
  <r>
    <n v="183490709"/>
    <x v="177"/>
    <x v="185"/>
    <x v="0"/>
    <x v="25"/>
    <m/>
    <m/>
    <x v="0"/>
    <x v="0"/>
    <x v="0"/>
    <x v="0"/>
    <x v="0"/>
    <x v="0"/>
    <x v="0"/>
    <x v="0"/>
    <x v="0"/>
    <x v="7"/>
    <x v="8"/>
    <x v="0"/>
    <x v="0"/>
  </r>
  <r>
    <n v="183491366"/>
    <x v="132"/>
    <x v="11"/>
    <x v="6"/>
    <x v="109"/>
    <s v="2024-11-26"/>
    <m/>
    <x v="2"/>
    <x v="0"/>
    <x v="0"/>
    <x v="0"/>
    <x v="2"/>
    <x v="1"/>
    <x v="1"/>
    <x v="1"/>
    <x v="0"/>
    <x v="6"/>
    <x v="2"/>
    <x v="0"/>
    <x v="1"/>
  </r>
  <r>
    <n v="183494049"/>
    <x v="132"/>
    <x v="11"/>
    <x v="0"/>
    <x v="96"/>
    <s v="2024-11-07"/>
    <m/>
    <x v="6"/>
    <x v="0"/>
    <x v="0"/>
    <x v="0"/>
    <x v="0"/>
    <x v="0"/>
    <x v="0"/>
    <x v="0"/>
    <x v="0"/>
    <x v="6"/>
    <x v="2"/>
    <x v="0"/>
    <x v="1"/>
  </r>
  <r>
    <n v="183496591"/>
    <x v="132"/>
    <x v="11"/>
    <x v="1"/>
    <x v="94"/>
    <s v="2024-11-13"/>
    <m/>
    <x v="7"/>
    <x v="0"/>
    <x v="0"/>
    <x v="0"/>
    <x v="2"/>
    <x v="1"/>
    <x v="1"/>
    <x v="1"/>
    <x v="0"/>
    <x v="6"/>
    <x v="2"/>
    <x v="0"/>
    <x v="1"/>
  </r>
  <r>
    <n v="183508514"/>
    <x v="132"/>
    <x v="143"/>
    <x v="1"/>
    <x v="23"/>
    <m/>
    <m/>
    <x v="0"/>
    <x v="0"/>
    <x v="0"/>
    <x v="0"/>
    <x v="2"/>
    <x v="1"/>
    <x v="1"/>
    <x v="1"/>
    <x v="0"/>
    <x v="6"/>
    <x v="7"/>
    <x v="0"/>
    <x v="0"/>
  </r>
  <r>
    <n v="183508536"/>
    <x v="161"/>
    <x v="166"/>
    <x v="0"/>
    <x v="23"/>
    <m/>
    <m/>
    <x v="0"/>
    <x v="0"/>
    <x v="0"/>
    <x v="0"/>
    <x v="0"/>
    <x v="0"/>
    <x v="0"/>
    <x v="0"/>
    <x v="0"/>
    <x v="6"/>
    <x v="7"/>
    <x v="0"/>
    <x v="0"/>
  </r>
  <r>
    <n v="183508562"/>
    <x v="161"/>
    <x v="166"/>
    <x v="0"/>
    <x v="23"/>
    <m/>
    <m/>
    <x v="0"/>
    <x v="0"/>
    <x v="0"/>
    <x v="0"/>
    <x v="0"/>
    <x v="0"/>
    <x v="0"/>
    <x v="0"/>
    <x v="0"/>
    <x v="6"/>
    <x v="7"/>
    <x v="0"/>
    <x v="0"/>
  </r>
  <r>
    <n v="183508584"/>
    <x v="161"/>
    <x v="166"/>
    <x v="0"/>
    <x v="23"/>
    <m/>
    <m/>
    <x v="0"/>
    <x v="0"/>
    <x v="0"/>
    <x v="0"/>
    <x v="0"/>
    <x v="0"/>
    <x v="0"/>
    <x v="0"/>
    <x v="0"/>
    <x v="6"/>
    <x v="7"/>
    <x v="0"/>
    <x v="0"/>
  </r>
  <r>
    <n v="183508608"/>
    <x v="161"/>
    <x v="166"/>
    <x v="0"/>
    <x v="23"/>
    <m/>
    <m/>
    <x v="0"/>
    <x v="0"/>
    <x v="0"/>
    <x v="0"/>
    <x v="0"/>
    <x v="0"/>
    <x v="0"/>
    <x v="0"/>
    <x v="0"/>
    <x v="6"/>
    <x v="7"/>
    <x v="0"/>
    <x v="0"/>
  </r>
  <r>
    <n v="183508639"/>
    <x v="161"/>
    <x v="166"/>
    <x v="0"/>
    <x v="23"/>
    <m/>
    <m/>
    <x v="0"/>
    <x v="0"/>
    <x v="0"/>
    <x v="0"/>
    <x v="0"/>
    <x v="0"/>
    <x v="0"/>
    <x v="0"/>
    <x v="0"/>
    <x v="6"/>
    <x v="7"/>
    <x v="0"/>
    <x v="0"/>
  </r>
  <r>
    <n v="183515913"/>
    <x v="164"/>
    <x v="11"/>
    <x v="4"/>
    <x v="15"/>
    <s v="2024-11-07"/>
    <m/>
    <x v="5"/>
    <x v="0"/>
    <x v="0"/>
    <x v="0"/>
    <x v="2"/>
    <x v="1"/>
    <x v="1"/>
    <x v="1"/>
    <x v="0"/>
    <x v="6"/>
    <x v="2"/>
    <x v="0"/>
    <x v="1"/>
  </r>
  <r>
    <n v="183516533"/>
    <x v="164"/>
    <x v="11"/>
    <x v="10"/>
    <x v="39"/>
    <s v="2024-11-12"/>
    <m/>
    <x v="2"/>
    <x v="0"/>
    <x v="0"/>
    <x v="0"/>
    <x v="2"/>
    <x v="1"/>
    <x v="0"/>
    <x v="1"/>
    <x v="0"/>
    <x v="6"/>
    <x v="2"/>
    <x v="0"/>
    <x v="1"/>
  </r>
  <r>
    <n v="183530662"/>
    <x v="164"/>
    <x v="11"/>
    <x v="8"/>
    <x v="30"/>
    <s v="2024-12-02"/>
    <m/>
    <x v="1"/>
    <x v="0"/>
    <x v="0"/>
    <x v="0"/>
    <x v="2"/>
    <x v="1"/>
    <x v="1"/>
    <x v="1"/>
    <x v="0"/>
    <x v="6"/>
    <x v="2"/>
    <x v="0"/>
    <x v="1"/>
  </r>
  <r>
    <n v="183531486"/>
    <x v="164"/>
    <x v="161"/>
    <x v="1"/>
    <x v="13"/>
    <m/>
    <m/>
    <x v="0"/>
    <x v="0"/>
    <x v="0"/>
    <x v="0"/>
    <x v="2"/>
    <x v="1"/>
    <x v="1"/>
    <x v="1"/>
    <x v="0"/>
    <x v="6"/>
    <x v="7"/>
    <x v="0"/>
    <x v="0"/>
  </r>
  <r>
    <n v="183531528"/>
    <x v="161"/>
    <x v="160"/>
    <x v="0"/>
    <x v="13"/>
    <m/>
    <m/>
    <x v="0"/>
    <x v="0"/>
    <x v="0"/>
    <x v="0"/>
    <x v="0"/>
    <x v="0"/>
    <x v="0"/>
    <x v="0"/>
    <x v="0"/>
    <x v="6"/>
    <x v="7"/>
    <x v="0"/>
    <x v="0"/>
  </r>
  <r>
    <n v="183531571"/>
    <x v="161"/>
    <x v="160"/>
    <x v="0"/>
    <x v="13"/>
    <m/>
    <m/>
    <x v="0"/>
    <x v="0"/>
    <x v="0"/>
    <x v="0"/>
    <x v="0"/>
    <x v="0"/>
    <x v="0"/>
    <x v="0"/>
    <x v="0"/>
    <x v="6"/>
    <x v="7"/>
    <x v="0"/>
    <x v="0"/>
  </r>
  <r>
    <n v="183531884"/>
    <x v="164"/>
    <x v="186"/>
    <x v="8"/>
    <x v="28"/>
    <m/>
    <m/>
    <x v="0"/>
    <x v="0"/>
    <x v="0"/>
    <x v="0"/>
    <x v="2"/>
    <x v="1"/>
    <x v="1"/>
    <x v="1"/>
    <x v="0"/>
    <x v="6"/>
    <x v="7"/>
    <x v="0"/>
    <x v="0"/>
  </r>
  <r>
    <n v="183531994"/>
    <x v="178"/>
    <x v="187"/>
    <x v="0"/>
    <x v="28"/>
    <m/>
    <m/>
    <x v="0"/>
    <x v="7"/>
    <x v="0"/>
    <x v="0"/>
    <x v="1"/>
    <x v="0"/>
    <x v="0"/>
    <x v="0"/>
    <x v="1"/>
    <x v="6"/>
    <x v="7"/>
    <x v="0"/>
    <x v="0"/>
  </r>
  <r>
    <n v="183532100"/>
    <x v="178"/>
    <x v="181"/>
    <x v="9"/>
    <x v="28"/>
    <m/>
    <m/>
    <x v="0"/>
    <x v="0"/>
    <x v="0"/>
    <x v="0"/>
    <x v="0"/>
    <x v="0"/>
    <x v="0"/>
    <x v="0"/>
    <x v="0"/>
    <x v="6"/>
    <x v="7"/>
    <x v="0"/>
    <x v="0"/>
  </r>
  <r>
    <n v="183532740"/>
    <x v="164"/>
    <x v="155"/>
    <x v="16"/>
    <x v="59"/>
    <m/>
    <m/>
    <x v="0"/>
    <x v="0"/>
    <x v="0"/>
    <x v="0"/>
    <x v="2"/>
    <x v="1"/>
    <x v="0"/>
    <x v="1"/>
    <x v="0"/>
    <x v="6"/>
    <x v="7"/>
    <x v="0"/>
    <x v="0"/>
  </r>
  <r>
    <n v="183532781"/>
    <x v="161"/>
    <x v="166"/>
    <x v="0"/>
    <x v="59"/>
    <m/>
    <m/>
    <x v="0"/>
    <x v="0"/>
    <x v="0"/>
    <x v="0"/>
    <x v="0"/>
    <x v="0"/>
    <x v="0"/>
    <x v="0"/>
    <x v="0"/>
    <x v="6"/>
    <x v="7"/>
    <x v="0"/>
    <x v="0"/>
  </r>
  <r>
    <n v="183532811"/>
    <x v="161"/>
    <x v="11"/>
    <x v="0"/>
    <x v="59"/>
    <s v="2024-11-11"/>
    <m/>
    <x v="2"/>
    <x v="0"/>
    <x v="0"/>
    <x v="0"/>
    <x v="0"/>
    <x v="0"/>
    <x v="0"/>
    <x v="0"/>
    <x v="0"/>
    <x v="6"/>
    <x v="2"/>
    <x v="0"/>
    <x v="1"/>
  </r>
  <r>
    <n v="183533717"/>
    <x v="164"/>
    <x v="11"/>
    <x v="4"/>
    <x v="12"/>
    <s v="2024-12-10"/>
    <m/>
    <x v="1"/>
    <x v="0"/>
    <x v="0"/>
    <x v="0"/>
    <x v="2"/>
    <x v="1"/>
    <x v="1"/>
    <x v="1"/>
    <x v="0"/>
    <x v="6"/>
    <x v="2"/>
    <x v="0"/>
    <x v="1"/>
  </r>
  <r>
    <n v="183534246"/>
    <x v="164"/>
    <x v="11"/>
    <x v="1"/>
    <x v="91"/>
    <s v="2024-11-11"/>
    <m/>
    <x v="7"/>
    <x v="0"/>
    <x v="0"/>
    <x v="0"/>
    <x v="2"/>
    <x v="1"/>
    <x v="1"/>
    <x v="1"/>
    <x v="0"/>
    <x v="6"/>
    <x v="2"/>
    <x v="0"/>
    <x v="1"/>
  </r>
  <r>
    <n v="183534445"/>
    <x v="164"/>
    <x v="11"/>
    <x v="6"/>
    <x v="41"/>
    <s v="2024-11-08"/>
    <m/>
    <x v="7"/>
    <x v="0"/>
    <x v="0"/>
    <x v="0"/>
    <x v="2"/>
    <x v="1"/>
    <x v="1"/>
    <x v="1"/>
    <x v="0"/>
    <x v="6"/>
    <x v="2"/>
    <x v="0"/>
    <x v="1"/>
  </r>
  <r>
    <n v="183534703"/>
    <x v="164"/>
    <x v="160"/>
    <x v="1"/>
    <x v="30"/>
    <m/>
    <m/>
    <x v="0"/>
    <x v="0"/>
    <x v="0"/>
    <x v="0"/>
    <x v="2"/>
    <x v="1"/>
    <x v="1"/>
    <x v="1"/>
    <x v="0"/>
    <x v="6"/>
    <x v="7"/>
    <x v="0"/>
    <x v="0"/>
  </r>
  <r>
    <n v="183534731"/>
    <x v="173"/>
    <x v="177"/>
    <x v="0"/>
    <x v="30"/>
    <m/>
    <m/>
    <x v="0"/>
    <x v="0"/>
    <x v="0"/>
    <x v="0"/>
    <x v="0"/>
    <x v="0"/>
    <x v="0"/>
    <x v="0"/>
    <x v="0"/>
    <x v="6"/>
    <x v="7"/>
    <x v="0"/>
    <x v="0"/>
  </r>
  <r>
    <n v="183534763"/>
    <x v="173"/>
    <x v="169"/>
    <x v="0"/>
    <x v="30"/>
    <m/>
    <m/>
    <x v="0"/>
    <x v="0"/>
    <x v="0"/>
    <x v="0"/>
    <x v="0"/>
    <x v="0"/>
    <x v="0"/>
    <x v="0"/>
    <x v="0"/>
    <x v="6"/>
    <x v="7"/>
    <x v="0"/>
    <x v="0"/>
  </r>
  <r>
    <n v="183535146"/>
    <x v="164"/>
    <x v="175"/>
    <x v="4"/>
    <x v="13"/>
    <m/>
    <m/>
    <x v="0"/>
    <x v="0"/>
    <x v="0"/>
    <x v="0"/>
    <x v="2"/>
    <x v="1"/>
    <x v="1"/>
    <x v="1"/>
    <x v="0"/>
    <x v="6"/>
    <x v="7"/>
    <x v="0"/>
    <x v="0"/>
  </r>
  <r>
    <n v="183535227"/>
    <x v="173"/>
    <x v="11"/>
    <x v="0"/>
    <x v="13"/>
    <s v="2024-11-26"/>
    <m/>
    <x v="2"/>
    <x v="0"/>
    <x v="0"/>
    <x v="0"/>
    <x v="0"/>
    <x v="0"/>
    <x v="0"/>
    <x v="0"/>
    <x v="0"/>
    <x v="6"/>
    <x v="2"/>
    <x v="0"/>
    <x v="1"/>
  </r>
  <r>
    <n v="183535385"/>
    <x v="164"/>
    <x v="11"/>
    <x v="6"/>
    <x v="71"/>
    <s v="2024-12-12"/>
    <m/>
    <x v="2"/>
    <x v="0"/>
    <x v="0"/>
    <x v="0"/>
    <x v="2"/>
    <x v="1"/>
    <x v="1"/>
    <x v="1"/>
    <x v="0"/>
    <x v="6"/>
    <x v="2"/>
    <x v="0"/>
    <x v="1"/>
  </r>
  <r>
    <n v="183536813"/>
    <x v="164"/>
    <x v="166"/>
    <x v="6"/>
    <x v="37"/>
    <m/>
    <m/>
    <x v="0"/>
    <x v="0"/>
    <x v="0"/>
    <x v="0"/>
    <x v="2"/>
    <x v="1"/>
    <x v="1"/>
    <x v="1"/>
    <x v="0"/>
    <x v="6"/>
    <x v="7"/>
    <x v="0"/>
    <x v="0"/>
  </r>
  <r>
    <n v="183536837"/>
    <x v="179"/>
    <x v="168"/>
    <x v="0"/>
    <x v="37"/>
    <m/>
    <m/>
    <x v="0"/>
    <x v="0"/>
    <x v="0"/>
    <x v="0"/>
    <x v="0"/>
    <x v="0"/>
    <x v="0"/>
    <x v="0"/>
    <x v="0"/>
    <x v="6"/>
    <x v="7"/>
    <x v="0"/>
    <x v="0"/>
  </r>
  <r>
    <n v="183536863"/>
    <x v="164"/>
    <x v="11"/>
    <x v="6"/>
    <x v="71"/>
    <s v="2024-11-13"/>
    <m/>
    <x v="2"/>
    <x v="0"/>
    <x v="0"/>
    <x v="0"/>
    <x v="2"/>
    <x v="1"/>
    <x v="1"/>
    <x v="1"/>
    <x v="0"/>
    <x v="6"/>
    <x v="2"/>
    <x v="0"/>
    <x v="1"/>
  </r>
  <r>
    <n v="183536864"/>
    <x v="179"/>
    <x v="168"/>
    <x v="0"/>
    <x v="37"/>
    <m/>
    <m/>
    <x v="0"/>
    <x v="0"/>
    <x v="0"/>
    <x v="0"/>
    <x v="0"/>
    <x v="0"/>
    <x v="0"/>
    <x v="0"/>
    <x v="0"/>
    <x v="6"/>
    <x v="7"/>
    <x v="0"/>
    <x v="0"/>
  </r>
  <r>
    <n v="183536886"/>
    <x v="179"/>
    <x v="168"/>
    <x v="0"/>
    <x v="37"/>
    <m/>
    <m/>
    <x v="0"/>
    <x v="0"/>
    <x v="0"/>
    <x v="0"/>
    <x v="0"/>
    <x v="0"/>
    <x v="0"/>
    <x v="0"/>
    <x v="0"/>
    <x v="6"/>
    <x v="7"/>
    <x v="0"/>
    <x v="0"/>
  </r>
  <r>
    <n v="183536942"/>
    <x v="164"/>
    <x v="155"/>
    <x v="1"/>
    <x v="4"/>
    <m/>
    <s v="2024-12-13"/>
    <x v="0"/>
    <x v="0"/>
    <x v="0"/>
    <x v="0"/>
    <x v="2"/>
    <x v="1"/>
    <x v="1"/>
    <x v="1"/>
    <x v="0"/>
    <x v="6"/>
    <x v="7"/>
    <x v="0"/>
    <x v="0"/>
  </r>
  <r>
    <n v="183537011"/>
    <x v="172"/>
    <x v="11"/>
    <x v="0"/>
    <x v="4"/>
    <s v="2024-11-13"/>
    <m/>
    <x v="2"/>
    <x v="0"/>
    <x v="0"/>
    <x v="0"/>
    <x v="0"/>
    <x v="0"/>
    <x v="0"/>
    <x v="0"/>
    <x v="0"/>
    <x v="6"/>
    <x v="2"/>
    <x v="0"/>
    <x v="1"/>
  </r>
  <r>
    <n v="183537013"/>
    <x v="164"/>
    <x v="155"/>
    <x v="1"/>
    <x v="24"/>
    <m/>
    <m/>
    <x v="0"/>
    <x v="0"/>
    <x v="0"/>
    <x v="0"/>
    <x v="2"/>
    <x v="1"/>
    <x v="1"/>
    <x v="1"/>
    <x v="0"/>
    <x v="6"/>
    <x v="7"/>
    <x v="0"/>
    <x v="0"/>
  </r>
  <r>
    <n v="183537052"/>
    <x v="172"/>
    <x v="160"/>
    <x v="0"/>
    <x v="24"/>
    <m/>
    <m/>
    <x v="0"/>
    <x v="0"/>
    <x v="0"/>
    <x v="0"/>
    <x v="0"/>
    <x v="0"/>
    <x v="0"/>
    <x v="0"/>
    <x v="0"/>
    <x v="6"/>
    <x v="7"/>
    <x v="0"/>
    <x v="0"/>
  </r>
  <r>
    <n v="183537203"/>
    <x v="172"/>
    <x v="160"/>
    <x v="0"/>
    <x v="4"/>
    <m/>
    <s v="2024-12-13"/>
    <x v="0"/>
    <x v="0"/>
    <x v="0"/>
    <x v="0"/>
    <x v="0"/>
    <x v="0"/>
    <x v="0"/>
    <x v="0"/>
    <x v="0"/>
    <x v="6"/>
    <x v="7"/>
    <x v="0"/>
    <x v="0"/>
  </r>
  <r>
    <n v="183537266"/>
    <x v="172"/>
    <x v="11"/>
    <x v="0"/>
    <x v="4"/>
    <s v="2024-11-13"/>
    <m/>
    <x v="2"/>
    <x v="0"/>
    <x v="0"/>
    <x v="0"/>
    <x v="0"/>
    <x v="0"/>
    <x v="0"/>
    <x v="0"/>
    <x v="0"/>
    <x v="6"/>
    <x v="2"/>
    <x v="0"/>
    <x v="1"/>
  </r>
  <r>
    <n v="183549635"/>
    <x v="164"/>
    <x v="11"/>
    <x v="8"/>
    <x v="47"/>
    <s v="2024-11-28"/>
    <m/>
    <x v="2"/>
    <x v="0"/>
    <x v="0"/>
    <x v="0"/>
    <x v="2"/>
    <x v="1"/>
    <x v="1"/>
    <x v="1"/>
    <x v="0"/>
    <x v="6"/>
    <x v="2"/>
    <x v="0"/>
    <x v="1"/>
  </r>
  <r>
    <n v="183550419"/>
    <x v="164"/>
    <x v="186"/>
    <x v="1"/>
    <x v="74"/>
    <m/>
    <m/>
    <x v="0"/>
    <x v="0"/>
    <x v="0"/>
    <x v="0"/>
    <x v="2"/>
    <x v="1"/>
    <x v="1"/>
    <x v="1"/>
    <x v="0"/>
    <x v="6"/>
    <x v="7"/>
    <x v="0"/>
    <x v="0"/>
  </r>
  <r>
    <n v="183550459"/>
    <x v="178"/>
    <x v="188"/>
    <x v="0"/>
    <x v="74"/>
    <m/>
    <m/>
    <x v="0"/>
    <x v="0"/>
    <x v="0"/>
    <x v="0"/>
    <x v="0"/>
    <x v="0"/>
    <x v="0"/>
    <x v="0"/>
    <x v="0"/>
    <x v="6"/>
    <x v="7"/>
    <x v="0"/>
    <x v="0"/>
  </r>
  <r>
    <n v="183550512"/>
    <x v="178"/>
    <x v="188"/>
    <x v="0"/>
    <x v="74"/>
    <m/>
    <m/>
    <x v="0"/>
    <x v="0"/>
    <x v="0"/>
    <x v="0"/>
    <x v="0"/>
    <x v="0"/>
    <x v="0"/>
    <x v="0"/>
    <x v="0"/>
    <x v="6"/>
    <x v="7"/>
    <x v="0"/>
    <x v="0"/>
  </r>
  <r>
    <n v="183550772"/>
    <x v="164"/>
    <x v="11"/>
    <x v="2"/>
    <x v="96"/>
    <s v="2024-11-12"/>
    <m/>
    <x v="2"/>
    <x v="0"/>
    <x v="0"/>
    <x v="0"/>
    <x v="2"/>
    <x v="1"/>
    <x v="0"/>
    <x v="0"/>
    <x v="0"/>
    <x v="6"/>
    <x v="2"/>
    <x v="0"/>
    <x v="1"/>
  </r>
  <r>
    <n v="183550945"/>
    <x v="164"/>
    <x v="166"/>
    <x v="1"/>
    <x v="27"/>
    <m/>
    <m/>
    <x v="0"/>
    <x v="0"/>
    <x v="0"/>
    <x v="0"/>
    <x v="2"/>
    <x v="1"/>
    <x v="1"/>
    <x v="1"/>
    <x v="0"/>
    <x v="6"/>
    <x v="7"/>
    <x v="0"/>
    <x v="0"/>
  </r>
  <r>
    <n v="183550974"/>
    <x v="173"/>
    <x v="177"/>
    <x v="0"/>
    <x v="27"/>
    <m/>
    <m/>
    <x v="0"/>
    <x v="0"/>
    <x v="0"/>
    <x v="0"/>
    <x v="0"/>
    <x v="0"/>
    <x v="0"/>
    <x v="0"/>
    <x v="0"/>
    <x v="6"/>
    <x v="7"/>
    <x v="0"/>
    <x v="0"/>
  </r>
  <r>
    <n v="183551003"/>
    <x v="173"/>
    <x v="177"/>
    <x v="0"/>
    <x v="27"/>
    <m/>
    <m/>
    <x v="0"/>
    <x v="0"/>
    <x v="0"/>
    <x v="0"/>
    <x v="0"/>
    <x v="0"/>
    <x v="0"/>
    <x v="0"/>
    <x v="0"/>
    <x v="6"/>
    <x v="7"/>
    <x v="0"/>
    <x v="0"/>
  </r>
  <r>
    <n v="183551036"/>
    <x v="173"/>
    <x v="177"/>
    <x v="0"/>
    <x v="27"/>
    <m/>
    <m/>
    <x v="0"/>
    <x v="0"/>
    <x v="0"/>
    <x v="0"/>
    <x v="0"/>
    <x v="0"/>
    <x v="0"/>
    <x v="0"/>
    <x v="0"/>
    <x v="6"/>
    <x v="7"/>
    <x v="0"/>
    <x v="0"/>
  </r>
  <r>
    <n v="183552147"/>
    <x v="164"/>
    <x v="171"/>
    <x v="6"/>
    <x v="110"/>
    <m/>
    <m/>
    <x v="0"/>
    <x v="0"/>
    <x v="0"/>
    <x v="0"/>
    <x v="2"/>
    <x v="1"/>
    <x v="1"/>
    <x v="1"/>
    <x v="0"/>
    <x v="6"/>
    <x v="7"/>
    <x v="0"/>
    <x v="0"/>
  </r>
  <r>
    <n v="183552165"/>
    <x v="180"/>
    <x v="168"/>
    <x v="0"/>
    <x v="110"/>
    <m/>
    <m/>
    <x v="0"/>
    <x v="0"/>
    <x v="0"/>
    <x v="0"/>
    <x v="0"/>
    <x v="0"/>
    <x v="0"/>
    <x v="0"/>
    <x v="0"/>
    <x v="6"/>
    <x v="7"/>
    <x v="0"/>
    <x v="0"/>
  </r>
  <r>
    <n v="183557599"/>
    <x v="161"/>
    <x v="11"/>
    <x v="4"/>
    <x v="28"/>
    <s v="2024-11-19"/>
    <m/>
    <x v="5"/>
    <x v="0"/>
    <x v="0"/>
    <x v="0"/>
    <x v="2"/>
    <x v="1"/>
    <x v="1"/>
    <x v="1"/>
    <x v="0"/>
    <x v="6"/>
    <x v="2"/>
    <x v="0"/>
    <x v="1"/>
  </r>
  <r>
    <n v="183567830"/>
    <x v="161"/>
    <x v="155"/>
    <x v="11"/>
    <x v="8"/>
    <m/>
    <s v="2024-11-20"/>
    <x v="0"/>
    <x v="0"/>
    <x v="0"/>
    <x v="0"/>
    <x v="2"/>
    <x v="1"/>
    <x v="0"/>
    <x v="1"/>
    <x v="0"/>
    <x v="6"/>
    <x v="7"/>
    <x v="0"/>
    <x v="0"/>
  </r>
  <r>
    <n v="183567860"/>
    <x v="172"/>
    <x v="11"/>
    <x v="0"/>
    <x v="8"/>
    <s v="2024-11-18"/>
    <m/>
    <x v="2"/>
    <x v="0"/>
    <x v="0"/>
    <x v="0"/>
    <x v="0"/>
    <x v="0"/>
    <x v="0"/>
    <x v="0"/>
    <x v="0"/>
    <x v="6"/>
    <x v="2"/>
    <x v="0"/>
    <x v="1"/>
  </r>
  <r>
    <n v="183567908"/>
    <x v="172"/>
    <x v="11"/>
    <x v="0"/>
    <x v="8"/>
    <s v="2024-11-18"/>
    <m/>
    <x v="2"/>
    <x v="0"/>
    <x v="0"/>
    <x v="0"/>
    <x v="0"/>
    <x v="0"/>
    <x v="0"/>
    <x v="0"/>
    <x v="0"/>
    <x v="6"/>
    <x v="2"/>
    <x v="0"/>
    <x v="1"/>
  </r>
  <r>
    <n v="183571112"/>
    <x v="161"/>
    <x v="169"/>
    <x v="4"/>
    <x v="15"/>
    <m/>
    <m/>
    <x v="0"/>
    <x v="0"/>
    <x v="0"/>
    <x v="0"/>
    <x v="2"/>
    <x v="1"/>
    <x v="1"/>
    <x v="1"/>
    <x v="0"/>
    <x v="6"/>
    <x v="7"/>
    <x v="0"/>
    <x v="0"/>
  </r>
  <r>
    <n v="183571174"/>
    <x v="181"/>
    <x v="172"/>
    <x v="0"/>
    <x v="15"/>
    <m/>
    <m/>
    <x v="0"/>
    <x v="0"/>
    <x v="0"/>
    <x v="0"/>
    <x v="0"/>
    <x v="0"/>
    <x v="0"/>
    <x v="0"/>
    <x v="0"/>
    <x v="6"/>
    <x v="7"/>
    <x v="0"/>
    <x v="0"/>
  </r>
  <r>
    <n v="183571233"/>
    <x v="181"/>
    <x v="189"/>
    <x v="0"/>
    <x v="15"/>
    <m/>
    <m/>
    <x v="0"/>
    <x v="0"/>
    <x v="0"/>
    <x v="0"/>
    <x v="0"/>
    <x v="0"/>
    <x v="0"/>
    <x v="0"/>
    <x v="0"/>
    <x v="6"/>
    <x v="7"/>
    <x v="0"/>
    <x v="0"/>
  </r>
  <r>
    <n v="183573543"/>
    <x v="161"/>
    <x v="155"/>
    <x v="6"/>
    <x v="80"/>
    <m/>
    <m/>
    <x v="0"/>
    <x v="0"/>
    <x v="0"/>
    <x v="0"/>
    <x v="2"/>
    <x v="1"/>
    <x v="1"/>
    <x v="1"/>
    <x v="0"/>
    <x v="6"/>
    <x v="7"/>
    <x v="0"/>
    <x v="0"/>
  </r>
  <r>
    <n v="183573588"/>
    <x v="172"/>
    <x v="160"/>
    <x v="0"/>
    <x v="80"/>
    <m/>
    <m/>
    <x v="0"/>
    <x v="0"/>
    <x v="0"/>
    <x v="0"/>
    <x v="0"/>
    <x v="0"/>
    <x v="0"/>
    <x v="0"/>
    <x v="0"/>
    <x v="6"/>
    <x v="7"/>
    <x v="0"/>
    <x v="0"/>
  </r>
  <r>
    <n v="183573789"/>
    <x v="172"/>
    <x v="160"/>
    <x v="0"/>
    <x v="80"/>
    <m/>
    <m/>
    <x v="0"/>
    <x v="0"/>
    <x v="0"/>
    <x v="0"/>
    <x v="0"/>
    <x v="0"/>
    <x v="0"/>
    <x v="0"/>
    <x v="0"/>
    <x v="6"/>
    <x v="7"/>
    <x v="0"/>
    <x v="0"/>
  </r>
  <r>
    <n v="183573885"/>
    <x v="172"/>
    <x v="160"/>
    <x v="0"/>
    <x v="80"/>
    <m/>
    <m/>
    <x v="0"/>
    <x v="0"/>
    <x v="0"/>
    <x v="0"/>
    <x v="0"/>
    <x v="0"/>
    <x v="0"/>
    <x v="0"/>
    <x v="0"/>
    <x v="6"/>
    <x v="7"/>
    <x v="0"/>
    <x v="0"/>
  </r>
  <r>
    <n v="183576466"/>
    <x v="161"/>
    <x v="171"/>
    <x v="3"/>
    <x v="15"/>
    <m/>
    <m/>
    <x v="0"/>
    <x v="0"/>
    <x v="0"/>
    <x v="0"/>
    <x v="2"/>
    <x v="1"/>
    <x v="0"/>
    <x v="0"/>
    <x v="0"/>
    <x v="6"/>
    <x v="7"/>
    <x v="0"/>
    <x v="0"/>
  </r>
  <r>
    <n v="183577257"/>
    <x v="161"/>
    <x v="166"/>
    <x v="6"/>
    <x v="105"/>
    <m/>
    <m/>
    <x v="0"/>
    <x v="0"/>
    <x v="0"/>
    <x v="0"/>
    <x v="2"/>
    <x v="1"/>
    <x v="1"/>
    <x v="1"/>
    <x v="0"/>
    <x v="6"/>
    <x v="7"/>
    <x v="0"/>
    <x v="0"/>
  </r>
  <r>
    <n v="183577307"/>
    <x v="179"/>
    <x v="168"/>
    <x v="0"/>
    <x v="105"/>
    <m/>
    <m/>
    <x v="0"/>
    <x v="0"/>
    <x v="0"/>
    <x v="0"/>
    <x v="0"/>
    <x v="0"/>
    <x v="0"/>
    <x v="0"/>
    <x v="0"/>
    <x v="6"/>
    <x v="7"/>
    <x v="0"/>
    <x v="0"/>
  </r>
  <r>
    <n v="183580788"/>
    <x v="161"/>
    <x v="166"/>
    <x v="4"/>
    <x v="4"/>
    <m/>
    <m/>
    <x v="0"/>
    <x v="0"/>
    <x v="0"/>
    <x v="0"/>
    <x v="2"/>
    <x v="1"/>
    <x v="1"/>
    <x v="1"/>
    <x v="0"/>
    <x v="6"/>
    <x v="7"/>
    <x v="0"/>
    <x v="0"/>
  </r>
  <r>
    <n v="183580812"/>
    <x v="175"/>
    <x v="160"/>
    <x v="0"/>
    <x v="4"/>
    <m/>
    <m/>
    <x v="0"/>
    <x v="0"/>
    <x v="0"/>
    <x v="0"/>
    <x v="0"/>
    <x v="0"/>
    <x v="0"/>
    <x v="0"/>
    <x v="0"/>
    <x v="6"/>
    <x v="7"/>
    <x v="0"/>
    <x v="0"/>
  </r>
  <r>
    <n v="183580835"/>
    <x v="175"/>
    <x v="160"/>
    <x v="0"/>
    <x v="4"/>
    <m/>
    <m/>
    <x v="0"/>
    <x v="0"/>
    <x v="0"/>
    <x v="0"/>
    <x v="0"/>
    <x v="0"/>
    <x v="0"/>
    <x v="0"/>
    <x v="0"/>
    <x v="6"/>
    <x v="7"/>
    <x v="0"/>
    <x v="0"/>
  </r>
  <r>
    <n v="183580856"/>
    <x v="175"/>
    <x v="160"/>
    <x v="0"/>
    <x v="4"/>
    <m/>
    <m/>
    <x v="0"/>
    <x v="0"/>
    <x v="0"/>
    <x v="0"/>
    <x v="0"/>
    <x v="0"/>
    <x v="0"/>
    <x v="0"/>
    <x v="0"/>
    <x v="6"/>
    <x v="7"/>
    <x v="0"/>
    <x v="0"/>
  </r>
  <r>
    <n v="183581660"/>
    <x v="161"/>
    <x v="171"/>
    <x v="11"/>
    <x v="37"/>
    <m/>
    <m/>
    <x v="0"/>
    <x v="0"/>
    <x v="0"/>
    <x v="0"/>
    <x v="2"/>
    <x v="1"/>
    <x v="0"/>
    <x v="1"/>
    <x v="0"/>
    <x v="6"/>
    <x v="7"/>
    <x v="0"/>
    <x v="0"/>
  </r>
  <r>
    <n v="183581685"/>
    <x v="175"/>
    <x v="168"/>
    <x v="0"/>
    <x v="37"/>
    <m/>
    <m/>
    <x v="0"/>
    <x v="0"/>
    <x v="0"/>
    <x v="0"/>
    <x v="0"/>
    <x v="0"/>
    <x v="0"/>
    <x v="0"/>
    <x v="0"/>
    <x v="6"/>
    <x v="7"/>
    <x v="0"/>
    <x v="0"/>
  </r>
  <r>
    <n v="183581713"/>
    <x v="175"/>
    <x v="168"/>
    <x v="0"/>
    <x v="37"/>
    <m/>
    <m/>
    <x v="0"/>
    <x v="0"/>
    <x v="0"/>
    <x v="0"/>
    <x v="0"/>
    <x v="0"/>
    <x v="0"/>
    <x v="0"/>
    <x v="0"/>
    <x v="6"/>
    <x v="7"/>
    <x v="0"/>
    <x v="0"/>
  </r>
  <r>
    <n v="183581746"/>
    <x v="175"/>
    <x v="160"/>
    <x v="9"/>
    <x v="37"/>
    <m/>
    <m/>
    <x v="0"/>
    <x v="0"/>
    <x v="0"/>
    <x v="0"/>
    <x v="0"/>
    <x v="0"/>
    <x v="0"/>
    <x v="0"/>
    <x v="0"/>
    <x v="6"/>
    <x v="7"/>
    <x v="0"/>
    <x v="0"/>
  </r>
  <r>
    <n v="183582252"/>
    <x v="161"/>
    <x v="171"/>
    <x v="8"/>
    <x v="109"/>
    <m/>
    <m/>
    <x v="0"/>
    <x v="0"/>
    <x v="0"/>
    <x v="0"/>
    <x v="2"/>
    <x v="1"/>
    <x v="1"/>
    <x v="1"/>
    <x v="0"/>
    <x v="6"/>
    <x v="7"/>
    <x v="0"/>
    <x v="0"/>
  </r>
  <r>
    <n v="183582282"/>
    <x v="175"/>
    <x v="175"/>
    <x v="0"/>
    <x v="109"/>
    <m/>
    <m/>
    <x v="0"/>
    <x v="0"/>
    <x v="0"/>
    <x v="0"/>
    <x v="0"/>
    <x v="0"/>
    <x v="0"/>
    <x v="0"/>
    <x v="0"/>
    <x v="6"/>
    <x v="7"/>
    <x v="0"/>
    <x v="0"/>
  </r>
  <r>
    <n v="183582329"/>
    <x v="175"/>
    <x v="175"/>
    <x v="0"/>
    <x v="109"/>
    <m/>
    <m/>
    <x v="0"/>
    <x v="0"/>
    <x v="0"/>
    <x v="0"/>
    <x v="0"/>
    <x v="0"/>
    <x v="0"/>
    <x v="0"/>
    <x v="0"/>
    <x v="6"/>
    <x v="7"/>
    <x v="0"/>
    <x v="0"/>
  </r>
  <r>
    <n v="183587349"/>
    <x v="172"/>
    <x v="166"/>
    <x v="1"/>
    <x v="28"/>
    <m/>
    <m/>
    <x v="0"/>
    <x v="0"/>
    <x v="0"/>
    <x v="0"/>
    <x v="2"/>
    <x v="1"/>
    <x v="1"/>
    <x v="1"/>
    <x v="0"/>
    <x v="6"/>
    <x v="7"/>
    <x v="0"/>
    <x v="0"/>
  </r>
  <r>
    <n v="183587419"/>
    <x v="179"/>
    <x v="168"/>
    <x v="0"/>
    <x v="28"/>
    <m/>
    <m/>
    <x v="0"/>
    <x v="0"/>
    <x v="0"/>
    <x v="0"/>
    <x v="0"/>
    <x v="0"/>
    <x v="0"/>
    <x v="0"/>
    <x v="0"/>
    <x v="6"/>
    <x v="7"/>
    <x v="0"/>
    <x v="0"/>
  </r>
  <r>
    <n v="183587456"/>
    <x v="179"/>
    <x v="168"/>
    <x v="0"/>
    <x v="28"/>
    <m/>
    <m/>
    <x v="0"/>
    <x v="0"/>
    <x v="0"/>
    <x v="0"/>
    <x v="0"/>
    <x v="0"/>
    <x v="0"/>
    <x v="0"/>
    <x v="0"/>
    <x v="6"/>
    <x v="7"/>
    <x v="0"/>
    <x v="0"/>
  </r>
  <r>
    <n v="183587480"/>
    <x v="179"/>
    <x v="168"/>
    <x v="0"/>
    <x v="28"/>
    <m/>
    <m/>
    <x v="0"/>
    <x v="0"/>
    <x v="0"/>
    <x v="0"/>
    <x v="0"/>
    <x v="0"/>
    <x v="0"/>
    <x v="0"/>
    <x v="0"/>
    <x v="6"/>
    <x v="7"/>
    <x v="0"/>
    <x v="0"/>
  </r>
  <r>
    <n v="183587518"/>
    <x v="172"/>
    <x v="166"/>
    <x v="1"/>
    <x v="11"/>
    <m/>
    <m/>
    <x v="0"/>
    <x v="0"/>
    <x v="0"/>
    <x v="0"/>
    <x v="2"/>
    <x v="1"/>
    <x v="1"/>
    <x v="1"/>
    <x v="0"/>
    <x v="6"/>
    <x v="7"/>
    <x v="0"/>
    <x v="0"/>
  </r>
  <r>
    <n v="183587550"/>
    <x v="179"/>
    <x v="177"/>
    <x v="0"/>
    <x v="11"/>
    <m/>
    <m/>
    <x v="0"/>
    <x v="0"/>
    <x v="0"/>
    <x v="0"/>
    <x v="0"/>
    <x v="0"/>
    <x v="0"/>
    <x v="0"/>
    <x v="0"/>
    <x v="6"/>
    <x v="7"/>
    <x v="0"/>
    <x v="0"/>
  </r>
  <r>
    <n v="183587582"/>
    <x v="179"/>
    <x v="177"/>
    <x v="0"/>
    <x v="11"/>
    <m/>
    <m/>
    <x v="0"/>
    <x v="0"/>
    <x v="0"/>
    <x v="0"/>
    <x v="0"/>
    <x v="0"/>
    <x v="0"/>
    <x v="0"/>
    <x v="0"/>
    <x v="6"/>
    <x v="7"/>
    <x v="0"/>
    <x v="0"/>
  </r>
  <r>
    <n v="183587609"/>
    <x v="179"/>
    <x v="177"/>
    <x v="0"/>
    <x v="11"/>
    <m/>
    <m/>
    <x v="0"/>
    <x v="0"/>
    <x v="0"/>
    <x v="0"/>
    <x v="0"/>
    <x v="0"/>
    <x v="0"/>
    <x v="0"/>
    <x v="0"/>
    <x v="6"/>
    <x v="7"/>
    <x v="0"/>
    <x v="0"/>
  </r>
  <r>
    <n v="183597865"/>
    <x v="172"/>
    <x v="11"/>
    <x v="6"/>
    <x v="28"/>
    <s v="2024-11-15"/>
    <m/>
    <x v="7"/>
    <x v="0"/>
    <x v="0"/>
    <x v="0"/>
    <x v="2"/>
    <x v="1"/>
    <x v="1"/>
    <x v="1"/>
    <x v="0"/>
    <x v="6"/>
    <x v="2"/>
    <x v="0"/>
    <x v="1"/>
  </r>
  <r>
    <n v="183598730"/>
    <x v="172"/>
    <x v="160"/>
    <x v="0"/>
    <x v="111"/>
    <m/>
    <m/>
    <x v="0"/>
    <x v="0"/>
    <x v="0"/>
    <x v="0"/>
    <x v="0"/>
    <x v="0"/>
    <x v="0"/>
    <x v="0"/>
    <x v="0"/>
    <x v="6"/>
    <x v="7"/>
    <x v="0"/>
    <x v="0"/>
  </r>
  <r>
    <n v="183602943"/>
    <x v="172"/>
    <x v="171"/>
    <x v="1"/>
    <x v="15"/>
    <m/>
    <m/>
    <x v="0"/>
    <x v="0"/>
    <x v="0"/>
    <x v="0"/>
    <x v="2"/>
    <x v="1"/>
    <x v="1"/>
    <x v="1"/>
    <x v="0"/>
    <x v="6"/>
    <x v="7"/>
    <x v="0"/>
    <x v="0"/>
  </r>
  <r>
    <n v="183602980"/>
    <x v="175"/>
    <x v="175"/>
    <x v="0"/>
    <x v="15"/>
    <m/>
    <m/>
    <x v="0"/>
    <x v="0"/>
    <x v="0"/>
    <x v="0"/>
    <x v="0"/>
    <x v="0"/>
    <x v="0"/>
    <x v="0"/>
    <x v="0"/>
    <x v="6"/>
    <x v="7"/>
    <x v="0"/>
    <x v="0"/>
  </r>
  <r>
    <n v="183603015"/>
    <x v="175"/>
    <x v="168"/>
    <x v="0"/>
    <x v="15"/>
    <m/>
    <m/>
    <x v="0"/>
    <x v="0"/>
    <x v="0"/>
    <x v="0"/>
    <x v="0"/>
    <x v="0"/>
    <x v="0"/>
    <x v="0"/>
    <x v="0"/>
    <x v="6"/>
    <x v="7"/>
    <x v="0"/>
    <x v="0"/>
  </r>
  <r>
    <n v="183603051"/>
    <x v="175"/>
    <x v="168"/>
    <x v="0"/>
    <x v="15"/>
    <m/>
    <m/>
    <x v="0"/>
    <x v="0"/>
    <x v="0"/>
    <x v="0"/>
    <x v="0"/>
    <x v="0"/>
    <x v="0"/>
    <x v="0"/>
    <x v="0"/>
    <x v="6"/>
    <x v="7"/>
    <x v="0"/>
    <x v="0"/>
  </r>
  <r>
    <n v="183603064"/>
    <x v="172"/>
    <x v="11"/>
    <x v="4"/>
    <x v="41"/>
    <s v="2024-11-08"/>
    <m/>
    <x v="6"/>
    <x v="0"/>
    <x v="0"/>
    <x v="0"/>
    <x v="2"/>
    <x v="1"/>
    <x v="1"/>
    <x v="1"/>
    <x v="0"/>
    <x v="6"/>
    <x v="2"/>
    <x v="0"/>
    <x v="1"/>
  </r>
  <r>
    <n v="183603581"/>
    <x v="172"/>
    <x v="175"/>
    <x v="6"/>
    <x v="11"/>
    <m/>
    <m/>
    <x v="0"/>
    <x v="0"/>
    <x v="0"/>
    <x v="0"/>
    <x v="2"/>
    <x v="1"/>
    <x v="1"/>
    <x v="1"/>
    <x v="0"/>
    <x v="6"/>
    <x v="7"/>
    <x v="0"/>
    <x v="0"/>
  </r>
  <r>
    <n v="183603600"/>
    <x v="163"/>
    <x v="189"/>
    <x v="0"/>
    <x v="11"/>
    <m/>
    <m/>
    <x v="0"/>
    <x v="0"/>
    <x v="0"/>
    <x v="0"/>
    <x v="0"/>
    <x v="0"/>
    <x v="0"/>
    <x v="0"/>
    <x v="0"/>
    <x v="6"/>
    <x v="7"/>
    <x v="0"/>
    <x v="0"/>
  </r>
  <r>
    <n v="183603633"/>
    <x v="163"/>
    <x v="189"/>
    <x v="0"/>
    <x v="11"/>
    <m/>
    <m/>
    <x v="0"/>
    <x v="0"/>
    <x v="0"/>
    <x v="0"/>
    <x v="0"/>
    <x v="0"/>
    <x v="0"/>
    <x v="0"/>
    <x v="0"/>
    <x v="6"/>
    <x v="7"/>
    <x v="0"/>
    <x v="0"/>
  </r>
  <r>
    <n v="183604061"/>
    <x v="172"/>
    <x v="160"/>
    <x v="6"/>
    <x v="32"/>
    <m/>
    <m/>
    <x v="0"/>
    <x v="0"/>
    <x v="0"/>
    <x v="0"/>
    <x v="2"/>
    <x v="1"/>
    <x v="1"/>
    <x v="1"/>
    <x v="0"/>
    <x v="6"/>
    <x v="7"/>
    <x v="0"/>
    <x v="0"/>
  </r>
  <r>
    <n v="183604091"/>
    <x v="163"/>
    <x v="169"/>
    <x v="0"/>
    <x v="32"/>
    <m/>
    <m/>
    <x v="0"/>
    <x v="0"/>
    <x v="0"/>
    <x v="0"/>
    <x v="0"/>
    <x v="0"/>
    <x v="0"/>
    <x v="0"/>
    <x v="0"/>
    <x v="6"/>
    <x v="7"/>
    <x v="0"/>
    <x v="0"/>
  </r>
  <r>
    <n v="183604123"/>
    <x v="163"/>
    <x v="169"/>
    <x v="0"/>
    <x v="32"/>
    <m/>
    <m/>
    <x v="0"/>
    <x v="0"/>
    <x v="0"/>
    <x v="0"/>
    <x v="0"/>
    <x v="0"/>
    <x v="0"/>
    <x v="0"/>
    <x v="0"/>
    <x v="6"/>
    <x v="7"/>
    <x v="0"/>
    <x v="0"/>
  </r>
  <r>
    <n v="183606906"/>
    <x v="172"/>
    <x v="11"/>
    <x v="4"/>
    <x v="61"/>
    <s v="2024-11-13"/>
    <m/>
    <x v="7"/>
    <x v="0"/>
    <x v="0"/>
    <x v="0"/>
    <x v="2"/>
    <x v="1"/>
    <x v="1"/>
    <x v="1"/>
    <x v="0"/>
    <x v="6"/>
    <x v="2"/>
    <x v="0"/>
    <x v="1"/>
  </r>
  <r>
    <n v="183607034"/>
    <x v="172"/>
    <x v="160"/>
    <x v="7"/>
    <x v="24"/>
    <m/>
    <m/>
    <x v="0"/>
    <x v="0"/>
    <x v="0"/>
    <x v="0"/>
    <x v="2"/>
    <x v="1"/>
    <x v="0"/>
    <x v="1"/>
    <x v="0"/>
    <x v="6"/>
    <x v="7"/>
    <x v="0"/>
    <x v="0"/>
  </r>
  <r>
    <n v="183607180"/>
    <x v="173"/>
    <x v="177"/>
    <x v="0"/>
    <x v="24"/>
    <m/>
    <m/>
    <x v="0"/>
    <x v="10"/>
    <x v="0"/>
    <x v="0"/>
    <x v="1"/>
    <x v="0"/>
    <x v="0"/>
    <x v="0"/>
    <x v="1"/>
    <x v="6"/>
    <x v="7"/>
    <x v="0"/>
    <x v="0"/>
  </r>
  <r>
    <n v="183607266"/>
    <x v="173"/>
    <x v="177"/>
    <x v="0"/>
    <x v="24"/>
    <m/>
    <m/>
    <x v="0"/>
    <x v="7"/>
    <x v="0"/>
    <x v="0"/>
    <x v="1"/>
    <x v="0"/>
    <x v="0"/>
    <x v="0"/>
    <x v="1"/>
    <x v="6"/>
    <x v="7"/>
    <x v="0"/>
    <x v="0"/>
  </r>
  <r>
    <n v="183607645"/>
    <x v="172"/>
    <x v="11"/>
    <x v="26"/>
    <x v="27"/>
    <s v="2024-11-27"/>
    <m/>
    <x v="2"/>
    <x v="0"/>
    <x v="0"/>
    <x v="0"/>
    <x v="2"/>
    <x v="1"/>
    <x v="0"/>
    <x v="0"/>
    <x v="0"/>
    <x v="6"/>
    <x v="2"/>
    <x v="0"/>
    <x v="1"/>
  </r>
  <r>
    <n v="183618409"/>
    <x v="172"/>
    <x v="177"/>
    <x v="1"/>
    <x v="91"/>
    <m/>
    <m/>
    <x v="0"/>
    <x v="0"/>
    <x v="0"/>
    <x v="0"/>
    <x v="2"/>
    <x v="1"/>
    <x v="1"/>
    <x v="1"/>
    <x v="0"/>
    <x v="6"/>
    <x v="7"/>
    <x v="0"/>
    <x v="0"/>
  </r>
  <r>
    <n v="183618439"/>
    <x v="182"/>
    <x v="141"/>
    <x v="0"/>
    <x v="91"/>
    <m/>
    <m/>
    <x v="0"/>
    <x v="0"/>
    <x v="0"/>
    <x v="0"/>
    <x v="0"/>
    <x v="0"/>
    <x v="0"/>
    <x v="0"/>
    <x v="0"/>
    <x v="6"/>
    <x v="7"/>
    <x v="0"/>
    <x v="0"/>
  </r>
  <r>
    <n v="183619312"/>
    <x v="172"/>
    <x v="171"/>
    <x v="6"/>
    <x v="12"/>
    <m/>
    <m/>
    <x v="0"/>
    <x v="0"/>
    <x v="0"/>
    <x v="0"/>
    <x v="2"/>
    <x v="1"/>
    <x v="1"/>
    <x v="1"/>
    <x v="0"/>
    <x v="6"/>
    <x v="7"/>
    <x v="0"/>
    <x v="0"/>
  </r>
  <r>
    <n v="183619330"/>
    <x v="180"/>
    <x v="177"/>
    <x v="0"/>
    <x v="12"/>
    <m/>
    <m/>
    <x v="0"/>
    <x v="0"/>
    <x v="0"/>
    <x v="0"/>
    <x v="0"/>
    <x v="0"/>
    <x v="0"/>
    <x v="0"/>
    <x v="0"/>
    <x v="6"/>
    <x v="7"/>
    <x v="0"/>
    <x v="0"/>
  </r>
  <r>
    <n v="183619347"/>
    <x v="180"/>
    <x v="177"/>
    <x v="0"/>
    <x v="12"/>
    <m/>
    <m/>
    <x v="0"/>
    <x v="0"/>
    <x v="0"/>
    <x v="0"/>
    <x v="0"/>
    <x v="0"/>
    <x v="0"/>
    <x v="0"/>
    <x v="0"/>
    <x v="6"/>
    <x v="7"/>
    <x v="0"/>
    <x v="0"/>
  </r>
  <r>
    <n v="183621597"/>
    <x v="172"/>
    <x v="166"/>
    <x v="1"/>
    <x v="61"/>
    <m/>
    <m/>
    <x v="0"/>
    <x v="0"/>
    <x v="0"/>
    <x v="0"/>
    <x v="2"/>
    <x v="1"/>
    <x v="1"/>
    <x v="1"/>
    <x v="0"/>
    <x v="6"/>
    <x v="7"/>
    <x v="0"/>
    <x v="0"/>
  </r>
  <r>
    <n v="183621621"/>
    <x v="173"/>
    <x v="177"/>
    <x v="0"/>
    <x v="61"/>
    <m/>
    <m/>
    <x v="0"/>
    <x v="0"/>
    <x v="0"/>
    <x v="0"/>
    <x v="0"/>
    <x v="0"/>
    <x v="0"/>
    <x v="0"/>
    <x v="0"/>
    <x v="6"/>
    <x v="7"/>
    <x v="0"/>
    <x v="0"/>
  </r>
  <r>
    <n v="183626251"/>
    <x v="175"/>
    <x v="11"/>
    <x v="26"/>
    <x v="8"/>
    <s v="2024-11-22"/>
    <m/>
    <x v="1"/>
    <x v="0"/>
    <x v="0"/>
    <x v="0"/>
    <x v="2"/>
    <x v="1"/>
    <x v="0"/>
    <x v="0"/>
    <x v="0"/>
    <x v="6"/>
    <x v="2"/>
    <x v="0"/>
    <x v="1"/>
  </r>
  <r>
    <n v="183638240"/>
    <x v="175"/>
    <x v="166"/>
    <x v="6"/>
    <x v="8"/>
    <m/>
    <m/>
    <x v="0"/>
    <x v="0"/>
    <x v="0"/>
    <x v="0"/>
    <x v="2"/>
    <x v="1"/>
    <x v="1"/>
    <x v="1"/>
    <x v="0"/>
    <x v="6"/>
    <x v="7"/>
    <x v="0"/>
    <x v="0"/>
  </r>
  <r>
    <n v="183638288"/>
    <x v="179"/>
    <x v="181"/>
    <x v="0"/>
    <x v="8"/>
    <m/>
    <m/>
    <x v="0"/>
    <x v="0"/>
    <x v="0"/>
    <x v="0"/>
    <x v="0"/>
    <x v="0"/>
    <x v="0"/>
    <x v="0"/>
    <x v="0"/>
    <x v="6"/>
    <x v="7"/>
    <x v="0"/>
    <x v="0"/>
  </r>
  <r>
    <n v="183638323"/>
    <x v="179"/>
    <x v="168"/>
    <x v="0"/>
    <x v="8"/>
    <m/>
    <m/>
    <x v="0"/>
    <x v="0"/>
    <x v="0"/>
    <x v="0"/>
    <x v="0"/>
    <x v="0"/>
    <x v="0"/>
    <x v="0"/>
    <x v="0"/>
    <x v="6"/>
    <x v="7"/>
    <x v="0"/>
    <x v="0"/>
  </r>
  <r>
    <n v="183638371"/>
    <x v="179"/>
    <x v="168"/>
    <x v="0"/>
    <x v="8"/>
    <m/>
    <m/>
    <x v="0"/>
    <x v="0"/>
    <x v="0"/>
    <x v="0"/>
    <x v="0"/>
    <x v="0"/>
    <x v="0"/>
    <x v="0"/>
    <x v="0"/>
    <x v="6"/>
    <x v="7"/>
    <x v="0"/>
    <x v="0"/>
  </r>
  <r>
    <n v="183638652"/>
    <x v="175"/>
    <x v="190"/>
    <x v="10"/>
    <x v="45"/>
    <m/>
    <m/>
    <x v="0"/>
    <x v="0"/>
    <x v="0"/>
    <x v="0"/>
    <x v="2"/>
    <x v="1"/>
    <x v="0"/>
    <x v="1"/>
    <x v="0"/>
    <x v="6"/>
    <x v="7"/>
    <x v="0"/>
    <x v="0"/>
  </r>
  <r>
    <n v="183638707"/>
    <x v="180"/>
    <x v="175"/>
    <x v="0"/>
    <x v="45"/>
    <m/>
    <m/>
    <x v="0"/>
    <x v="10"/>
    <x v="0"/>
    <x v="0"/>
    <x v="1"/>
    <x v="0"/>
    <x v="0"/>
    <x v="0"/>
    <x v="1"/>
    <x v="6"/>
    <x v="7"/>
    <x v="0"/>
    <x v="0"/>
  </r>
  <r>
    <n v="183638754"/>
    <x v="180"/>
    <x v="177"/>
    <x v="0"/>
    <x v="45"/>
    <m/>
    <m/>
    <x v="0"/>
    <x v="0"/>
    <x v="0"/>
    <x v="0"/>
    <x v="0"/>
    <x v="0"/>
    <x v="0"/>
    <x v="0"/>
    <x v="0"/>
    <x v="6"/>
    <x v="7"/>
    <x v="0"/>
    <x v="0"/>
  </r>
  <r>
    <n v="183638788"/>
    <x v="180"/>
    <x v="177"/>
    <x v="0"/>
    <x v="45"/>
    <m/>
    <m/>
    <x v="0"/>
    <x v="0"/>
    <x v="0"/>
    <x v="0"/>
    <x v="0"/>
    <x v="0"/>
    <x v="0"/>
    <x v="0"/>
    <x v="0"/>
    <x v="6"/>
    <x v="7"/>
    <x v="0"/>
    <x v="0"/>
  </r>
  <r>
    <n v="183640522"/>
    <x v="175"/>
    <x v="166"/>
    <x v="10"/>
    <x v="30"/>
    <m/>
    <m/>
    <x v="0"/>
    <x v="0"/>
    <x v="0"/>
    <x v="0"/>
    <x v="2"/>
    <x v="1"/>
    <x v="0"/>
    <x v="1"/>
    <x v="0"/>
    <x v="6"/>
    <x v="7"/>
    <x v="0"/>
    <x v="0"/>
  </r>
  <r>
    <n v="183640611"/>
    <x v="173"/>
    <x v="162"/>
    <x v="0"/>
    <x v="30"/>
    <m/>
    <m/>
    <x v="0"/>
    <x v="0"/>
    <x v="0"/>
    <x v="0"/>
    <x v="0"/>
    <x v="0"/>
    <x v="0"/>
    <x v="0"/>
    <x v="0"/>
    <x v="6"/>
    <x v="8"/>
    <x v="0"/>
    <x v="0"/>
  </r>
  <r>
    <n v="183640704"/>
    <x v="173"/>
    <x v="175"/>
    <x v="9"/>
    <x v="30"/>
    <m/>
    <m/>
    <x v="0"/>
    <x v="0"/>
    <x v="0"/>
    <x v="0"/>
    <x v="0"/>
    <x v="0"/>
    <x v="0"/>
    <x v="0"/>
    <x v="0"/>
    <x v="6"/>
    <x v="7"/>
    <x v="0"/>
    <x v="0"/>
  </r>
  <r>
    <n v="183641732"/>
    <x v="175"/>
    <x v="171"/>
    <x v="6"/>
    <x v="90"/>
    <m/>
    <m/>
    <x v="0"/>
    <x v="0"/>
    <x v="0"/>
    <x v="0"/>
    <x v="2"/>
    <x v="1"/>
    <x v="1"/>
    <x v="1"/>
    <x v="0"/>
    <x v="6"/>
    <x v="7"/>
    <x v="0"/>
    <x v="0"/>
  </r>
  <r>
    <n v="183641753"/>
    <x v="180"/>
    <x v="11"/>
    <x v="0"/>
    <x v="90"/>
    <s v="2024-11-29"/>
    <m/>
    <x v="2"/>
    <x v="0"/>
    <x v="0"/>
    <x v="0"/>
    <x v="0"/>
    <x v="0"/>
    <x v="0"/>
    <x v="0"/>
    <x v="0"/>
    <x v="6"/>
    <x v="2"/>
    <x v="0"/>
    <x v="1"/>
  </r>
  <r>
    <n v="183643814"/>
    <x v="175"/>
    <x v="166"/>
    <x v="3"/>
    <x v="13"/>
    <m/>
    <m/>
    <x v="0"/>
    <x v="0"/>
    <x v="0"/>
    <x v="0"/>
    <x v="2"/>
    <x v="1"/>
    <x v="0"/>
    <x v="0"/>
    <x v="0"/>
    <x v="6"/>
    <x v="7"/>
    <x v="0"/>
    <x v="0"/>
  </r>
  <r>
    <n v="183644118"/>
    <x v="175"/>
    <x v="11"/>
    <x v="6"/>
    <x v="4"/>
    <s v="2024-12-04"/>
    <m/>
    <x v="5"/>
    <x v="0"/>
    <x v="0"/>
    <x v="0"/>
    <x v="2"/>
    <x v="1"/>
    <x v="1"/>
    <x v="1"/>
    <x v="0"/>
    <x v="6"/>
    <x v="2"/>
    <x v="0"/>
    <x v="1"/>
  </r>
  <r>
    <n v="183644921"/>
    <x v="175"/>
    <x v="160"/>
    <x v="6"/>
    <x v="15"/>
    <m/>
    <m/>
    <x v="0"/>
    <x v="0"/>
    <x v="0"/>
    <x v="0"/>
    <x v="2"/>
    <x v="1"/>
    <x v="1"/>
    <x v="1"/>
    <x v="0"/>
    <x v="6"/>
    <x v="7"/>
    <x v="0"/>
    <x v="0"/>
  </r>
  <r>
    <n v="183644938"/>
    <x v="163"/>
    <x v="189"/>
    <x v="0"/>
    <x v="15"/>
    <m/>
    <m/>
    <x v="0"/>
    <x v="0"/>
    <x v="0"/>
    <x v="0"/>
    <x v="0"/>
    <x v="0"/>
    <x v="0"/>
    <x v="0"/>
    <x v="0"/>
    <x v="6"/>
    <x v="7"/>
    <x v="0"/>
    <x v="0"/>
  </r>
  <r>
    <n v="183644957"/>
    <x v="175"/>
    <x v="166"/>
    <x v="8"/>
    <x v="27"/>
    <m/>
    <m/>
    <x v="0"/>
    <x v="0"/>
    <x v="0"/>
    <x v="0"/>
    <x v="2"/>
    <x v="1"/>
    <x v="1"/>
    <x v="1"/>
    <x v="0"/>
    <x v="6"/>
    <x v="7"/>
    <x v="0"/>
    <x v="0"/>
  </r>
  <r>
    <n v="183644966"/>
    <x v="163"/>
    <x v="189"/>
    <x v="0"/>
    <x v="15"/>
    <m/>
    <m/>
    <x v="0"/>
    <x v="0"/>
    <x v="0"/>
    <x v="0"/>
    <x v="0"/>
    <x v="0"/>
    <x v="0"/>
    <x v="0"/>
    <x v="0"/>
    <x v="6"/>
    <x v="7"/>
    <x v="0"/>
    <x v="0"/>
  </r>
  <r>
    <n v="183644989"/>
    <x v="179"/>
    <x v="177"/>
    <x v="0"/>
    <x v="27"/>
    <m/>
    <m/>
    <x v="0"/>
    <x v="0"/>
    <x v="0"/>
    <x v="0"/>
    <x v="0"/>
    <x v="0"/>
    <x v="0"/>
    <x v="0"/>
    <x v="0"/>
    <x v="6"/>
    <x v="7"/>
    <x v="0"/>
    <x v="0"/>
  </r>
  <r>
    <n v="183645047"/>
    <x v="179"/>
    <x v="177"/>
    <x v="0"/>
    <x v="27"/>
    <m/>
    <m/>
    <x v="0"/>
    <x v="0"/>
    <x v="0"/>
    <x v="0"/>
    <x v="0"/>
    <x v="0"/>
    <x v="0"/>
    <x v="0"/>
    <x v="0"/>
    <x v="6"/>
    <x v="7"/>
    <x v="0"/>
    <x v="0"/>
  </r>
  <r>
    <n v="183646407"/>
    <x v="175"/>
    <x v="11"/>
    <x v="7"/>
    <x v="12"/>
    <s v="2024-11-26"/>
    <m/>
    <x v="5"/>
    <x v="0"/>
    <x v="0"/>
    <x v="0"/>
    <x v="2"/>
    <x v="1"/>
    <x v="0"/>
    <x v="1"/>
    <x v="0"/>
    <x v="6"/>
    <x v="2"/>
    <x v="0"/>
    <x v="1"/>
  </r>
  <r>
    <n v="183647249"/>
    <x v="175"/>
    <x v="175"/>
    <x v="26"/>
    <x v="45"/>
    <m/>
    <m/>
    <x v="0"/>
    <x v="0"/>
    <x v="0"/>
    <x v="0"/>
    <x v="2"/>
    <x v="1"/>
    <x v="0"/>
    <x v="0"/>
    <x v="0"/>
    <x v="6"/>
    <x v="7"/>
    <x v="0"/>
    <x v="0"/>
  </r>
  <r>
    <n v="183647479"/>
    <x v="175"/>
    <x v="190"/>
    <x v="18"/>
    <x v="98"/>
    <m/>
    <m/>
    <x v="0"/>
    <x v="0"/>
    <x v="0"/>
    <x v="0"/>
    <x v="2"/>
    <x v="1"/>
    <x v="0"/>
    <x v="0"/>
    <x v="0"/>
    <x v="6"/>
    <x v="7"/>
    <x v="0"/>
    <x v="0"/>
  </r>
  <r>
    <n v="183648357"/>
    <x v="175"/>
    <x v="175"/>
    <x v="6"/>
    <x v="94"/>
    <m/>
    <m/>
    <x v="0"/>
    <x v="0"/>
    <x v="0"/>
    <x v="0"/>
    <x v="2"/>
    <x v="1"/>
    <x v="1"/>
    <x v="1"/>
    <x v="0"/>
    <x v="6"/>
    <x v="7"/>
    <x v="0"/>
    <x v="0"/>
  </r>
  <r>
    <n v="183648374"/>
    <x v="173"/>
    <x v="177"/>
    <x v="0"/>
    <x v="94"/>
    <m/>
    <m/>
    <x v="0"/>
    <x v="0"/>
    <x v="0"/>
    <x v="0"/>
    <x v="0"/>
    <x v="0"/>
    <x v="0"/>
    <x v="0"/>
    <x v="0"/>
    <x v="6"/>
    <x v="7"/>
    <x v="0"/>
    <x v="0"/>
  </r>
  <r>
    <n v="183648398"/>
    <x v="173"/>
    <x v="162"/>
    <x v="0"/>
    <x v="94"/>
    <m/>
    <m/>
    <x v="0"/>
    <x v="0"/>
    <x v="0"/>
    <x v="0"/>
    <x v="0"/>
    <x v="0"/>
    <x v="0"/>
    <x v="0"/>
    <x v="0"/>
    <x v="6"/>
    <x v="8"/>
    <x v="0"/>
    <x v="0"/>
  </r>
  <r>
    <n v="183648417"/>
    <x v="173"/>
    <x v="162"/>
    <x v="0"/>
    <x v="94"/>
    <m/>
    <m/>
    <x v="0"/>
    <x v="0"/>
    <x v="0"/>
    <x v="0"/>
    <x v="0"/>
    <x v="0"/>
    <x v="0"/>
    <x v="0"/>
    <x v="0"/>
    <x v="6"/>
    <x v="8"/>
    <x v="0"/>
    <x v="0"/>
  </r>
  <r>
    <n v="183648444"/>
    <x v="173"/>
    <x v="177"/>
    <x v="0"/>
    <x v="94"/>
    <m/>
    <m/>
    <x v="0"/>
    <x v="0"/>
    <x v="0"/>
    <x v="0"/>
    <x v="0"/>
    <x v="0"/>
    <x v="0"/>
    <x v="0"/>
    <x v="0"/>
    <x v="6"/>
    <x v="7"/>
    <x v="0"/>
    <x v="0"/>
  </r>
  <r>
    <n v="183648469"/>
    <x v="173"/>
    <x v="177"/>
    <x v="0"/>
    <x v="94"/>
    <m/>
    <m/>
    <x v="0"/>
    <x v="0"/>
    <x v="0"/>
    <x v="0"/>
    <x v="0"/>
    <x v="0"/>
    <x v="0"/>
    <x v="0"/>
    <x v="0"/>
    <x v="6"/>
    <x v="7"/>
    <x v="0"/>
    <x v="0"/>
  </r>
  <r>
    <n v="183648883"/>
    <x v="175"/>
    <x v="168"/>
    <x v="1"/>
    <x v="37"/>
    <m/>
    <m/>
    <x v="0"/>
    <x v="0"/>
    <x v="0"/>
    <x v="0"/>
    <x v="2"/>
    <x v="1"/>
    <x v="1"/>
    <x v="1"/>
    <x v="0"/>
    <x v="6"/>
    <x v="7"/>
    <x v="0"/>
    <x v="0"/>
  </r>
  <r>
    <n v="183648917"/>
    <x v="183"/>
    <x v="186"/>
    <x v="0"/>
    <x v="37"/>
    <m/>
    <m/>
    <x v="0"/>
    <x v="0"/>
    <x v="0"/>
    <x v="0"/>
    <x v="0"/>
    <x v="0"/>
    <x v="0"/>
    <x v="0"/>
    <x v="0"/>
    <x v="6"/>
    <x v="7"/>
    <x v="0"/>
    <x v="0"/>
  </r>
  <r>
    <n v="183648957"/>
    <x v="183"/>
    <x v="186"/>
    <x v="0"/>
    <x v="37"/>
    <m/>
    <m/>
    <x v="0"/>
    <x v="0"/>
    <x v="0"/>
    <x v="0"/>
    <x v="0"/>
    <x v="0"/>
    <x v="0"/>
    <x v="0"/>
    <x v="0"/>
    <x v="6"/>
    <x v="7"/>
    <x v="0"/>
    <x v="0"/>
  </r>
  <r>
    <n v="183675158"/>
    <x v="179"/>
    <x v="188"/>
    <x v="1"/>
    <x v="30"/>
    <m/>
    <m/>
    <x v="0"/>
    <x v="0"/>
    <x v="0"/>
    <x v="0"/>
    <x v="2"/>
    <x v="1"/>
    <x v="1"/>
    <x v="1"/>
    <x v="0"/>
    <x v="6"/>
    <x v="7"/>
    <x v="0"/>
    <x v="0"/>
  </r>
  <r>
    <n v="183675175"/>
    <x v="184"/>
    <x v="191"/>
    <x v="0"/>
    <x v="30"/>
    <m/>
    <m/>
    <x v="0"/>
    <x v="0"/>
    <x v="0"/>
    <x v="0"/>
    <x v="0"/>
    <x v="0"/>
    <x v="0"/>
    <x v="0"/>
    <x v="0"/>
    <x v="6"/>
    <x v="8"/>
    <x v="0"/>
    <x v="0"/>
  </r>
  <r>
    <n v="183675810"/>
    <x v="179"/>
    <x v="187"/>
    <x v="6"/>
    <x v="13"/>
    <m/>
    <s v="2024-12-05"/>
    <x v="0"/>
    <x v="0"/>
    <x v="0"/>
    <x v="0"/>
    <x v="2"/>
    <x v="1"/>
    <x v="1"/>
    <x v="1"/>
    <x v="0"/>
    <x v="6"/>
    <x v="7"/>
    <x v="0"/>
    <x v="0"/>
  </r>
  <r>
    <n v="183675840"/>
    <x v="185"/>
    <x v="172"/>
    <x v="0"/>
    <x v="13"/>
    <m/>
    <m/>
    <x v="0"/>
    <x v="0"/>
    <x v="0"/>
    <x v="0"/>
    <x v="0"/>
    <x v="0"/>
    <x v="0"/>
    <x v="0"/>
    <x v="0"/>
    <x v="6"/>
    <x v="7"/>
    <x v="0"/>
    <x v="0"/>
  </r>
  <r>
    <n v="183676499"/>
    <x v="179"/>
    <x v="173"/>
    <x v="1"/>
    <x v="3"/>
    <m/>
    <m/>
    <x v="0"/>
    <x v="0"/>
    <x v="0"/>
    <x v="0"/>
    <x v="2"/>
    <x v="1"/>
    <x v="1"/>
    <x v="1"/>
    <x v="0"/>
    <x v="6"/>
    <x v="8"/>
    <x v="0"/>
    <x v="0"/>
  </r>
  <r>
    <n v="183676530"/>
    <x v="186"/>
    <x v="178"/>
    <x v="0"/>
    <x v="3"/>
    <m/>
    <m/>
    <x v="0"/>
    <x v="0"/>
    <x v="0"/>
    <x v="0"/>
    <x v="0"/>
    <x v="0"/>
    <x v="0"/>
    <x v="0"/>
    <x v="0"/>
    <x v="7"/>
    <x v="8"/>
    <x v="0"/>
    <x v="0"/>
  </r>
  <r>
    <n v="183676559"/>
    <x v="186"/>
    <x v="178"/>
    <x v="0"/>
    <x v="3"/>
    <m/>
    <m/>
    <x v="0"/>
    <x v="0"/>
    <x v="0"/>
    <x v="0"/>
    <x v="0"/>
    <x v="0"/>
    <x v="0"/>
    <x v="0"/>
    <x v="0"/>
    <x v="7"/>
    <x v="8"/>
    <x v="0"/>
    <x v="0"/>
  </r>
  <r>
    <n v="183676577"/>
    <x v="186"/>
    <x v="178"/>
    <x v="0"/>
    <x v="3"/>
    <m/>
    <m/>
    <x v="0"/>
    <x v="0"/>
    <x v="0"/>
    <x v="0"/>
    <x v="0"/>
    <x v="0"/>
    <x v="0"/>
    <x v="0"/>
    <x v="0"/>
    <x v="7"/>
    <x v="8"/>
    <x v="0"/>
    <x v="0"/>
  </r>
  <r>
    <n v="183698788"/>
    <x v="179"/>
    <x v="11"/>
    <x v="1"/>
    <x v="9"/>
    <s v="2024-11-12"/>
    <m/>
    <x v="6"/>
    <x v="0"/>
    <x v="0"/>
    <x v="0"/>
    <x v="2"/>
    <x v="1"/>
    <x v="1"/>
    <x v="1"/>
    <x v="0"/>
    <x v="6"/>
    <x v="2"/>
    <x v="0"/>
    <x v="1"/>
  </r>
  <r>
    <n v="183698899"/>
    <x v="179"/>
    <x v="160"/>
    <x v="3"/>
    <x v="24"/>
    <m/>
    <m/>
    <x v="0"/>
    <x v="0"/>
    <x v="0"/>
    <x v="0"/>
    <x v="2"/>
    <x v="1"/>
    <x v="0"/>
    <x v="0"/>
    <x v="0"/>
    <x v="6"/>
    <x v="7"/>
    <x v="0"/>
    <x v="0"/>
  </r>
  <r>
    <n v="183702985"/>
    <x v="179"/>
    <x v="184"/>
    <x v="4"/>
    <x v="24"/>
    <m/>
    <m/>
    <x v="0"/>
    <x v="0"/>
    <x v="0"/>
    <x v="0"/>
    <x v="2"/>
    <x v="1"/>
    <x v="1"/>
    <x v="1"/>
    <x v="0"/>
    <x v="6"/>
    <x v="9"/>
    <x v="0"/>
    <x v="2"/>
  </r>
  <r>
    <n v="183703024"/>
    <x v="187"/>
    <x v="192"/>
    <x v="0"/>
    <x v="5"/>
    <m/>
    <m/>
    <x v="0"/>
    <x v="0"/>
    <x v="0"/>
    <x v="0"/>
    <x v="0"/>
    <x v="0"/>
    <x v="0"/>
    <x v="0"/>
    <x v="0"/>
    <x v="8"/>
    <x v="9"/>
    <x v="1"/>
    <x v="2"/>
  </r>
  <r>
    <n v="183704064"/>
    <x v="179"/>
    <x v="160"/>
    <x v="6"/>
    <x v="9"/>
    <m/>
    <m/>
    <x v="0"/>
    <x v="0"/>
    <x v="0"/>
    <x v="0"/>
    <x v="2"/>
    <x v="1"/>
    <x v="1"/>
    <x v="1"/>
    <x v="0"/>
    <x v="6"/>
    <x v="7"/>
    <x v="0"/>
    <x v="0"/>
  </r>
  <r>
    <n v="183704098"/>
    <x v="163"/>
    <x v="169"/>
    <x v="0"/>
    <x v="9"/>
    <m/>
    <m/>
    <x v="0"/>
    <x v="0"/>
    <x v="0"/>
    <x v="0"/>
    <x v="0"/>
    <x v="0"/>
    <x v="0"/>
    <x v="0"/>
    <x v="0"/>
    <x v="6"/>
    <x v="7"/>
    <x v="0"/>
    <x v="0"/>
  </r>
  <r>
    <n v="183704147"/>
    <x v="163"/>
    <x v="169"/>
    <x v="0"/>
    <x v="9"/>
    <m/>
    <m/>
    <x v="0"/>
    <x v="0"/>
    <x v="0"/>
    <x v="0"/>
    <x v="0"/>
    <x v="0"/>
    <x v="0"/>
    <x v="0"/>
    <x v="0"/>
    <x v="6"/>
    <x v="7"/>
    <x v="0"/>
    <x v="0"/>
  </r>
  <r>
    <n v="183704200"/>
    <x v="163"/>
    <x v="169"/>
    <x v="0"/>
    <x v="9"/>
    <m/>
    <m/>
    <x v="0"/>
    <x v="0"/>
    <x v="0"/>
    <x v="0"/>
    <x v="0"/>
    <x v="0"/>
    <x v="0"/>
    <x v="0"/>
    <x v="0"/>
    <x v="6"/>
    <x v="7"/>
    <x v="0"/>
    <x v="0"/>
  </r>
  <r>
    <n v="183704572"/>
    <x v="173"/>
    <x v="180"/>
    <x v="6"/>
    <x v="22"/>
    <m/>
    <m/>
    <x v="0"/>
    <x v="0"/>
    <x v="0"/>
    <x v="0"/>
    <x v="2"/>
    <x v="1"/>
    <x v="1"/>
    <x v="1"/>
    <x v="0"/>
    <x v="6"/>
    <x v="8"/>
    <x v="0"/>
    <x v="0"/>
  </r>
  <r>
    <n v="183704595"/>
    <x v="188"/>
    <x v="193"/>
    <x v="0"/>
    <x v="22"/>
    <m/>
    <m/>
    <x v="0"/>
    <x v="0"/>
    <x v="0"/>
    <x v="0"/>
    <x v="0"/>
    <x v="0"/>
    <x v="0"/>
    <x v="0"/>
    <x v="0"/>
    <x v="7"/>
    <x v="8"/>
    <x v="0"/>
    <x v="0"/>
  </r>
  <r>
    <n v="183704633"/>
    <x v="188"/>
    <x v="193"/>
    <x v="0"/>
    <x v="22"/>
    <m/>
    <m/>
    <x v="0"/>
    <x v="0"/>
    <x v="0"/>
    <x v="0"/>
    <x v="0"/>
    <x v="0"/>
    <x v="0"/>
    <x v="0"/>
    <x v="0"/>
    <x v="7"/>
    <x v="8"/>
    <x v="0"/>
    <x v="0"/>
  </r>
  <r>
    <n v="183704991"/>
    <x v="179"/>
    <x v="11"/>
    <x v="4"/>
    <x v="15"/>
    <s v="2024-11-21"/>
    <m/>
    <x v="5"/>
    <x v="0"/>
    <x v="0"/>
    <x v="0"/>
    <x v="2"/>
    <x v="1"/>
    <x v="1"/>
    <x v="1"/>
    <x v="0"/>
    <x v="6"/>
    <x v="2"/>
    <x v="0"/>
    <x v="1"/>
  </r>
  <r>
    <n v="183705470"/>
    <x v="179"/>
    <x v="11"/>
    <x v="26"/>
    <x v="37"/>
    <s v="2024-11-22"/>
    <m/>
    <x v="2"/>
    <x v="0"/>
    <x v="0"/>
    <x v="0"/>
    <x v="2"/>
    <x v="1"/>
    <x v="0"/>
    <x v="0"/>
    <x v="0"/>
    <x v="6"/>
    <x v="2"/>
    <x v="0"/>
    <x v="1"/>
  </r>
  <r>
    <n v="183705865"/>
    <x v="179"/>
    <x v="175"/>
    <x v="1"/>
    <x v="47"/>
    <m/>
    <m/>
    <x v="0"/>
    <x v="0"/>
    <x v="0"/>
    <x v="0"/>
    <x v="2"/>
    <x v="1"/>
    <x v="1"/>
    <x v="1"/>
    <x v="0"/>
    <x v="6"/>
    <x v="7"/>
    <x v="0"/>
    <x v="0"/>
  </r>
  <r>
    <n v="183705895"/>
    <x v="163"/>
    <x v="169"/>
    <x v="0"/>
    <x v="47"/>
    <m/>
    <m/>
    <x v="0"/>
    <x v="0"/>
    <x v="0"/>
    <x v="0"/>
    <x v="0"/>
    <x v="0"/>
    <x v="0"/>
    <x v="0"/>
    <x v="0"/>
    <x v="6"/>
    <x v="7"/>
    <x v="0"/>
    <x v="0"/>
  </r>
  <r>
    <n v="183705938"/>
    <x v="163"/>
    <x v="169"/>
    <x v="0"/>
    <x v="47"/>
    <m/>
    <m/>
    <x v="0"/>
    <x v="0"/>
    <x v="0"/>
    <x v="0"/>
    <x v="0"/>
    <x v="0"/>
    <x v="0"/>
    <x v="0"/>
    <x v="0"/>
    <x v="6"/>
    <x v="7"/>
    <x v="0"/>
    <x v="0"/>
  </r>
  <r>
    <n v="183705981"/>
    <x v="163"/>
    <x v="169"/>
    <x v="0"/>
    <x v="47"/>
    <m/>
    <m/>
    <x v="0"/>
    <x v="0"/>
    <x v="0"/>
    <x v="0"/>
    <x v="0"/>
    <x v="0"/>
    <x v="0"/>
    <x v="0"/>
    <x v="0"/>
    <x v="6"/>
    <x v="7"/>
    <x v="0"/>
    <x v="0"/>
  </r>
  <r>
    <n v="183707068"/>
    <x v="179"/>
    <x v="11"/>
    <x v="8"/>
    <x v="24"/>
    <s v="2024-11-15"/>
    <m/>
    <x v="1"/>
    <x v="0"/>
    <x v="0"/>
    <x v="0"/>
    <x v="2"/>
    <x v="1"/>
    <x v="1"/>
    <x v="1"/>
    <x v="0"/>
    <x v="6"/>
    <x v="2"/>
    <x v="0"/>
    <x v="1"/>
  </r>
  <r>
    <n v="183707243"/>
    <x v="179"/>
    <x v="168"/>
    <x v="1"/>
    <x v="37"/>
    <m/>
    <m/>
    <x v="0"/>
    <x v="0"/>
    <x v="0"/>
    <x v="0"/>
    <x v="2"/>
    <x v="1"/>
    <x v="1"/>
    <x v="1"/>
    <x v="0"/>
    <x v="6"/>
    <x v="7"/>
    <x v="0"/>
    <x v="0"/>
  </r>
  <r>
    <n v="183707282"/>
    <x v="181"/>
    <x v="186"/>
    <x v="0"/>
    <x v="37"/>
    <m/>
    <m/>
    <x v="0"/>
    <x v="0"/>
    <x v="0"/>
    <x v="0"/>
    <x v="0"/>
    <x v="0"/>
    <x v="0"/>
    <x v="0"/>
    <x v="0"/>
    <x v="6"/>
    <x v="7"/>
    <x v="0"/>
    <x v="0"/>
  </r>
  <r>
    <n v="183707320"/>
    <x v="181"/>
    <x v="186"/>
    <x v="0"/>
    <x v="37"/>
    <m/>
    <m/>
    <x v="0"/>
    <x v="0"/>
    <x v="0"/>
    <x v="0"/>
    <x v="0"/>
    <x v="0"/>
    <x v="0"/>
    <x v="0"/>
    <x v="0"/>
    <x v="6"/>
    <x v="7"/>
    <x v="0"/>
    <x v="0"/>
  </r>
  <r>
    <n v="183707638"/>
    <x v="179"/>
    <x v="168"/>
    <x v="6"/>
    <x v="96"/>
    <m/>
    <m/>
    <x v="0"/>
    <x v="0"/>
    <x v="0"/>
    <x v="0"/>
    <x v="2"/>
    <x v="1"/>
    <x v="1"/>
    <x v="1"/>
    <x v="0"/>
    <x v="6"/>
    <x v="7"/>
    <x v="0"/>
    <x v="0"/>
  </r>
  <r>
    <n v="183707772"/>
    <x v="183"/>
    <x v="189"/>
    <x v="0"/>
    <x v="96"/>
    <m/>
    <m/>
    <x v="0"/>
    <x v="0"/>
    <x v="0"/>
    <x v="0"/>
    <x v="0"/>
    <x v="0"/>
    <x v="0"/>
    <x v="0"/>
    <x v="0"/>
    <x v="6"/>
    <x v="7"/>
    <x v="0"/>
    <x v="0"/>
  </r>
  <r>
    <n v="183707811"/>
    <x v="183"/>
    <x v="189"/>
    <x v="0"/>
    <x v="96"/>
    <m/>
    <m/>
    <x v="0"/>
    <x v="0"/>
    <x v="0"/>
    <x v="0"/>
    <x v="0"/>
    <x v="0"/>
    <x v="0"/>
    <x v="0"/>
    <x v="0"/>
    <x v="6"/>
    <x v="7"/>
    <x v="0"/>
    <x v="0"/>
  </r>
  <r>
    <n v="183718426"/>
    <x v="179"/>
    <x v="181"/>
    <x v="8"/>
    <x v="90"/>
    <m/>
    <m/>
    <x v="0"/>
    <x v="0"/>
    <x v="0"/>
    <x v="0"/>
    <x v="2"/>
    <x v="1"/>
    <x v="1"/>
    <x v="1"/>
    <x v="0"/>
    <x v="6"/>
    <x v="7"/>
    <x v="0"/>
    <x v="0"/>
  </r>
  <r>
    <n v="183718445"/>
    <x v="189"/>
    <x v="172"/>
    <x v="0"/>
    <x v="90"/>
    <m/>
    <m/>
    <x v="0"/>
    <x v="0"/>
    <x v="0"/>
    <x v="0"/>
    <x v="0"/>
    <x v="0"/>
    <x v="0"/>
    <x v="0"/>
    <x v="0"/>
    <x v="6"/>
    <x v="7"/>
    <x v="0"/>
    <x v="0"/>
  </r>
  <r>
    <n v="183718942"/>
    <x v="179"/>
    <x v="177"/>
    <x v="0"/>
    <x v="112"/>
    <m/>
    <m/>
    <x v="0"/>
    <x v="0"/>
    <x v="0"/>
    <x v="0"/>
    <x v="0"/>
    <x v="0"/>
    <x v="0"/>
    <x v="0"/>
    <x v="0"/>
    <x v="6"/>
    <x v="7"/>
    <x v="0"/>
    <x v="0"/>
  </r>
  <r>
    <n v="183719185"/>
    <x v="179"/>
    <x v="177"/>
    <x v="1"/>
    <x v="12"/>
    <m/>
    <m/>
    <x v="0"/>
    <x v="0"/>
    <x v="0"/>
    <x v="0"/>
    <x v="2"/>
    <x v="1"/>
    <x v="1"/>
    <x v="1"/>
    <x v="0"/>
    <x v="6"/>
    <x v="7"/>
    <x v="0"/>
    <x v="0"/>
  </r>
  <r>
    <n v="183719304"/>
    <x v="181"/>
    <x v="186"/>
    <x v="0"/>
    <x v="12"/>
    <m/>
    <m/>
    <x v="0"/>
    <x v="0"/>
    <x v="0"/>
    <x v="0"/>
    <x v="0"/>
    <x v="0"/>
    <x v="0"/>
    <x v="0"/>
    <x v="0"/>
    <x v="6"/>
    <x v="7"/>
    <x v="0"/>
    <x v="0"/>
  </r>
  <r>
    <n v="183719334"/>
    <x v="181"/>
    <x v="186"/>
    <x v="0"/>
    <x v="12"/>
    <m/>
    <m/>
    <x v="0"/>
    <x v="0"/>
    <x v="0"/>
    <x v="0"/>
    <x v="0"/>
    <x v="0"/>
    <x v="0"/>
    <x v="0"/>
    <x v="0"/>
    <x v="6"/>
    <x v="7"/>
    <x v="0"/>
    <x v="0"/>
  </r>
  <r>
    <n v="183720613"/>
    <x v="179"/>
    <x v="11"/>
    <x v="6"/>
    <x v="47"/>
    <s v="2024-11-28"/>
    <m/>
    <x v="3"/>
    <x v="0"/>
    <x v="0"/>
    <x v="0"/>
    <x v="2"/>
    <x v="1"/>
    <x v="1"/>
    <x v="1"/>
    <x v="0"/>
    <x v="6"/>
    <x v="2"/>
    <x v="0"/>
    <x v="1"/>
  </r>
  <r>
    <n v="183721142"/>
    <x v="179"/>
    <x v="11"/>
    <x v="20"/>
    <x v="74"/>
    <s v="2024-11-13"/>
    <m/>
    <x v="7"/>
    <x v="0"/>
    <x v="0"/>
    <x v="0"/>
    <x v="2"/>
    <x v="1"/>
    <x v="0"/>
    <x v="0"/>
    <x v="0"/>
    <x v="6"/>
    <x v="2"/>
    <x v="0"/>
    <x v="1"/>
  </r>
  <r>
    <n v="183725362"/>
    <x v="181"/>
    <x v="187"/>
    <x v="1"/>
    <x v="13"/>
    <m/>
    <m/>
    <x v="0"/>
    <x v="0"/>
    <x v="0"/>
    <x v="0"/>
    <x v="2"/>
    <x v="1"/>
    <x v="1"/>
    <x v="1"/>
    <x v="0"/>
    <x v="6"/>
    <x v="7"/>
    <x v="0"/>
    <x v="0"/>
  </r>
  <r>
    <n v="183725396"/>
    <x v="190"/>
    <x v="194"/>
    <x v="0"/>
    <x v="13"/>
    <m/>
    <m/>
    <x v="0"/>
    <x v="0"/>
    <x v="0"/>
    <x v="0"/>
    <x v="0"/>
    <x v="0"/>
    <x v="0"/>
    <x v="0"/>
    <x v="0"/>
    <x v="6"/>
    <x v="7"/>
    <x v="0"/>
    <x v="0"/>
  </r>
  <r>
    <n v="183725747"/>
    <x v="173"/>
    <x v="172"/>
    <x v="4"/>
    <x v="25"/>
    <m/>
    <m/>
    <x v="0"/>
    <x v="0"/>
    <x v="0"/>
    <x v="0"/>
    <x v="2"/>
    <x v="1"/>
    <x v="1"/>
    <x v="1"/>
    <x v="0"/>
    <x v="6"/>
    <x v="7"/>
    <x v="0"/>
    <x v="0"/>
  </r>
  <r>
    <n v="183725782"/>
    <x v="190"/>
    <x v="182"/>
    <x v="0"/>
    <x v="25"/>
    <m/>
    <m/>
    <x v="0"/>
    <x v="0"/>
    <x v="0"/>
    <x v="0"/>
    <x v="0"/>
    <x v="0"/>
    <x v="0"/>
    <x v="0"/>
    <x v="0"/>
    <x v="6"/>
    <x v="7"/>
    <x v="0"/>
    <x v="0"/>
  </r>
  <r>
    <n v="183725817"/>
    <x v="190"/>
    <x v="180"/>
    <x v="0"/>
    <x v="25"/>
    <m/>
    <m/>
    <x v="0"/>
    <x v="0"/>
    <x v="0"/>
    <x v="0"/>
    <x v="0"/>
    <x v="0"/>
    <x v="0"/>
    <x v="0"/>
    <x v="0"/>
    <x v="6"/>
    <x v="8"/>
    <x v="0"/>
    <x v="0"/>
  </r>
  <r>
    <n v="183725889"/>
    <x v="190"/>
    <x v="187"/>
    <x v="9"/>
    <x v="25"/>
    <m/>
    <m/>
    <x v="0"/>
    <x v="0"/>
    <x v="0"/>
    <x v="0"/>
    <x v="0"/>
    <x v="0"/>
    <x v="0"/>
    <x v="0"/>
    <x v="0"/>
    <x v="6"/>
    <x v="7"/>
    <x v="0"/>
    <x v="0"/>
  </r>
  <r>
    <n v="183739246"/>
    <x v="173"/>
    <x v="11"/>
    <x v="6"/>
    <x v="24"/>
    <s v="2024-12-05"/>
    <m/>
    <x v="2"/>
    <x v="0"/>
    <x v="0"/>
    <x v="0"/>
    <x v="2"/>
    <x v="1"/>
    <x v="1"/>
    <x v="1"/>
    <x v="0"/>
    <x v="6"/>
    <x v="2"/>
    <x v="0"/>
    <x v="1"/>
  </r>
  <r>
    <n v="183744424"/>
    <x v="173"/>
    <x v="141"/>
    <x v="6"/>
    <x v="6"/>
    <m/>
    <m/>
    <x v="0"/>
    <x v="0"/>
    <x v="0"/>
    <x v="0"/>
    <x v="2"/>
    <x v="1"/>
    <x v="1"/>
    <x v="1"/>
    <x v="0"/>
    <x v="6"/>
    <x v="7"/>
    <x v="0"/>
    <x v="0"/>
  </r>
  <r>
    <n v="183744476"/>
    <x v="189"/>
    <x v="172"/>
    <x v="0"/>
    <x v="6"/>
    <m/>
    <m/>
    <x v="0"/>
    <x v="0"/>
    <x v="0"/>
    <x v="0"/>
    <x v="0"/>
    <x v="0"/>
    <x v="0"/>
    <x v="0"/>
    <x v="0"/>
    <x v="6"/>
    <x v="7"/>
    <x v="0"/>
    <x v="0"/>
  </r>
  <r>
    <n v="183744536"/>
    <x v="173"/>
    <x v="177"/>
    <x v="0"/>
    <x v="96"/>
    <m/>
    <s v="2024-11-22"/>
    <x v="0"/>
    <x v="0"/>
    <x v="0"/>
    <x v="0"/>
    <x v="0"/>
    <x v="0"/>
    <x v="0"/>
    <x v="0"/>
    <x v="0"/>
    <x v="6"/>
    <x v="7"/>
    <x v="0"/>
    <x v="0"/>
  </r>
  <r>
    <n v="183760826"/>
    <x v="173"/>
    <x v="194"/>
    <x v="4"/>
    <x v="91"/>
    <m/>
    <m/>
    <x v="0"/>
    <x v="0"/>
    <x v="0"/>
    <x v="0"/>
    <x v="2"/>
    <x v="1"/>
    <x v="1"/>
    <x v="1"/>
    <x v="0"/>
    <x v="6"/>
    <x v="7"/>
    <x v="0"/>
    <x v="0"/>
  </r>
  <r>
    <n v="183760881"/>
    <x v="184"/>
    <x v="11"/>
    <x v="0"/>
    <x v="91"/>
    <s v="2024-12-09"/>
    <m/>
    <x v="1"/>
    <x v="0"/>
    <x v="0"/>
    <x v="0"/>
    <x v="0"/>
    <x v="0"/>
    <x v="0"/>
    <x v="0"/>
    <x v="0"/>
    <x v="6"/>
    <x v="2"/>
    <x v="0"/>
    <x v="1"/>
  </r>
  <r>
    <n v="183760954"/>
    <x v="184"/>
    <x v="11"/>
    <x v="0"/>
    <x v="91"/>
    <s v="2024-12-09"/>
    <m/>
    <x v="1"/>
    <x v="0"/>
    <x v="0"/>
    <x v="0"/>
    <x v="0"/>
    <x v="0"/>
    <x v="0"/>
    <x v="0"/>
    <x v="0"/>
    <x v="6"/>
    <x v="2"/>
    <x v="0"/>
    <x v="1"/>
  </r>
  <r>
    <n v="183761035"/>
    <x v="184"/>
    <x v="11"/>
    <x v="0"/>
    <x v="91"/>
    <s v="2024-12-09"/>
    <m/>
    <x v="1"/>
    <x v="0"/>
    <x v="0"/>
    <x v="0"/>
    <x v="0"/>
    <x v="0"/>
    <x v="0"/>
    <x v="0"/>
    <x v="0"/>
    <x v="6"/>
    <x v="2"/>
    <x v="0"/>
    <x v="1"/>
  </r>
  <r>
    <n v="183762149"/>
    <x v="173"/>
    <x v="177"/>
    <x v="12"/>
    <x v="84"/>
    <m/>
    <m/>
    <x v="0"/>
    <x v="0"/>
    <x v="0"/>
    <x v="0"/>
    <x v="2"/>
    <x v="1"/>
    <x v="0"/>
    <x v="1"/>
    <x v="0"/>
    <x v="6"/>
    <x v="7"/>
    <x v="0"/>
    <x v="0"/>
  </r>
  <r>
    <n v="183762180"/>
    <x v="183"/>
    <x v="189"/>
    <x v="0"/>
    <x v="84"/>
    <m/>
    <m/>
    <x v="0"/>
    <x v="0"/>
    <x v="0"/>
    <x v="0"/>
    <x v="0"/>
    <x v="0"/>
    <x v="0"/>
    <x v="0"/>
    <x v="0"/>
    <x v="6"/>
    <x v="7"/>
    <x v="0"/>
    <x v="0"/>
  </r>
  <r>
    <n v="183762212"/>
    <x v="183"/>
    <x v="189"/>
    <x v="0"/>
    <x v="84"/>
    <m/>
    <m/>
    <x v="0"/>
    <x v="0"/>
    <x v="0"/>
    <x v="0"/>
    <x v="0"/>
    <x v="0"/>
    <x v="0"/>
    <x v="0"/>
    <x v="0"/>
    <x v="6"/>
    <x v="7"/>
    <x v="0"/>
    <x v="0"/>
  </r>
  <r>
    <n v="183762250"/>
    <x v="183"/>
    <x v="189"/>
    <x v="0"/>
    <x v="84"/>
    <m/>
    <m/>
    <x v="0"/>
    <x v="0"/>
    <x v="0"/>
    <x v="0"/>
    <x v="0"/>
    <x v="0"/>
    <x v="0"/>
    <x v="0"/>
    <x v="0"/>
    <x v="6"/>
    <x v="7"/>
    <x v="0"/>
    <x v="0"/>
  </r>
  <r>
    <n v="183762319"/>
    <x v="173"/>
    <x v="11"/>
    <x v="6"/>
    <x v="39"/>
    <s v="2024-11-13"/>
    <m/>
    <x v="5"/>
    <x v="0"/>
    <x v="0"/>
    <x v="0"/>
    <x v="2"/>
    <x v="1"/>
    <x v="1"/>
    <x v="1"/>
    <x v="0"/>
    <x v="6"/>
    <x v="2"/>
    <x v="0"/>
    <x v="1"/>
  </r>
  <r>
    <n v="183763198"/>
    <x v="173"/>
    <x v="169"/>
    <x v="8"/>
    <x v="61"/>
    <m/>
    <m/>
    <x v="0"/>
    <x v="0"/>
    <x v="0"/>
    <x v="0"/>
    <x v="2"/>
    <x v="1"/>
    <x v="1"/>
    <x v="1"/>
    <x v="0"/>
    <x v="6"/>
    <x v="7"/>
    <x v="0"/>
    <x v="0"/>
  </r>
  <r>
    <n v="183763229"/>
    <x v="174"/>
    <x v="187"/>
    <x v="0"/>
    <x v="61"/>
    <m/>
    <m/>
    <x v="0"/>
    <x v="0"/>
    <x v="0"/>
    <x v="0"/>
    <x v="0"/>
    <x v="0"/>
    <x v="0"/>
    <x v="0"/>
    <x v="0"/>
    <x v="6"/>
    <x v="7"/>
    <x v="0"/>
    <x v="0"/>
  </r>
  <r>
    <n v="183763831"/>
    <x v="173"/>
    <x v="11"/>
    <x v="4"/>
    <x v="12"/>
    <s v="2024-11-14"/>
    <m/>
    <x v="5"/>
    <x v="0"/>
    <x v="0"/>
    <x v="0"/>
    <x v="2"/>
    <x v="1"/>
    <x v="1"/>
    <x v="1"/>
    <x v="0"/>
    <x v="6"/>
    <x v="2"/>
    <x v="0"/>
    <x v="1"/>
  </r>
  <r>
    <n v="183763982"/>
    <x v="173"/>
    <x v="177"/>
    <x v="6"/>
    <x v="96"/>
    <m/>
    <m/>
    <x v="0"/>
    <x v="0"/>
    <x v="0"/>
    <x v="0"/>
    <x v="2"/>
    <x v="1"/>
    <x v="1"/>
    <x v="1"/>
    <x v="0"/>
    <x v="6"/>
    <x v="7"/>
    <x v="0"/>
    <x v="0"/>
  </r>
  <r>
    <n v="183764000"/>
    <x v="181"/>
    <x v="141"/>
    <x v="0"/>
    <x v="96"/>
    <m/>
    <m/>
    <x v="0"/>
    <x v="0"/>
    <x v="0"/>
    <x v="0"/>
    <x v="0"/>
    <x v="0"/>
    <x v="0"/>
    <x v="0"/>
    <x v="0"/>
    <x v="6"/>
    <x v="7"/>
    <x v="0"/>
    <x v="0"/>
  </r>
  <r>
    <n v="183764252"/>
    <x v="173"/>
    <x v="172"/>
    <x v="1"/>
    <x v="23"/>
    <m/>
    <m/>
    <x v="0"/>
    <x v="0"/>
    <x v="0"/>
    <x v="0"/>
    <x v="2"/>
    <x v="1"/>
    <x v="1"/>
    <x v="1"/>
    <x v="0"/>
    <x v="6"/>
    <x v="7"/>
    <x v="0"/>
    <x v="0"/>
  </r>
  <r>
    <n v="183764280"/>
    <x v="191"/>
    <x v="195"/>
    <x v="0"/>
    <x v="23"/>
    <m/>
    <m/>
    <x v="0"/>
    <x v="0"/>
    <x v="0"/>
    <x v="0"/>
    <x v="0"/>
    <x v="0"/>
    <x v="0"/>
    <x v="0"/>
    <x v="0"/>
    <x v="6"/>
    <x v="8"/>
    <x v="0"/>
    <x v="0"/>
  </r>
  <r>
    <n v="183764336"/>
    <x v="191"/>
    <x v="195"/>
    <x v="0"/>
    <x v="23"/>
    <m/>
    <m/>
    <x v="0"/>
    <x v="0"/>
    <x v="0"/>
    <x v="0"/>
    <x v="0"/>
    <x v="0"/>
    <x v="0"/>
    <x v="0"/>
    <x v="0"/>
    <x v="6"/>
    <x v="8"/>
    <x v="0"/>
    <x v="0"/>
  </r>
  <r>
    <n v="183764394"/>
    <x v="191"/>
    <x v="195"/>
    <x v="0"/>
    <x v="23"/>
    <m/>
    <m/>
    <x v="0"/>
    <x v="0"/>
    <x v="0"/>
    <x v="0"/>
    <x v="0"/>
    <x v="0"/>
    <x v="0"/>
    <x v="0"/>
    <x v="0"/>
    <x v="6"/>
    <x v="8"/>
    <x v="0"/>
    <x v="0"/>
  </r>
  <r>
    <n v="183764522"/>
    <x v="173"/>
    <x v="168"/>
    <x v="3"/>
    <x v="23"/>
    <m/>
    <m/>
    <x v="0"/>
    <x v="0"/>
    <x v="0"/>
    <x v="0"/>
    <x v="2"/>
    <x v="1"/>
    <x v="0"/>
    <x v="0"/>
    <x v="0"/>
    <x v="6"/>
    <x v="7"/>
    <x v="0"/>
    <x v="0"/>
  </r>
  <r>
    <n v="183764634"/>
    <x v="173"/>
    <x v="11"/>
    <x v="10"/>
    <x v="37"/>
    <s v="2024-11-22"/>
    <m/>
    <x v="6"/>
    <x v="0"/>
    <x v="0"/>
    <x v="0"/>
    <x v="2"/>
    <x v="1"/>
    <x v="0"/>
    <x v="1"/>
    <x v="0"/>
    <x v="6"/>
    <x v="2"/>
    <x v="0"/>
    <x v="1"/>
  </r>
  <r>
    <n v="183778572"/>
    <x v="163"/>
    <x v="11"/>
    <x v="6"/>
    <x v="24"/>
    <s v="2024-11-14"/>
    <m/>
    <x v="7"/>
    <x v="0"/>
    <x v="0"/>
    <x v="0"/>
    <x v="2"/>
    <x v="1"/>
    <x v="1"/>
    <x v="1"/>
    <x v="0"/>
    <x v="6"/>
    <x v="2"/>
    <x v="0"/>
    <x v="1"/>
  </r>
  <r>
    <n v="183779268"/>
    <x v="163"/>
    <x v="11"/>
    <x v="1"/>
    <x v="8"/>
    <s v="2024-11-29"/>
    <m/>
    <x v="5"/>
    <x v="0"/>
    <x v="0"/>
    <x v="0"/>
    <x v="2"/>
    <x v="1"/>
    <x v="1"/>
    <x v="1"/>
    <x v="0"/>
    <x v="6"/>
    <x v="2"/>
    <x v="0"/>
    <x v="1"/>
  </r>
  <r>
    <n v="183785179"/>
    <x v="163"/>
    <x v="11"/>
    <x v="1"/>
    <x v="74"/>
    <s v="2024-11-15"/>
    <m/>
    <x v="1"/>
    <x v="0"/>
    <x v="0"/>
    <x v="0"/>
    <x v="2"/>
    <x v="1"/>
    <x v="1"/>
    <x v="1"/>
    <x v="0"/>
    <x v="6"/>
    <x v="2"/>
    <x v="0"/>
    <x v="1"/>
  </r>
  <r>
    <n v="183785481"/>
    <x v="163"/>
    <x v="196"/>
    <x v="6"/>
    <x v="113"/>
    <m/>
    <m/>
    <x v="0"/>
    <x v="0"/>
    <x v="0"/>
    <x v="0"/>
    <x v="2"/>
    <x v="1"/>
    <x v="1"/>
    <x v="1"/>
    <x v="0"/>
    <x v="6"/>
    <x v="8"/>
    <x v="0"/>
    <x v="0"/>
  </r>
  <r>
    <n v="183785508"/>
    <x v="192"/>
    <x v="197"/>
    <x v="0"/>
    <x v="113"/>
    <m/>
    <m/>
    <x v="0"/>
    <x v="0"/>
    <x v="0"/>
    <x v="0"/>
    <x v="0"/>
    <x v="0"/>
    <x v="0"/>
    <x v="0"/>
    <x v="0"/>
    <x v="7"/>
    <x v="8"/>
    <x v="0"/>
    <x v="0"/>
  </r>
  <r>
    <n v="183785568"/>
    <x v="192"/>
    <x v="197"/>
    <x v="0"/>
    <x v="113"/>
    <m/>
    <m/>
    <x v="0"/>
    <x v="0"/>
    <x v="0"/>
    <x v="0"/>
    <x v="0"/>
    <x v="0"/>
    <x v="0"/>
    <x v="0"/>
    <x v="0"/>
    <x v="7"/>
    <x v="8"/>
    <x v="0"/>
    <x v="0"/>
  </r>
  <r>
    <n v="183785599"/>
    <x v="192"/>
    <x v="197"/>
    <x v="0"/>
    <x v="113"/>
    <m/>
    <m/>
    <x v="0"/>
    <x v="0"/>
    <x v="0"/>
    <x v="0"/>
    <x v="0"/>
    <x v="0"/>
    <x v="0"/>
    <x v="0"/>
    <x v="0"/>
    <x v="7"/>
    <x v="8"/>
    <x v="0"/>
    <x v="0"/>
  </r>
  <r>
    <n v="183786790"/>
    <x v="163"/>
    <x v="11"/>
    <x v="6"/>
    <x v="8"/>
    <s v="2024-11-19"/>
    <m/>
    <x v="1"/>
    <x v="0"/>
    <x v="0"/>
    <x v="0"/>
    <x v="2"/>
    <x v="1"/>
    <x v="1"/>
    <x v="1"/>
    <x v="0"/>
    <x v="6"/>
    <x v="2"/>
    <x v="0"/>
    <x v="1"/>
  </r>
  <r>
    <n v="183787277"/>
    <x v="163"/>
    <x v="168"/>
    <x v="1"/>
    <x v="24"/>
    <m/>
    <m/>
    <x v="0"/>
    <x v="0"/>
    <x v="0"/>
    <x v="0"/>
    <x v="2"/>
    <x v="1"/>
    <x v="1"/>
    <x v="1"/>
    <x v="0"/>
    <x v="6"/>
    <x v="7"/>
    <x v="0"/>
    <x v="0"/>
  </r>
  <r>
    <n v="183787330"/>
    <x v="183"/>
    <x v="186"/>
    <x v="0"/>
    <x v="24"/>
    <m/>
    <m/>
    <x v="0"/>
    <x v="0"/>
    <x v="0"/>
    <x v="0"/>
    <x v="0"/>
    <x v="0"/>
    <x v="0"/>
    <x v="0"/>
    <x v="0"/>
    <x v="6"/>
    <x v="7"/>
    <x v="0"/>
    <x v="0"/>
  </r>
  <r>
    <n v="183787382"/>
    <x v="183"/>
    <x v="186"/>
    <x v="0"/>
    <x v="24"/>
    <m/>
    <m/>
    <x v="0"/>
    <x v="0"/>
    <x v="0"/>
    <x v="0"/>
    <x v="0"/>
    <x v="0"/>
    <x v="0"/>
    <x v="0"/>
    <x v="0"/>
    <x v="6"/>
    <x v="7"/>
    <x v="0"/>
    <x v="0"/>
  </r>
  <r>
    <n v="183787423"/>
    <x v="183"/>
    <x v="186"/>
    <x v="0"/>
    <x v="24"/>
    <m/>
    <m/>
    <x v="0"/>
    <x v="0"/>
    <x v="0"/>
    <x v="0"/>
    <x v="0"/>
    <x v="0"/>
    <x v="0"/>
    <x v="0"/>
    <x v="0"/>
    <x v="6"/>
    <x v="7"/>
    <x v="0"/>
    <x v="0"/>
  </r>
  <r>
    <n v="183787473"/>
    <x v="183"/>
    <x v="186"/>
    <x v="0"/>
    <x v="24"/>
    <m/>
    <m/>
    <x v="0"/>
    <x v="0"/>
    <x v="0"/>
    <x v="0"/>
    <x v="0"/>
    <x v="0"/>
    <x v="0"/>
    <x v="0"/>
    <x v="0"/>
    <x v="6"/>
    <x v="7"/>
    <x v="0"/>
    <x v="0"/>
  </r>
  <r>
    <n v="183787520"/>
    <x v="183"/>
    <x v="186"/>
    <x v="0"/>
    <x v="24"/>
    <m/>
    <m/>
    <x v="0"/>
    <x v="0"/>
    <x v="0"/>
    <x v="0"/>
    <x v="0"/>
    <x v="0"/>
    <x v="0"/>
    <x v="0"/>
    <x v="0"/>
    <x v="6"/>
    <x v="7"/>
    <x v="0"/>
    <x v="0"/>
  </r>
  <r>
    <n v="183800372"/>
    <x v="163"/>
    <x v="181"/>
    <x v="10"/>
    <x v="32"/>
    <m/>
    <m/>
    <x v="0"/>
    <x v="0"/>
    <x v="0"/>
    <x v="0"/>
    <x v="2"/>
    <x v="1"/>
    <x v="0"/>
    <x v="1"/>
    <x v="0"/>
    <x v="6"/>
    <x v="7"/>
    <x v="0"/>
    <x v="0"/>
  </r>
  <r>
    <n v="183800421"/>
    <x v="193"/>
    <x v="195"/>
    <x v="0"/>
    <x v="32"/>
    <m/>
    <m/>
    <x v="0"/>
    <x v="10"/>
    <x v="0"/>
    <x v="0"/>
    <x v="1"/>
    <x v="0"/>
    <x v="0"/>
    <x v="0"/>
    <x v="1"/>
    <x v="6"/>
    <x v="8"/>
    <x v="0"/>
    <x v="0"/>
  </r>
  <r>
    <n v="183800480"/>
    <x v="193"/>
    <x v="198"/>
    <x v="0"/>
    <x v="32"/>
    <m/>
    <m/>
    <x v="0"/>
    <x v="0"/>
    <x v="0"/>
    <x v="0"/>
    <x v="0"/>
    <x v="0"/>
    <x v="0"/>
    <x v="0"/>
    <x v="0"/>
    <x v="6"/>
    <x v="8"/>
    <x v="0"/>
    <x v="0"/>
  </r>
  <r>
    <n v="183801500"/>
    <x v="163"/>
    <x v="169"/>
    <x v="6"/>
    <x v="61"/>
    <m/>
    <m/>
    <x v="0"/>
    <x v="0"/>
    <x v="0"/>
    <x v="0"/>
    <x v="2"/>
    <x v="1"/>
    <x v="1"/>
    <x v="1"/>
    <x v="0"/>
    <x v="6"/>
    <x v="7"/>
    <x v="0"/>
    <x v="0"/>
  </r>
  <r>
    <n v="183801554"/>
    <x v="194"/>
    <x v="181"/>
    <x v="0"/>
    <x v="61"/>
    <m/>
    <m/>
    <x v="0"/>
    <x v="0"/>
    <x v="0"/>
    <x v="0"/>
    <x v="0"/>
    <x v="0"/>
    <x v="0"/>
    <x v="0"/>
    <x v="0"/>
    <x v="6"/>
    <x v="7"/>
    <x v="0"/>
    <x v="0"/>
  </r>
  <r>
    <n v="183801596"/>
    <x v="194"/>
    <x v="181"/>
    <x v="0"/>
    <x v="61"/>
    <m/>
    <m/>
    <x v="0"/>
    <x v="0"/>
    <x v="0"/>
    <x v="0"/>
    <x v="0"/>
    <x v="0"/>
    <x v="0"/>
    <x v="0"/>
    <x v="0"/>
    <x v="6"/>
    <x v="7"/>
    <x v="0"/>
    <x v="0"/>
  </r>
  <r>
    <n v="183801633"/>
    <x v="194"/>
    <x v="181"/>
    <x v="0"/>
    <x v="61"/>
    <m/>
    <m/>
    <x v="0"/>
    <x v="0"/>
    <x v="0"/>
    <x v="0"/>
    <x v="0"/>
    <x v="0"/>
    <x v="0"/>
    <x v="0"/>
    <x v="0"/>
    <x v="6"/>
    <x v="7"/>
    <x v="0"/>
    <x v="0"/>
  </r>
  <r>
    <n v="183801696"/>
    <x v="194"/>
    <x v="187"/>
    <x v="0"/>
    <x v="61"/>
    <m/>
    <m/>
    <x v="0"/>
    <x v="0"/>
    <x v="0"/>
    <x v="0"/>
    <x v="0"/>
    <x v="0"/>
    <x v="0"/>
    <x v="0"/>
    <x v="0"/>
    <x v="6"/>
    <x v="7"/>
    <x v="0"/>
    <x v="0"/>
  </r>
  <r>
    <n v="183801975"/>
    <x v="163"/>
    <x v="169"/>
    <x v="4"/>
    <x v="27"/>
    <m/>
    <s v="2024-12-05"/>
    <x v="0"/>
    <x v="0"/>
    <x v="0"/>
    <x v="0"/>
    <x v="2"/>
    <x v="1"/>
    <x v="1"/>
    <x v="1"/>
    <x v="0"/>
    <x v="6"/>
    <x v="7"/>
    <x v="0"/>
    <x v="0"/>
  </r>
  <r>
    <n v="183802042"/>
    <x v="181"/>
    <x v="186"/>
    <x v="0"/>
    <x v="27"/>
    <m/>
    <s v="2024-12-10"/>
    <x v="0"/>
    <x v="0"/>
    <x v="0"/>
    <x v="0"/>
    <x v="0"/>
    <x v="0"/>
    <x v="0"/>
    <x v="0"/>
    <x v="0"/>
    <x v="6"/>
    <x v="7"/>
    <x v="0"/>
    <x v="0"/>
  </r>
  <r>
    <n v="183802092"/>
    <x v="181"/>
    <x v="186"/>
    <x v="0"/>
    <x v="27"/>
    <m/>
    <s v="2024-12-10"/>
    <x v="0"/>
    <x v="0"/>
    <x v="0"/>
    <x v="0"/>
    <x v="0"/>
    <x v="0"/>
    <x v="0"/>
    <x v="0"/>
    <x v="0"/>
    <x v="6"/>
    <x v="7"/>
    <x v="0"/>
    <x v="0"/>
  </r>
  <r>
    <n v="183802672"/>
    <x v="163"/>
    <x v="168"/>
    <x v="1"/>
    <x v="37"/>
    <m/>
    <m/>
    <x v="0"/>
    <x v="0"/>
    <x v="0"/>
    <x v="0"/>
    <x v="2"/>
    <x v="1"/>
    <x v="1"/>
    <x v="1"/>
    <x v="0"/>
    <x v="6"/>
    <x v="7"/>
    <x v="0"/>
    <x v="0"/>
  </r>
  <r>
    <n v="183802741"/>
    <x v="183"/>
    <x v="186"/>
    <x v="0"/>
    <x v="37"/>
    <m/>
    <m/>
    <x v="0"/>
    <x v="0"/>
    <x v="0"/>
    <x v="0"/>
    <x v="0"/>
    <x v="0"/>
    <x v="0"/>
    <x v="0"/>
    <x v="0"/>
    <x v="6"/>
    <x v="7"/>
    <x v="0"/>
    <x v="0"/>
  </r>
  <r>
    <n v="183802774"/>
    <x v="183"/>
    <x v="141"/>
    <x v="0"/>
    <x v="37"/>
    <m/>
    <m/>
    <x v="0"/>
    <x v="0"/>
    <x v="0"/>
    <x v="0"/>
    <x v="0"/>
    <x v="0"/>
    <x v="0"/>
    <x v="0"/>
    <x v="0"/>
    <x v="6"/>
    <x v="7"/>
    <x v="0"/>
    <x v="0"/>
  </r>
  <r>
    <n v="183803212"/>
    <x v="163"/>
    <x v="187"/>
    <x v="2"/>
    <x v="37"/>
    <m/>
    <m/>
    <x v="0"/>
    <x v="0"/>
    <x v="0"/>
    <x v="0"/>
    <x v="2"/>
    <x v="1"/>
    <x v="0"/>
    <x v="0"/>
    <x v="0"/>
    <x v="6"/>
    <x v="7"/>
    <x v="0"/>
    <x v="0"/>
  </r>
  <r>
    <n v="183803312"/>
    <x v="163"/>
    <x v="11"/>
    <x v="6"/>
    <x v="47"/>
    <s v="2024-11-28"/>
    <m/>
    <x v="2"/>
    <x v="0"/>
    <x v="0"/>
    <x v="0"/>
    <x v="2"/>
    <x v="1"/>
    <x v="1"/>
    <x v="1"/>
    <x v="0"/>
    <x v="6"/>
    <x v="2"/>
    <x v="0"/>
    <x v="1"/>
  </r>
  <r>
    <n v="183805371"/>
    <x v="163"/>
    <x v="11"/>
    <x v="6"/>
    <x v="34"/>
    <s v="2024-11-19"/>
    <m/>
    <x v="5"/>
    <x v="0"/>
    <x v="0"/>
    <x v="0"/>
    <x v="2"/>
    <x v="1"/>
    <x v="1"/>
    <x v="1"/>
    <x v="0"/>
    <x v="6"/>
    <x v="2"/>
    <x v="0"/>
    <x v="1"/>
  </r>
  <r>
    <n v="183811193"/>
    <x v="183"/>
    <x v="186"/>
    <x v="7"/>
    <x v="25"/>
    <m/>
    <m/>
    <x v="0"/>
    <x v="0"/>
    <x v="0"/>
    <x v="0"/>
    <x v="2"/>
    <x v="1"/>
    <x v="0"/>
    <x v="1"/>
    <x v="0"/>
    <x v="6"/>
    <x v="7"/>
    <x v="0"/>
    <x v="0"/>
  </r>
  <r>
    <n v="183811244"/>
    <x v="189"/>
    <x v="172"/>
    <x v="0"/>
    <x v="25"/>
    <m/>
    <m/>
    <x v="0"/>
    <x v="10"/>
    <x v="0"/>
    <x v="0"/>
    <x v="1"/>
    <x v="0"/>
    <x v="0"/>
    <x v="0"/>
    <x v="1"/>
    <x v="6"/>
    <x v="7"/>
    <x v="0"/>
    <x v="0"/>
  </r>
  <r>
    <n v="183811530"/>
    <x v="183"/>
    <x v="168"/>
    <x v="1"/>
    <x v="6"/>
    <m/>
    <m/>
    <x v="0"/>
    <x v="0"/>
    <x v="0"/>
    <x v="0"/>
    <x v="2"/>
    <x v="1"/>
    <x v="1"/>
    <x v="1"/>
    <x v="0"/>
    <x v="6"/>
    <x v="7"/>
    <x v="0"/>
    <x v="0"/>
  </r>
  <r>
    <n v="183811608"/>
    <x v="183"/>
    <x v="186"/>
    <x v="0"/>
    <x v="6"/>
    <m/>
    <m/>
    <x v="0"/>
    <x v="0"/>
    <x v="0"/>
    <x v="0"/>
    <x v="0"/>
    <x v="0"/>
    <x v="0"/>
    <x v="0"/>
    <x v="0"/>
    <x v="6"/>
    <x v="7"/>
    <x v="0"/>
    <x v="0"/>
  </r>
  <r>
    <n v="183811669"/>
    <x v="183"/>
    <x v="11"/>
    <x v="0"/>
    <x v="6"/>
    <s v="2024-11-15"/>
    <m/>
    <x v="1"/>
    <x v="0"/>
    <x v="0"/>
    <x v="0"/>
    <x v="0"/>
    <x v="0"/>
    <x v="0"/>
    <x v="0"/>
    <x v="0"/>
    <x v="6"/>
    <x v="2"/>
    <x v="0"/>
    <x v="1"/>
  </r>
  <r>
    <n v="183811732"/>
    <x v="183"/>
    <x v="186"/>
    <x v="0"/>
    <x v="6"/>
    <m/>
    <m/>
    <x v="0"/>
    <x v="0"/>
    <x v="0"/>
    <x v="0"/>
    <x v="0"/>
    <x v="0"/>
    <x v="0"/>
    <x v="0"/>
    <x v="0"/>
    <x v="6"/>
    <x v="7"/>
    <x v="0"/>
    <x v="0"/>
  </r>
  <r>
    <n v="183813185"/>
    <x v="183"/>
    <x v="168"/>
    <x v="1"/>
    <x v="5"/>
    <m/>
    <m/>
    <x v="0"/>
    <x v="0"/>
    <x v="0"/>
    <x v="0"/>
    <x v="2"/>
    <x v="1"/>
    <x v="1"/>
    <x v="1"/>
    <x v="0"/>
    <x v="6"/>
    <x v="7"/>
    <x v="0"/>
    <x v="0"/>
  </r>
  <r>
    <n v="183813244"/>
    <x v="183"/>
    <x v="186"/>
    <x v="0"/>
    <x v="5"/>
    <m/>
    <m/>
    <x v="0"/>
    <x v="0"/>
    <x v="0"/>
    <x v="0"/>
    <x v="0"/>
    <x v="0"/>
    <x v="0"/>
    <x v="0"/>
    <x v="0"/>
    <x v="6"/>
    <x v="7"/>
    <x v="0"/>
    <x v="0"/>
  </r>
  <r>
    <n v="183813372"/>
    <x v="183"/>
    <x v="186"/>
    <x v="0"/>
    <x v="5"/>
    <m/>
    <m/>
    <x v="0"/>
    <x v="0"/>
    <x v="0"/>
    <x v="0"/>
    <x v="0"/>
    <x v="0"/>
    <x v="0"/>
    <x v="0"/>
    <x v="0"/>
    <x v="6"/>
    <x v="7"/>
    <x v="0"/>
    <x v="0"/>
  </r>
  <r>
    <n v="183813744"/>
    <x v="183"/>
    <x v="11"/>
    <x v="11"/>
    <x v="11"/>
    <s v="2024-12-02"/>
    <m/>
    <x v="2"/>
    <x v="0"/>
    <x v="0"/>
    <x v="0"/>
    <x v="2"/>
    <x v="1"/>
    <x v="0"/>
    <x v="1"/>
    <x v="0"/>
    <x v="6"/>
    <x v="2"/>
    <x v="0"/>
    <x v="1"/>
  </r>
  <r>
    <n v="183814401"/>
    <x v="181"/>
    <x v="169"/>
    <x v="3"/>
    <x v="24"/>
    <m/>
    <m/>
    <x v="0"/>
    <x v="0"/>
    <x v="0"/>
    <x v="0"/>
    <x v="2"/>
    <x v="1"/>
    <x v="0"/>
    <x v="0"/>
    <x v="0"/>
    <x v="6"/>
    <x v="7"/>
    <x v="0"/>
    <x v="0"/>
  </r>
  <r>
    <n v="183815145"/>
    <x v="183"/>
    <x v="177"/>
    <x v="1"/>
    <x v="3"/>
    <m/>
    <m/>
    <x v="0"/>
    <x v="0"/>
    <x v="0"/>
    <x v="0"/>
    <x v="2"/>
    <x v="1"/>
    <x v="1"/>
    <x v="1"/>
    <x v="0"/>
    <x v="6"/>
    <x v="7"/>
    <x v="0"/>
    <x v="0"/>
  </r>
  <r>
    <n v="183815184"/>
    <x v="181"/>
    <x v="186"/>
    <x v="0"/>
    <x v="3"/>
    <m/>
    <s v="2024-11-22"/>
    <x v="0"/>
    <x v="0"/>
    <x v="0"/>
    <x v="0"/>
    <x v="0"/>
    <x v="0"/>
    <x v="0"/>
    <x v="0"/>
    <x v="0"/>
    <x v="6"/>
    <x v="7"/>
    <x v="0"/>
    <x v="0"/>
  </r>
  <r>
    <n v="183815220"/>
    <x v="181"/>
    <x v="186"/>
    <x v="0"/>
    <x v="3"/>
    <m/>
    <s v="2024-11-22"/>
    <x v="0"/>
    <x v="0"/>
    <x v="0"/>
    <x v="0"/>
    <x v="0"/>
    <x v="0"/>
    <x v="0"/>
    <x v="0"/>
    <x v="0"/>
    <x v="6"/>
    <x v="7"/>
    <x v="0"/>
    <x v="0"/>
  </r>
  <r>
    <n v="183815249"/>
    <x v="181"/>
    <x v="186"/>
    <x v="0"/>
    <x v="3"/>
    <m/>
    <s v="2024-11-22"/>
    <x v="0"/>
    <x v="0"/>
    <x v="0"/>
    <x v="0"/>
    <x v="0"/>
    <x v="0"/>
    <x v="0"/>
    <x v="0"/>
    <x v="0"/>
    <x v="6"/>
    <x v="7"/>
    <x v="0"/>
    <x v="0"/>
  </r>
  <r>
    <n v="183815425"/>
    <x v="183"/>
    <x v="189"/>
    <x v="6"/>
    <x v="24"/>
    <m/>
    <m/>
    <x v="0"/>
    <x v="0"/>
    <x v="0"/>
    <x v="0"/>
    <x v="2"/>
    <x v="1"/>
    <x v="1"/>
    <x v="1"/>
    <x v="0"/>
    <x v="6"/>
    <x v="7"/>
    <x v="0"/>
    <x v="0"/>
  </r>
  <r>
    <n v="183815494"/>
    <x v="174"/>
    <x v="187"/>
    <x v="0"/>
    <x v="24"/>
    <m/>
    <m/>
    <x v="0"/>
    <x v="0"/>
    <x v="0"/>
    <x v="0"/>
    <x v="0"/>
    <x v="0"/>
    <x v="0"/>
    <x v="0"/>
    <x v="0"/>
    <x v="6"/>
    <x v="7"/>
    <x v="0"/>
    <x v="0"/>
  </r>
  <r>
    <n v="183815533"/>
    <x v="174"/>
    <x v="187"/>
    <x v="0"/>
    <x v="24"/>
    <m/>
    <m/>
    <x v="0"/>
    <x v="0"/>
    <x v="0"/>
    <x v="0"/>
    <x v="0"/>
    <x v="0"/>
    <x v="0"/>
    <x v="0"/>
    <x v="0"/>
    <x v="6"/>
    <x v="7"/>
    <x v="0"/>
    <x v="0"/>
  </r>
  <r>
    <n v="183815559"/>
    <x v="174"/>
    <x v="187"/>
    <x v="0"/>
    <x v="24"/>
    <m/>
    <m/>
    <x v="0"/>
    <x v="0"/>
    <x v="0"/>
    <x v="0"/>
    <x v="0"/>
    <x v="0"/>
    <x v="0"/>
    <x v="0"/>
    <x v="0"/>
    <x v="6"/>
    <x v="7"/>
    <x v="0"/>
    <x v="0"/>
  </r>
  <r>
    <n v="183815614"/>
    <x v="174"/>
    <x v="187"/>
    <x v="0"/>
    <x v="24"/>
    <m/>
    <m/>
    <x v="0"/>
    <x v="0"/>
    <x v="0"/>
    <x v="0"/>
    <x v="0"/>
    <x v="0"/>
    <x v="0"/>
    <x v="0"/>
    <x v="0"/>
    <x v="6"/>
    <x v="7"/>
    <x v="0"/>
    <x v="0"/>
  </r>
  <r>
    <n v="183815668"/>
    <x v="174"/>
    <x v="186"/>
    <x v="9"/>
    <x v="24"/>
    <m/>
    <m/>
    <x v="0"/>
    <x v="0"/>
    <x v="0"/>
    <x v="0"/>
    <x v="0"/>
    <x v="0"/>
    <x v="0"/>
    <x v="0"/>
    <x v="0"/>
    <x v="6"/>
    <x v="7"/>
    <x v="0"/>
    <x v="0"/>
  </r>
  <r>
    <n v="183816132"/>
    <x v="183"/>
    <x v="11"/>
    <x v="7"/>
    <x v="25"/>
    <m/>
    <m/>
    <x v="0"/>
    <x v="0"/>
    <x v="0"/>
    <x v="0"/>
    <x v="2"/>
    <x v="1"/>
    <x v="0"/>
    <x v="1"/>
    <x v="0"/>
    <x v="6"/>
    <x v="2"/>
    <x v="0"/>
    <x v="1"/>
  </r>
  <r>
    <n v="183817273"/>
    <x v="183"/>
    <x v="141"/>
    <x v="4"/>
    <x v="39"/>
    <m/>
    <m/>
    <x v="0"/>
    <x v="0"/>
    <x v="0"/>
    <x v="0"/>
    <x v="2"/>
    <x v="1"/>
    <x v="1"/>
    <x v="1"/>
    <x v="0"/>
    <x v="6"/>
    <x v="7"/>
    <x v="0"/>
    <x v="0"/>
  </r>
  <r>
    <n v="183817305"/>
    <x v="178"/>
    <x v="172"/>
    <x v="0"/>
    <x v="39"/>
    <m/>
    <m/>
    <x v="0"/>
    <x v="0"/>
    <x v="0"/>
    <x v="0"/>
    <x v="0"/>
    <x v="0"/>
    <x v="0"/>
    <x v="0"/>
    <x v="0"/>
    <x v="6"/>
    <x v="7"/>
    <x v="0"/>
    <x v="0"/>
  </r>
  <r>
    <n v="183817328"/>
    <x v="178"/>
    <x v="172"/>
    <x v="0"/>
    <x v="39"/>
    <m/>
    <m/>
    <x v="0"/>
    <x v="0"/>
    <x v="0"/>
    <x v="0"/>
    <x v="0"/>
    <x v="0"/>
    <x v="0"/>
    <x v="0"/>
    <x v="0"/>
    <x v="6"/>
    <x v="7"/>
    <x v="0"/>
    <x v="0"/>
  </r>
  <r>
    <n v="183817354"/>
    <x v="178"/>
    <x v="172"/>
    <x v="0"/>
    <x v="39"/>
    <m/>
    <m/>
    <x v="0"/>
    <x v="0"/>
    <x v="0"/>
    <x v="0"/>
    <x v="0"/>
    <x v="0"/>
    <x v="0"/>
    <x v="0"/>
    <x v="0"/>
    <x v="6"/>
    <x v="7"/>
    <x v="0"/>
    <x v="0"/>
  </r>
  <r>
    <n v="183817563"/>
    <x v="183"/>
    <x v="169"/>
    <x v="1"/>
    <x v="41"/>
    <m/>
    <m/>
    <x v="0"/>
    <x v="0"/>
    <x v="0"/>
    <x v="0"/>
    <x v="2"/>
    <x v="1"/>
    <x v="1"/>
    <x v="1"/>
    <x v="0"/>
    <x v="6"/>
    <x v="7"/>
    <x v="0"/>
    <x v="0"/>
  </r>
  <r>
    <n v="183817620"/>
    <x v="194"/>
    <x v="181"/>
    <x v="0"/>
    <x v="41"/>
    <m/>
    <m/>
    <x v="0"/>
    <x v="0"/>
    <x v="0"/>
    <x v="0"/>
    <x v="0"/>
    <x v="0"/>
    <x v="0"/>
    <x v="0"/>
    <x v="0"/>
    <x v="6"/>
    <x v="7"/>
    <x v="0"/>
    <x v="0"/>
  </r>
  <r>
    <n v="183817886"/>
    <x v="183"/>
    <x v="141"/>
    <x v="2"/>
    <x v="88"/>
    <m/>
    <m/>
    <x v="0"/>
    <x v="0"/>
    <x v="0"/>
    <x v="0"/>
    <x v="2"/>
    <x v="1"/>
    <x v="0"/>
    <x v="0"/>
    <x v="0"/>
    <x v="6"/>
    <x v="7"/>
    <x v="0"/>
    <x v="0"/>
  </r>
  <r>
    <n v="183838124"/>
    <x v="183"/>
    <x v="189"/>
    <x v="7"/>
    <x v="13"/>
    <m/>
    <m/>
    <x v="0"/>
    <x v="0"/>
    <x v="0"/>
    <x v="0"/>
    <x v="2"/>
    <x v="1"/>
    <x v="0"/>
    <x v="1"/>
    <x v="0"/>
    <x v="6"/>
    <x v="7"/>
    <x v="0"/>
    <x v="0"/>
  </r>
  <r>
    <n v="183838208"/>
    <x v="194"/>
    <x v="186"/>
    <x v="0"/>
    <x v="13"/>
    <m/>
    <m/>
    <x v="0"/>
    <x v="0"/>
    <x v="0"/>
    <x v="0"/>
    <x v="0"/>
    <x v="0"/>
    <x v="0"/>
    <x v="0"/>
    <x v="0"/>
    <x v="6"/>
    <x v="7"/>
    <x v="0"/>
    <x v="0"/>
  </r>
  <r>
    <n v="183838298"/>
    <x v="194"/>
    <x v="186"/>
    <x v="0"/>
    <x v="13"/>
    <m/>
    <m/>
    <x v="0"/>
    <x v="0"/>
    <x v="0"/>
    <x v="0"/>
    <x v="0"/>
    <x v="0"/>
    <x v="0"/>
    <x v="0"/>
    <x v="0"/>
    <x v="6"/>
    <x v="7"/>
    <x v="0"/>
    <x v="0"/>
  </r>
  <r>
    <n v="183838355"/>
    <x v="194"/>
    <x v="186"/>
    <x v="0"/>
    <x v="13"/>
    <m/>
    <m/>
    <x v="0"/>
    <x v="0"/>
    <x v="0"/>
    <x v="0"/>
    <x v="0"/>
    <x v="0"/>
    <x v="0"/>
    <x v="0"/>
    <x v="0"/>
    <x v="6"/>
    <x v="7"/>
    <x v="0"/>
    <x v="0"/>
  </r>
  <r>
    <n v="183845704"/>
    <x v="194"/>
    <x v="181"/>
    <x v="0"/>
    <x v="41"/>
    <m/>
    <m/>
    <x v="0"/>
    <x v="0"/>
    <x v="0"/>
    <x v="0"/>
    <x v="0"/>
    <x v="0"/>
    <x v="0"/>
    <x v="0"/>
    <x v="0"/>
    <x v="6"/>
    <x v="7"/>
    <x v="0"/>
    <x v="0"/>
  </r>
  <r>
    <n v="183845804"/>
    <x v="194"/>
    <x v="181"/>
    <x v="0"/>
    <x v="41"/>
    <m/>
    <m/>
    <x v="0"/>
    <x v="0"/>
    <x v="0"/>
    <x v="0"/>
    <x v="0"/>
    <x v="0"/>
    <x v="0"/>
    <x v="0"/>
    <x v="0"/>
    <x v="6"/>
    <x v="7"/>
    <x v="0"/>
    <x v="0"/>
  </r>
  <r>
    <n v="183846083"/>
    <x v="183"/>
    <x v="169"/>
    <x v="11"/>
    <x v="96"/>
    <m/>
    <s v="2024-11-22"/>
    <x v="0"/>
    <x v="0"/>
    <x v="0"/>
    <x v="0"/>
    <x v="2"/>
    <x v="1"/>
    <x v="0"/>
    <x v="1"/>
    <x v="0"/>
    <x v="6"/>
    <x v="7"/>
    <x v="0"/>
    <x v="0"/>
  </r>
  <r>
    <n v="183846101"/>
    <x v="194"/>
    <x v="11"/>
    <x v="0"/>
    <x v="96"/>
    <s v="2024-11-20"/>
    <m/>
    <x v="5"/>
    <x v="0"/>
    <x v="0"/>
    <x v="0"/>
    <x v="0"/>
    <x v="0"/>
    <x v="0"/>
    <x v="0"/>
    <x v="0"/>
    <x v="6"/>
    <x v="2"/>
    <x v="0"/>
    <x v="1"/>
  </r>
  <r>
    <n v="183846116"/>
    <x v="194"/>
    <x v="11"/>
    <x v="0"/>
    <x v="96"/>
    <s v="2024-11-20"/>
    <m/>
    <x v="5"/>
    <x v="0"/>
    <x v="0"/>
    <x v="0"/>
    <x v="0"/>
    <x v="0"/>
    <x v="0"/>
    <x v="0"/>
    <x v="0"/>
    <x v="6"/>
    <x v="2"/>
    <x v="0"/>
    <x v="1"/>
  </r>
  <r>
    <n v="183846141"/>
    <x v="194"/>
    <x v="11"/>
    <x v="0"/>
    <x v="96"/>
    <s v="2024-11-20"/>
    <m/>
    <x v="5"/>
    <x v="0"/>
    <x v="0"/>
    <x v="0"/>
    <x v="0"/>
    <x v="0"/>
    <x v="0"/>
    <x v="0"/>
    <x v="0"/>
    <x v="6"/>
    <x v="2"/>
    <x v="0"/>
    <x v="1"/>
  </r>
  <r>
    <n v="183846151"/>
    <x v="194"/>
    <x v="11"/>
    <x v="0"/>
    <x v="96"/>
    <s v="2024-11-20"/>
    <m/>
    <x v="5"/>
    <x v="0"/>
    <x v="0"/>
    <x v="0"/>
    <x v="0"/>
    <x v="0"/>
    <x v="0"/>
    <x v="0"/>
    <x v="0"/>
    <x v="6"/>
    <x v="2"/>
    <x v="0"/>
    <x v="1"/>
  </r>
  <r>
    <n v="183850031"/>
    <x v="181"/>
    <x v="186"/>
    <x v="0"/>
    <x v="114"/>
    <m/>
    <m/>
    <x v="0"/>
    <x v="0"/>
    <x v="0"/>
    <x v="0"/>
    <x v="0"/>
    <x v="0"/>
    <x v="0"/>
    <x v="0"/>
    <x v="0"/>
    <x v="6"/>
    <x v="7"/>
    <x v="0"/>
    <x v="0"/>
  </r>
  <r>
    <n v="183851260"/>
    <x v="181"/>
    <x v="169"/>
    <x v="6"/>
    <x v="11"/>
    <m/>
    <m/>
    <x v="0"/>
    <x v="0"/>
    <x v="0"/>
    <x v="0"/>
    <x v="2"/>
    <x v="1"/>
    <x v="1"/>
    <x v="1"/>
    <x v="0"/>
    <x v="6"/>
    <x v="7"/>
    <x v="0"/>
    <x v="0"/>
  </r>
  <r>
    <n v="183851284"/>
    <x v="174"/>
    <x v="187"/>
    <x v="0"/>
    <x v="11"/>
    <m/>
    <m/>
    <x v="0"/>
    <x v="0"/>
    <x v="0"/>
    <x v="0"/>
    <x v="0"/>
    <x v="0"/>
    <x v="0"/>
    <x v="0"/>
    <x v="0"/>
    <x v="6"/>
    <x v="7"/>
    <x v="0"/>
    <x v="0"/>
  </r>
  <r>
    <n v="183852386"/>
    <x v="181"/>
    <x v="189"/>
    <x v="1"/>
    <x v="24"/>
    <m/>
    <m/>
    <x v="0"/>
    <x v="0"/>
    <x v="0"/>
    <x v="0"/>
    <x v="2"/>
    <x v="1"/>
    <x v="1"/>
    <x v="1"/>
    <x v="0"/>
    <x v="6"/>
    <x v="7"/>
    <x v="0"/>
    <x v="0"/>
  </r>
  <r>
    <n v="183852454"/>
    <x v="174"/>
    <x v="11"/>
    <x v="0"/>
    <x v="24"/>
    <s v="2025-01-16"/>
    <m/>
    <x v="2"/>
    <x v="0"/>
    <x v="0"/>
    <x v="0"/>
    <x v="0"/>
    <x v="0"/>
    <x v="0"/>
    <x v="0"/>
    <x v="0"/>
    <x v="6"/>
    <x v="2"/>
    <x v="0"/>
    <x v="1"/>
  </r>
  <r>
    <n v="183853910"/>
    <x v="181"/>
    <x v="11"/>
    <x v="15"/>
    <x v="22"/>
    <s v="2024-11-18"/>
    <m/>
    <x v="7"/>
    <x v="0"/>
    <x v="0"/>
    <x v="0"/>
    <x v="2"/>
    <x v="1"/>
    <x v="0"/>
    <x v="1"/>
    <x v="0"/>
    <x v="6"/>
    <x v="2"/>
    <x v="0"/>
    <x v="1"/>
  </r>
  <r>
    <n v="183855141"/>
    <x v="181"/>
    <x v="186"/>
    <x v="4"/>
    <x v="59"/>
    <m/>
    <m/>
    <x v="0"/>
    <x v="0"/>
    <x v="0"/>
    <x v="0"/>
    <x v="2"/>
    <x v="1"/>
    <x v="1"/>
    <x v="1"/>
    <x v="0"/>
    <x v="6"/>
    <x v="7"/>
    <x v="0"/>
    <x v="0"/>
  </r>
  <r>
    <n v="183855177"/>
    <x v="174"/>
    <x v="181"/>
    <x v="0"/>
    <x v="59"/>
    <m/>
    <m/>
    <x v="0"/>
    <x v="0"/>
    <x v="0"/>
    <x v="0"/>
    <x v="0"/>
    <x v="0"/>
    <x v="0"/>
    <x v="0"/>
    <x v="0"/>
    <x v="6"/>
    <x v="7"/>
    <x v="0"/>
    <x v="0"/>
  </r>
  <r>
    <n v="183855230"/>
    <x v="174"/>
    <x v="181"/>
    <x v="0"/>
    <x v="59"/>
    <m/>
    <m/>
    <x v="0"/>
    <x v="0"/>
    <x v="0"/>
    <x v="0"/>
    <x v="0"/>
    <x v="0"/>
    <x v="0"/>
    <x v="0"/>
    <x v="0"/>
    <x v="6"/>
    <x v="7"/>
    <x v="0"/>
    <x v="0"/>
  </r>
  <r>
    <n v="183855274"/>
    <x v="174"/>
    <x v="181"/>
    <x v="0"/>
    <x v="59"/>
    <m/>
    <m/>
    <x v="0"/>
    <x v="0"/>
    <x v="0"/>
    <x v="0"/>
    <x v="0"/>
    <x v="0"/>
    <x v="0"/>
    <x v="0"/>
    <x v="0"/>
    <x v="6"/>
    <x v="7"/>
    <x v="0"/>
    <x v="0"/>
  </r>
  <r>
    <n v="183855425"/>
    <x v="181"/>
    <x v="199"/>
    <x v="3"/>
    <x v="41"/>
    <m/>
    <m/>
    <x v="0"/>
    <x v="0"/>
    <x v="0"/>
    <x v="0"/>
    <x v="2"/>
    <x v="1"/>
    <x v="0"/>
    <x v="0"/>
    <x v="0"/>
    <x v="6"/>
    <x v="7"/>
    <x v="0"/>
    <x v="0"/>
  </r>
  <r>
    <n v="183856776"/>
    <x v="181"/>
    <x v="199"/>
    <x v="10"/>
    <x v="25"/>
    <m/>
    <m/>
    <x v="0"/>
    <x v="0"/>
    <x v="0"/>
    <x v="0"/>
    <x v="2"/>
    <x v="1"/>
    <x v="0"/>
    <x v="1"/>
    <x v="0"/>
    <x v="6"/>
    <x v="7"/>
    <x v="0"/>
    <x v="0"/>
  </r>
  <r>
    <n v="183856848"/>
    <x v="182"/>
    <x v="186"/>
    <x v="0"/>
    <x v="25"/>
    <m/>
    <m/>
    <x v="0"/>
    <x v="10"/>
    <x v="0"/>
    <x v="0"/>
    <x v="1"/>
    <x v="0"/>
    <x v="0"/>
    <x v="0"/>
    <x v="1"/>
    <x v="6"/>
    <x v="7"/>
    <x v="0"/>
    <x v="0"/>
  </r>
  <r>
    <n v="183856850"/>
    <x v="181"/>
    <x v="11"/>
    <x v="1"/>
    <x v="12"/>
    <s v="2024-11-26"/>
    <m/>
    <x v="1"/>
    <x v="0"/>
    <x v="0"/>
    <x v="0"/>
    <x v="2"/>
    <x v="1"/>
    <x v="1"/>
    <x v="1"/>
    <x v="0"/>
    <x v="6"/>
    <x v="2"/>
    <x v="0"/>
    <x v="1"/>
  </r>
  <r>
    <n v="183856880"/>
    <x v="182"/>
    <x v="181"/>
    <x v="0"/>
    <x v="25"/>
    <m/>
    <m/>
    <x v="0"/>
    <x v="0"/>
    <x v="0"/>
    <x v="0"/>
    <x v="0"/>
    <x v="0"/>
    <x v="0"/>
    <x v="0"/>
    <x v="0"/>
    <x v="6"/>
    <x v="7"/>
    <x v="0"/>
    <x v="0"/>
  </r>
  <r>
    <n v="183879463"/>
    <x v="181"/>
    <x v="194"/>
    <x v="10"/>
    <x v="32"/>
    <m/>
    <m/>
    <x v="0"/>
    <x v="0"/>
    <x v="0"/>
    <x v="0"/>
    <x v="2"/>
    <x v="1"/>
    <x v="0"/>
    <x v="1"/>
    <x v="0"/>
    <x v="6"/>
    <x v="7"/>
    <x v="0"/>
    <x v="0"/>
  </r>
  <r>
    <n v="183879531"/>
    <x v="195"/>
    <x v="198"/>
    <x v="0"/>
    <x v="32"/>
    <m/>
    <m/>
    <x v="0"/>
    <x v="10"/>
    <x v="0"/>
    <x v="0"/>
    <x v="1"/>
    <x v="0"/>
    <x v="0"/>
    <x v="0"/>
    <x v="1"/>
    <x v="6"/>
    <x v="8"/>
    <x v="0"/>
    <x v="0"/>
  </r>
  <r>
    <n v="183879559"/>
    <x v="195"/>
    <x v="195"/>
    <x v="9"/>
    <x v="32"/>
    <m/>
    <m/>
    <x v="0"/>
    <x v="0"/>
    <x v="0"/>
    <x v="0"/>
    <x v="0"/>
    <x v="0"/>
    <x v="0"/>
    <x v="0"/>
    <x v="0"/>
    <x v="6"/>
    <x v="8"/>
    <x v="0"/>
    <x v="0"/>
  </r>
  <r>
    <n v="183879992"/>
    <x v="181"/>
    <x v="11"/>
    <x v="20"/>
    <x v="2"/>
    <s v="2024-11-28"/>
    <m/>
    <x v="7"/>
    <x v="0"/>
    <x v="0"/>
    <x v="0"/>
    <x v="2"/>
    <x v="1"/>
    <x v="0"/>
    <x v="0"/>
    <x v="0"/>
    <x v="6"/>
    <x v="2"/>
    <x v="0"/>
    <x v="1"/>
  </r>
  <r>
    <n v="183880259"/>
    <x v="181"/>
    <x v="141"/>
    <x v="1"/>
    <x v="31"/>
    <m/>
    <s v="2024-11-27"/>
    <x v="0"/>
    <x v="0"/>
    <x v="0"/>
    <x v="0"/>
    <x v="2"/>
    <x v="1"/>
    <x v="1"/>
    <x v="1"/>
    <x v="0"/>
    <x v="6"/>
    <x v="7"/>
    <x v="0"/>
    <x v="0"/>
  </r>
  <r>
    <n v="183880299"/>
    <x v="189"/>
    <x v="11"/>
    <x v="0"/>
    <x v="31"/>
    <s v="2024-11-25"/>
    <m/>
    <x v="5"/>
    <x v="0"/>
    <x v="0"/>
    <x v="0"/>
    <x v="0"/>
    <x v="0"/>
    <x v="0"/>
    <x v="0"/>
    <x v="0"/>
    <x v="6"/>
    <x v="2"/>
    <x v="0"/>
    <x v="1"/>
  </r>
  <r>
    <n v="183880333"/>
    <x v="189"/>
    <x v="11"/>
    <x v="0"/>
    <x v="31"/>
    <s v="2024-11-25"/>
    <m/>
    <x v="5"/>
    <x v="0"/>
    <x v="0"/>
    <x v="0"/>
    <x v="0"/>
    <x v="0"/>
    <x v="0"/>
    <x v="0"/>
    <x v="0"/>
    <x v="6"/>
    <x v="2"/>
    <x v="0"/>
    <x v="1"/>
  </r>
  <r>
    <n v="183880954"/>
    <x v="181"/>
    <x v="11"/>
    <x v="1"/>
    <x v="84"/>
    <s v="2024-11-22"/>
    <m/>
    <x v="7"/>
    <x v="0"/>
    <x v="0"/>
    <x v="0"/>
    <x v="2"/>
    <x v="1"/>
    <x v="1"/>
    <x v="1"/>
    <x v="0"/>
    <x v="6"/>
    <x v="2"/>
    <x v="0"/>
    <x v="1"/>
  </r>
  <r>
    <n v="183881485"/>
    <x v="181"/>
    <x v="169"/>
    <x v="10"/>
    <x v="27"/>
    <m/>
    <m/>
    <x v="0"/>
    <x v="0"/>
    <x v="0"/>
    <x v="0"/>
    <x v="2"/>
    <x v="1"/>
    <x v="0"/>
    <x v="1"/>
    <x v="0"/>
    <x v="6"/>
    <x v="7"/>
    <x v="0"/>
    <x v="0"/>
  </r>
  <r>
    <n v="183881519"/>
    <x v="194"/>
    <x v="172"/>
    <x v="0"/>
    <x v="27"/>
    <m/>
    <m/>
    <x v="0"/>
    <x v="10"/>
    <x v="0"/>
    <x v="0"/>
    <x v="1"/>
    <x v="0"/>
    <x v="0"/>
    <x v="0"/>
    <x v="1"/>
    <x v="6"/>
    <x v="7"/>
    <x v="0"/>
    <x v="0"/>
  </r>
  <r>
    <n v="183882114"/>
    <x v="181"/>
    <x v="172"/>
    <x v="1"/>
    <x v="91"/>
    <m/>
    <m/>
    <x v="0"/>
    <x v="0"/>
    <x v="0"/>
    <x v="0"/>
    <x v="2"/>
    <x v="1"/>
    <x v="1"/>
    <x v="1"/>
    <x v="0"/>
    <x v="6"/>
    <x v="7"/>
    <x v="0"/>
    <x v="0"/>
  </r>
  <r>
    <n v="183882134"/>
    <x v="166"/>
    <x v="200"/>
    <x v="0"/>
    <x v="91"/>
    <m/>
    <m/>
    <x v="0"/>
    <x v="0"/>
    <x v="0"/>
    <x v="0"/>
    <x v="0"/>
    <x v="0"/>
    <x v="0"/>
    <x v="0"/>
    <x v="0"/>
    <x v="6"/>
    <x v="8"/>
    <x v="0"/>
    <x v="0"/>
  </r>
  <r>
    <n v="183882156"/>
    <x v="166"/>
    <x v="201"/>
    <x v="0"/>
    <x v="91"/>
    <m/>
    <m/>
    <x v="0"/>
    <x v="0"/>
    <x v="0"/>
    <x v="0"/>
    <x v="0"/>
    <x v="0"/>
    <x v="0"/>
    <x v="0"/>
    <x v="0"/>
    <x v="6"/>
    <x v="8"/>
    <x v="0"/>
    <x v="0"/>
  </r>
  <r>
    <n v="183882836"/>
    <x v="181"/>
    <x v="169"/>
    <x v="1"/>
    <x v="80"/>
    <m/>
    <m/>
    <x v="0"/>
    <x v="0"/>
    <x v="0"/>
    <x v="0"/>
    <x v="2"/>
    <x v="1"/>
    <x v="1"/>
    <x v="1"/>
    <x v="0"/>
    <x v="6"/>
    <x v="7"/>
    <x v="0"/>
    <x v="0"/>
  </r>
  <r>
    <n v="183882862"/>
    <x v="174"/>
    <x v="182"/>
    <x v="0"/>
    <x v="80"/>
    <m/>
    <m/>
    <x v="0"/>
    <x v="0"/>
    <x v="0"/>
    <x v="0"/>
    <x v="0"/>
    <x v="0"/>
    <x v="0"/>
    <x v="0"/>
    <x v="0"/>
    <x v="6"/>
    <x v="7"/>
    <x v="0"/>
    <x v="0"/>
  </r>
  <r>
    <n v="183882930"/>
    <x v="174"/>
    <x v="186"/>
    <x v="9"/>
    <x v="80"/>
    <m/>
    <m/>
    <x v="0"/>
    <x v="0"/>
    <x v="0"/>
    <x v="0"/>
    <x v="0"/>
    <x v="0"/>
    <x v="0"/>
    <x v="0"/>
    <x v="0"/>
    <x v="6"/>
    <x v="7"/>
    <x v="0"/>
    <x v="0"/>
  </r>
  <r>
    <n v="183883721"/>
    <x v="181"/>
    <x v="182"/>
    <x v="0"/>
    <x v="115"/>
    <m/>
    <s v="2025-01-27"/>
    <x v="0"/>
    <x v="0"/>
    <x v="0"/>
    <x v="0"/>
    <x v="0"/>
    <x v="0"/>
    <x v="0"/>
    <x v="0"/>
    <x v="0"/>
    <x v="6"/>
    <x v="7"/>
    <x v="0"/>
    <x v="0"/>
  </r>
  <r>
    <n v="183883796"/>
    <x v="181"/>
    <x v="182"/>
    <x v="0"/>
    <x v="115"/>
    <m/>
    <s v="2025-01-27"/>
    <x v="0"/>
    <x v="0"/>
    <x v="0"/>
    <x v="0"/>
    <x v="0"/>
    <x v="0"/>
    <x v="0"/>
    <x v="0"/>
    <x v="0"/>
    <x v="6"/>
    <x v="7"/>
    <x v="0"/>
    <x v="0"/>
  </r>
  <r>
    <n v="183884083"/>
    <x v="181"/>
    <x v="200"/>
    <x v="6"/>
    <x v="29"/>
    <m/>
    <m/>
    <x v="0"/>
    <x v="0"/>
    <x v="0"/>
    <x v="0"/>
    <x v="2"/>
    <x v="1"/>
    <x v="1"/>
    <x v="1"/>
    <x v="0"/>
    <x v="6"/>
    <x v="8"/>
    <x v="0"/>
    <x v="0"/>
  </r>
  <r>
    <n v="183884098"/>
    <x v="196"/>
    <x v="185"/>
    <x v="0"/>
    <x v="29"/>
    <m/>
    <m/>
    <x v="0"/>
    <x v="0"/>
    <x v="0"/>
    <x v="0"/>
    <x v="0"/>
    <x v="0"/>
    <x v="0"/>
    <x v="0"/>
    <x v="0"/>
    <x v="7"/>
    <x v="8"/>
    <x v="0"/>
    <x v="0"/>
  </r>
  <r>
    <n v="183884431"/>
    <x v="181"/>
    <x v="169"/>
    <x v="1"/>
    <x v="91"/>
    <m/>
    <m/>
    <x v="0"/>
    <x v="0"/>
    <x v="0"/>
    <x v="0"/>
    <x v="2"/>
    <x v="1"/>
    <x v="1"/>
    <x v="1"/>
    <x v="0"/>
    <x v="6"/>
    <x v="7"/>
    <x v="0"/>
    <x v="0"/>
  </r>
  <r>
    <n v="183884441"/>
    <x v="194"/>
    <x v="188"/>
    <x v="0"/>
    <x v="91"/>
    <m/>
    <m/>
    <x v="0"/>
    <x v="0"/>
    <x v="0"/>
    <x v="0"/>
    <x v="0"/>
    <x v="0"/>
    <x v="0"/>
    <x v="0"/>
    <x v="0"/>
    <x v="6"/>
    <x v="7"/>
    <x v="0"/>
    <x v="0"/>
  </r>
  <r>
    <n v="183884459"/>
    <x v="194"/>
    <x v="187"/>
    <x v="0"/>
    <x v="91"/>
    <m/>
    <m/>
    <x v="0"/>
    <x v="0"/>
    <x v="0"/>
    <x v="0"/>
    <x v="0"/>
    <x v="0"/>
    <x v="0"/>
    <x v="0"/>
    <x v="0"/>
    <x v="6"/>
    <x v="7"/>
    <x v="0"/>
    <x v="0"/>
  </r>
  <r>
    <n v="183921572"/>
    <x v="174"/>
    <x v="178"/>
    <x v="1"/>
    <x v="25"/>
    <m/>
    <m/>
    <x v="0"/>
    <x v="0"/>
    <x v="0"/>
    <x v="0"/>
    <x v="2"/>
    <x v="1"/>
    <x v="1"/>
    <x v="1"/>
    <x v="0"/>
    <x v="6"/>
    <x v="8"/>
    <x v="0"/>
    <x v="0"/>
  </r>
  <r>
    <n v="183921602"/>
    <x v="197"/>
    <x v="202"/>
    <x v="0"/>
    <x v="25"/>
    <m/>
    <m/>
    <x v="0"/>
    <x v="0"/>
    <x v="0"/>
    <x v="0"/>
    <x v="0"/>
    <x v="0"/>
    <x v="0"/>
    <x v="0"/>
    <x v="0"/>
    <x v="7"/>
    <x v="8"/>
    <x v="0"/>
    <x v="0"/>
  </r>
  <r>
    <n v="183921772"/>
    <x v="194"/>
    <x v="189"/>
    <x v="6"/>
    <x v="8"/>
    <m/>
    <m/>
    <x v="0"/>
    <x v="0"/>
    <x v="0"/>
    <x v="0"/>
    <x v="2"/>
    <x v="1"/>
    <x v="1"/>
    <x v="1"/>
    <x v="0"/>
    <x v="6"/>
    <x v="7"/>
    <x v="0"/>
    <x v="0"/>
  </r>
  <r>
    <n v="183921795"/>
    <x v="178"/>
    <x v="187"/>
    <x v="0"/>
    <x v="8"/>
    <m/>
    <m/>
    <x v="0"/>
    <x v="0"/>
    <x v="0"/>
    <x v="0"/>
    <x v="0"/>
    <x v="0"/>
    <x v="0"/>
    <x v="0"/>
    <x v="0"/>
    <x v="6"/>
    <x v="7"/>
    <x v="0"/>
    <x v="0"/>
  </r>
  <r>
    <n v="183921844"/>
    <x v="178"/>
    <x v="187"/>
    <x v="0"/>
    <x v="8"/>
    <m/>
    <m/>
    <x v="0"/>
    <x v="0"/>
    <x v="0"/>
    <x v="0"/>
    <x v="0"/>
    <x v="0"/>
    <x v="0"/>
    <x v="0"/>
    <x v="0"/>
    <x v="6"/>
    <x v="7"/>
    <x v="0"/>
    <x v="0"/>
  </r>
  <r>
    <n v="183923500"/>
    <x v="194"/>
    <x v="11"/>
    <x v="6"/>
    <x v="15"/>
    <s v="2025-01-15"/>
    <m/>
    <x v="2"/>
    <x v="0"/>
    <x v="0"/>
    <x v="0"/>
    <x v="2"/>
    <x v="1"/>
    <x v="1"/>
    <x v="1"/>
    <x v="0"/>
    <x v="6"/>
    <x v="2"/>
    <x v="0"/>
    <x v="1"/>
  </r>
  <r>
    <n v="183924381"/>
    <x v="194"/>
    <x v="141"/>
    <x v="1"/>
    <x v="15"/>
    <m/>
    <m/>
    <x v="0"/>
    <x v="0"/>
    <x v="0"/>
    <x v="0"/>
    <x v="2"/>
    <x v="1"/>
    <x v="1"/>
    <x v="1"/>
    <x v="0"/>
    <x v="6"/>
    <x v="7"/>
    <x v="0"/>
    <x v="0"/>
  </r>
  <r>
    <n v="183924417"/>
    <x v="189"/>
    <x v="172"/>
    <x v="0"/>
    <x v="15"/>
    <m/>
    <m/>
    <x v="0"/>
    <x v="0"/>
    <x v="0"/>
    <x v="0"/>
    <x v="0"/>
    <x v="0"/>
    <x v="0"/>
    <x v="0"/>
    <x v="0"/>
    <x v="6"/>
    <x v="7"/>
    <x v="0"/>
    <x v="0"/>
  </r>
  <r>
    <n v="183924457"/>
    <x v="189"/>
    <x v="172"/>
    <x v="0"/>
    <x v="15"/>
    <m/>
    <m/>
    <x v="0"/>
    <x v="0"/>
    <x v="0"/>
    <x v="0"/>
    <x v="0"/>
    <x v="0"/>
    <x v="0"/>
    <x v="0"/>
    <x v="0"/>
    <x v="6"/>
    <x v="7"/>
    <x v="0"/>
    <x v="0"/>
  </r>
  <r>
    <n v="183926077"/>
    <x v="194"/>
    <x v="141"/>
    <x v="12"/>
    <x v="11"/>
    <m/>
    <m/>
    <x v="0"/>
    <x v="0"/>
    <x v="0"/>
    <x v="0"/>
    <x v="2"/>
    <x v="1"/>
    <x v="0"/>
    <x v="1"/>
    <x v="0"/>
    <x v="6"/>
    <x v="7"/>
    <x v="0"/>
    <x v="0"/>
  </r>
  <r>
    <n v="183926201"/>
    <x v="178"/>
    <x v="187"/>
    <x v="0"/>
    <x v="11"/>
    <m/>
    <m/>
    <x v="0"/>
    <x v="10"/>
    <x v="0"/>
    <x v="0"/>
    <x v="1"/>
    <x v="0"/>
    <x v="0"/>
    <x v="0"/>
    <x v="1"/>
    <x v="6"/>
    <x v="7"/>
    <x v="0"/>
    <x v="0"/>
  </r>
  <r>
    <n v="183926316"/>
    <x v="178"/>
    <x v="187"/>
    <x v="0"/>
    <x v="11"/>
    <m/>
    <m/>
    <x v="0"/>
    <x v="6"/>
    <x v="0"/>
    <x v="0"/>
    <x v="1"/>
    <x v="0"/>
    <x v="0"/>
    <x v="0"/>
    <x v="1"/>
    <x v="6"/>
    <x v="7"/>
    <x v="0"/>
    <x v="0"/>
  </r>
  <r>
    <n v="183926701"/>
    <x v="194"/>
    <x v="189"/>
    <x v="1"/>
    <x v="25"/>
    <m/>
    <m/>
    <x v="0"/>
    <x v="0"/>
    <x v="0"/>
    <x v="0"/>
    <x v="2"/>
    <x v="1"/>
    <x v="1"/>
    <x v="1"/>
    <x v="0"/>
    <x v="6"/>
    <x v="7"/>
    <x v="0"/>
    <x v="0"/>
  </r>
  <r>
    <n v="183926750"/>
    <x v="174"/>
    <x v="181"/>
    <x v="9"/>
    <x v="25"/>
    <m/>
    <s v="2024-12-18"/>
    <x v="0"/>
    <x v="0"/>
    <x v="0"/>
    <x v="0"/>
    <x v="0"/>
    <x v="0"/>
    <x v="0"/>
    <x v="0"/>
    <x v="0"/>
    <x v="6"/>
    <x v="7"/>
    <x v="0"/>
    <x v="0"/>
  </r>
  <r>
    <n v="183926809"/>
    <x v="174"/>
    <x v="181"/>
    <x v="9"/>
    <x v="25"/>
    <m/>
    <s v="2025-01-10"/>
    <x v="0"/>
    <x v="0"/>
    <x v="0"/>
    <x v="0"/>
    <x v="0"/>
    <x v="0"/>
    <x v="0"/>
    <x v="0"/>
    <x v="0"/>
    <x v="6"/>
    <x v="7"/>
    <x v="0"/>
    <x v="0"/>
  </r>
  <r>
    <n v="183939377"/>
    <x v="194"/>
    <x v="169"/>
    <x v="2"/>
    <x v="9"/>
    <m/>
    <m/>
    <x v="0"/>
    <x v="0"/>
    <x v="0"/>
    <x v="0"/>
    <x v="2"/>
    <x v="1"/>
    <x v="0"/>
    <x v="0"/>
    <x v="0"/>
    <x v="6"/>
    <x v="7"/>
    <x v="0"/>
    <x v="0"/>
  </r>
  <r>
    <n v="183941252"/>
    <x v="194"/>
    <x v="11"/>
    <x v="1"/>
    <x v="37"/>
    <s v="2024-11-21"/>
    <m/>
    <x v="5"/>
    <x v="0"/>
    <x v="0"/>
    <x v="0"/>
    <x v="2"/>
    <x v="1"/>
    <x v="1"/>
    <x v="1"/>
    <x v="0"/>
    <x v="6"/>
    <x v="2"/>
    <x v="0"/>
    <x v="1"/>
  </r>
  <r>
    <n v="183941941"/>
    <x v="194"/>
    <x v="189"/>
    <x v="2"/>
    <x v="30"/>
    <m/>
    <m/>
    <x v="0"/>
    <x v="0"/>
    <x v="0"/>
    <x v="0"/>
    <x v="2"/>
    <x v="1"/>
    <x v="0"/>
    <x v="0"/>
    <x v="0"/>
    <x v="6"/>
    <x v="7"/>
    <x v="0"/>
    <x v="0"/>
  </r>
  <r>
    <n v="183942467"/>
    <x v="194"/>
    <x v="11"/>
    <x v="6"/>
    <x v="28"/>
    <s v="2024-11-19"/>
    <m/>
    <x v="2"/>
    <x v="0"/>
    <x v="0"/>
    <x v="0"/>
    <x v="2"/>
    <x v="1"/>
    <x v="1"/>
    <x v="1"/>
    <x v="0"/>
    <x v="6"/>
    <x v="2"/>
    <x v="0"/>
    <x v="1"/>
  </r>
  <r>
    <n v="183944547"/>
    <x v="194"/>
    <x v="141"/>
    <x v="3"/>
    <x v="12"/>
    <m/>
    <m/>
    <x v="0"/>
    <x v="0"/>
    <x v="0"/>
    <x v="0"/>
    <x v="2"/>
    <x v="1"/>
    <x v="0"/>
    <x v="0"/>
    <x v="0"/>
    <x v="6"/>
    <x v="7"/>
    <x v="0"/>
    <x v="0"/>
  </r>
  <r>
    <n v="183945245"/>
    <x v="194"/>
    <x v="189"/>
    <x v="1"/>
    <x v="32"/>
    <m/>
    <m/>
    <x v="0"/>
    <x v="0"/>
    <x v="0"/>
    <x v="0"/>
    <x v="2"/>
    <x v="1"/>
    <x v="1"/>
    <x v="1"/>
    <x v="0"/>
    <x v="6"/>
    <x v="7"/>
    <x v="0"/>
    <x v="0"/>
  </r>
  <r>
    <n v="183945279"/>
    <x v="174"/>
    <x v="187"/>
    <x v="0"/>
    <x v="32"/>
    <m/>
    <m/>
    <x v="0"/>
    <x v="0"/>
    <x v="0"/>
    <x v="0"/>
    <x v="0"/>
    <x v="0"/>
    <x v="0"/>
    <x v="0"/>
    <x v="0"/>
    <x v="6"/>
    <x v="7"/>
    <x v="0"/>
    <x v="0"/>
  </r>
  <r>
    <n v="183946221"/>
    <x v="178"/>
    <x v="194"/>
    <x v="4"/>
    <x v="83"/>
    <m/>
    <m/>
    <x v="0"/>
    <x v="0"/>
    <x v="0"/>
    <x v="0"/>
    <x v="2"/>
    <x v="1"/>
    <x v="1"/>
    <x v="1"/>
    <x v="0"/>
    <x v="6"/>
    <x v="7"/>
    <x v="0"/>
    <x v="0"/>
  </r>
  <r>
    <n v="183946247"/>
    <x v="194"/>
    <x v="186"/>
    <x v="1"/>
    <x v="61"/>
    <m/>
    <m/>
    <x v="0"/>
    <x v="0"/>
    <x v="0"/>
    <x v="0"/>
    <x v="2"/>
    <x v="1"/>
    <x v="1"/>
    <x v="1"/>
    <x v="0"/>
    <x v="6"/>
    <x v="7"/>
    <x v="0"/>
    <x v="0"/>
  </r>
  <r>
    <n v="183946255"/>
    <x v="184"/>
    <x v="173"/>
    <x v="0"/>
    <x v="83"/>
    <m/>
    <m/>
    <x v="0"/>
    <x v="0"/>
    <x v="0"/>
    <x v="0"/>
    <x v="0"/>
    <x v="0"/>
    <x v="0"/>
    <x v="0"/>
    <x v="0"/>
    <x v="6"/>
    <x v="8"/>
    <x v="0"/>
    <x v="0"/>
  </r>
  <r>
    <n v="183946288"/>
    <x v="189"/>
    <x v="172"/>
    <x v="0"/>
    <x v="61"/>
    <m/>
    <m/>
    <x v="0"/>
    <x v="0"/>
    <x v="0"/>
    <x v="0"/>
    <x v="0"/>
    <x v="0"/>
    <x v="0"/>
    <x v="0"/>
    <x v="0"/>
    <x v="6"/>
    <x v="7"/>
    <x v="0"/>
    <x v="0"/>
  </r>
  <r>
    <n v="183946301"/>
    <x v="184"/>
    <x v="191"/>
    <x v="0"/>
    <x v="83"/>
    <m/>
    <m/>
    <x v="0"/>
    <x v="0"/>
    <x v="0"/>
    <x v="0"/>
    <x v="0"/>
    <x v="0"/>
    <x v="0"/>
    <x v="0"/>
    <x v="0"/>
    <x v="6"/>
    <x v="8"/>
    <x v="0"/>
    <x v="0"/>
  </r>
  <r>
    <n v="183946314"/>
    <x v="189"/>
    <x v="172"/>
    <x v="0"/>
    <x v="61"/>
    <m/>
    <m/>
    <x v="0"/>
    <x v="0"/>
    <x v="0"/>
    <x v="0"/>
    <x v="0"/>
    <x v="0"/>
    <x v="0"/>
    <x v="0"/>
    <x v="0"/>
    <x v="6"/>
    <x v="7"/>
    <x v="0"/>
    <x v="0"/>
  </r>
  <r>
    <n v="183946336"/>
    <x v="184"/>
    <x v="11"/>
    <x v="0"/>
    <x v="83"/>
    <s v="2024-12-02"/>
    <m/>
    <x v="12"/>
    <x v="0"/>
    <x v="0"/>
    <x v="0"/>
    <x v="0"/>
    <x v="0"/>
    <x v="0"/>
    <x v="0"/>
    <x v="0"/>
    <x v="6"/>
    <x v="2"/>
    <x v="0"/>
    <x v="1"/>
  </r>
  <r>
    <n v="183946369"/>
    <x v="184"/>
    <x v="191"/>
    <x v="0"/>
    <x v="83"/>
    <m/>
    <m/>
    <x v="0"/>
    <x v="0"/>
    <x v="0"/>
    <x v="0"/>
    <x v="0"/>
    <x v="0"/>
    <x v="0"/>
    <x v="0"/>
    <x v="0"/>
    <x v="6"/>
    <x v="8"/>
    <x v="0"/>
    <x v="0"/>
  </r>
  <r>
    <n v="183946402"/>
    <x v="184"/>
    <x v="191"/>
    <x v="0"/>
    <x v="83"/>
    <m/>
    <m/>
    <x v="0"/>
    <x v="0"/>
    <x v="0"/>
    <x v="0"/>
    <x v="0"/>
    <x v="0"/>
    <x v="0"/>
    <x v="0"/>
    <x v="0"/>
    <x v="6"/>
    <x v="8"/>
    <x v="0"/>
    <x v="0"/>
  </r>
  <r>
    <n v="183946432"/>
    <x v="184"/>
    <x v="191"/>
    <x v="0"/>
    <x v="83"/>
    <m/>
    <m/>
    <x v="0"/>
    <x v="0"/>
    <x v="0"/>
    <x v="0"/>
    <x v="0"/>
    <x v="0"/>
    <x v="0"/>
    <x v="0"/>
    <x v="0"/>
    <x v="6"/>
    <x v="8"/>
    <x v="0"/>
    <x v="0"/>
  </r>
  <r>
    <n v="183962689"/>
    <x v="174"/>
    <x v="141"/>
    <x v="15"/>
    <x v="22"/>
    <m/>
    <m/>
    <x v="0"/>
    <x v="0"/>
    <x v="0"/>
    <x v="0"/>
    <x v="2"/>
    <x v="1"/>
    <x v="0"/>
    <x v="1"/>
    <x v="0"/>
    <x v="6"/>
    <x v="7"/>
    <x v="0"/>
    <x v="0"/>
  </r>
  <r>
    <n v="183962869"/>
    <x v="189"/>
    <x v="172"/>
    <x v="0"/>
    <x v="22"/>
    <m/>
    <m/>
    <x v="0"/>
    <x v="10"/>
    <x v="0"/>
    <x v="0"/>
    <x v="1"/>
    <x v="0"/>
    <x v="0"/>
    <x v="0"/>
    <x v="1"/>
    <x v="6"/>
    <x v="7"/>
    <x v="0"/>
    <x v="0"/>
  </r>
  <r>
    <n v="183962971"/>
    <x v="189"/>
    <x v="187"/>
    <x v="9"/>
    <x v="22"/>
    <m/>
    <m/>
    <x v="0"/>
    <x v="0"/>
    <x v="0"/>
    <x v="0"/>
    <x v="0"/>
    <x v="0"/>
    <x v="0"/>
    <x v="0"/>
    <x v="0"/>
    <x v="6"/>
    <x v="7"/>
    <x v="0"/>
    <x v="0"/>
  </r>
  <r>
    <n v="183964674"/>
    <x v="174"/>
    <x v="187"/>
    <x v="6"/>
    <x v="13"/>
    <m/>
    <m/>
    <x v="0"/>
    <x v="0"/>
    <x v="0"/>
    <x v="0"/>
    <x v="2"/>
    <x v="1"/>
    <x v="1"/>
    <x v="1"/>
    <x v="0"/>
    <x v="6"/>
    <x v="7"/>
    <x v="0"/>
    <x v="0"/>
  </r>
  <r>
    <n v="183964714"/>
    <x v="185"/>
    <x v="172"/>
    <x v="0"/>
    <x v="13"/>
    <m/>
    <m/>
    <x v="0"/>
    <x v="0"/>
    <x v="0"/>
    <x v="0"/>
    <x v="0"/>
    <x v="0"/>
    <x v="0"/>
    <x v="0"/>
    <x v="0"/>
    <x v="6"/>
    <x v="7"/>
    <x v="0"/>
    <x v="0"/>
  </r>
  <r>
    <n v="183964762"/>
    <x v="185"/>
    <x v="172"/>
    <x v="0"/>
    <x v="13"/>
    <m/>
    <m/>
    <x v="0"/>
    <x v="0"/>
    <x v="0"/>
    <x v="0"/>
    <x v="0"/>
    <x v="0"/>
    <x v="0"/>
    <x v="0"/>
    <x v="0"/>
    <x v="6"/>
    <x v="7"/>
    <x v="0"/>
    <x v="0"/>
  </r>
  <r>
    <n v="183964828"/>
    <x v="185"/>
    <x v="172"/>
    <x v="0"/>
    <x v="13"/>
    <m/>
    <m/>
    <x v="0"/>
    <x v="0"/>
    <x v="0"/>
    <x v="0"/>
    <x v="0"/>
    <x v="0"/>
    <x v="0"/>
    <x v="0"/>
    <x v="0"/>
    <x v="6"/>
    <x v="7"/>
    <x v="0"/>
    <x v="0"/>
  </r>
  <r>
    <n v="183964869"/>
    <x v="185"/>
    <x v="172"/>
    <x v="0"/>
    <x v="13"/>
    <m/>
    <m/>
    <x v="0"/>
    <x v="0"/>
    <x v="0"/>
    <x v="0"/>
    <x v="0"/>
    <x v="0"/>
    <x v="0"/>
    <x v="0"/>
    <x v="0"/>
    <x v="6"/>
    <x v="7"/>
    <x v="0"/>
    <x v="0"/>
  </r>
  <r>
    <n v="183965177"/>
    <x v="174"/>
    <x v="141"/>
    <x v="4"/>
    <x v="15"/>
    <m/>
    <m/>
    <x v="0"/>
    <x v="0"/>
    <x v="0"/>
    <x v="0"/>
    <x v="2"/>
    <x v="1"/>
    <x v="1"/>
    <x v="1"/>
    <x v="0"/>
    <x v="6"/>
    <x v="7"/>
    <x v="0"/>
    <x v="0"/>
  </r>
  <r>
    <n v="183965313"/>
    <x v="178"/>
    <x v="187"/>
    <x v="0"/>
    <x v="15"/>
    <m/>
    <m/>
    <x v="0"/>
    <x v="10"/>
    <x v="0"/>
    <x v="0"/>
    <x v="1"/>
    <x v="0"/>
    <x v="0"/>
    <x v="0"/>
    <x v="1"/>
    <x v="6"/>
    <x v="7"/>
    <x v="0"/>
    <x v="0"/>
  </r>
  <r>
    <n v="183965416"/>
    <x v="178"/>
    <x v="187"/>
    <x v="0"/>
    <x v="15"/>
    <m/>
    <m/>
    <x v="0"/>
    <x v="0"/>
    <x v="0"/>
    <x v="0"/>
    <x v="0"/>
    <x v="0"/>
    <x v="0"/>
    <x v="0"/>
    <x v="0"/>
    <x v="6"/>
    <x v="7"/>
    <x v="0"/>
    <x v="0"/>
  </r>
  <r>
    <n v="183965490"/>
    <x v="178"/>
    <x v="187"/>
    <x v="0"/>
    <x v="15"/>
    <m/>
    <m/>
    <x v="0"/>
    <x v="0"/>
    <x v="0"/>
    <x v="0"/>
    <x v="0"/>
    <x v="0"/>
    <x v="0"/>
    <x v="0"/>
    <x v="0"/>
    <x v="6"/>
    <x v="7"/>
    <x v="0"/>
    <x v="0"/>
  </r>
  <r>
    <n v="183965626"/>
    <x v="178"/>
    <x v="187"/>
    <x v="0"/>
    <x v="15"/>
    <m/>
    <m/>
    <x v="0"/>
    <x v="0"/>
    <x v="0"/>
    <x v="0"/>
    <x v="0"/>
    <x v="0"/>
    <x v="0"/>
    <x v="0"/>
    <x v="0"/>
    <x v="6"/>
    <x v="7"/>
    <x v="0"/>
    <x v="0"/>
  </r>
  <r>
    <n v="183965669"/>
    <x v="178"/>
    <x v="186"/>
    <x v="9"/>
    <x v="15"/>
    <m/>
    <m/>
    <x v="0"/>
    <x v="0"/>
    <x v="0"/>
    <x v="0"/>
    <x v="0"/>
    <x v="0"/>
    <x v="0"/>
    <x v="0"/>
    <x v="0"/>
    <x v="6"/>
    <x v="7"/>
    <x v="0"/>
    <x v="0"/>
  </r>
  <r>
    <n v="183967409"/>
    <x v="174"/>
    <x v="203"/>
    <x v="1"/>
    <x v="30"/>
    <m/>
    <m/>
    <x v="0"/>
    <x v="0"/>
    <x v="0"/>
    <x v="0"/>
    <x v="2"/>
    <x v="1"/>
    <x v="1"/>
    <x v="1"/>
    <x v="0"/>
    <x v="6"/>
    <x v="7"/>
    <x v="0"/>
    <x v="0"/>
  </r>
  <r>
    <n v="183967444"/>
    <x v="193"/>
    <x v="194"/>
    <x v="0"/>
    <x v="30"/>
    <m/>
    <m/>
    <x v="0"/>
    <x v="0"/>
    <x v="0"/>
    <x v="0"/>
    <x v="0"/>
    <x v="0"/>
    <x v="0"/>
    <x v="0"/>
    <x v="0"/>
    <x v="6"/>
    <x v="7"/>
    <x v="0"/>
    <x v="0"/>
  </r>
  <r>
    <n v="183979497"/>
    <x v="174"/>
    <x v="172"/>
    <x v="6"/>
    <x v="30"/>
    <m/>
    <m/>
    <x v="0"/>
    <x v="0"/>
    <x v="0"/>
    <x v="0"/>
    <x v="2"/>
    <x v="1"/>
    <x v="1"/>
    <x v="1"/>
    <x v="0"/>
    <x v="6"/>
    <x v="7"/>
    <x v="0"/>
    <x v="0"/>
  </r>
  <r>
    <n v="183979521"/>
    <x v="190"/>
    <x v="188"/>
    <x v="0"/>
    <x v="30"/>
    <m/>
    <m/>
    <x v="0"/>
    <x v="0"/>
    <x v="0"/>
    <x v="0"/>
    <x v="0"/>
    <x v="0"/>
    <x v="0"/>
    <x v="0"/>
    <x v="0"/>
    <x v="6"/>
    <x v="7"/>
    <x v="0"/>
    <x v="0"/>
  </r>
  <r>
    <n v="183980020"/>
    <x v="174"/>
    <x v="186"/>
    <x v="6"/>
    <x v="15"/>
    <m/>
    <m/>
    <x v="0"/>
    <x v="0"/>
    <x v="0"/>
    <x v="0"/>
    <x v="2"/>
    <x v="1"/>
    <x v="1"/>
    <x v="1"/>
    <x v="0"/>
    <x v="6"/>
    <x v="7"/>
    <x v="0"/>
    <x v="0"/>
  </r>
  <r>
    <n v="183980052"/>
    <x v="189"/>
    <x v="11"/>
    <x v="0"/>
    <x v="15"/>
    <s v="2024-12-17"/>
    <m/>
    <x v="2"/>
    <x v="0"/>
    <x v="0"/>
    <x v="0"/>
    <x v="0"/>
    <x v="0"/>
    <x v="0"/>
    <x v="0"/>
    <x v="0"/>
    <x v="6"/>
    <x v="2"/>
    <x v="0"/>
    <x v="1"/>
  </r>
  <r>
    <n v="183980078"/>
    <x v="174"/>
    <x v="141"/>
    <x v="26"/>
    <x v="28"/>
    <m/>
    <m/>
    <x v="0"/>
    <x v="0"/>
    <x v="0"/>
    <x v="0"/>
    <x v="2"/>
    <x v="1"/>
    <x v="0"/>
    <x v="0"/>
    <x v="0"/>
    <x v="6"/>
    <x v="7"/>
    <x v="0"/>
    <x v="0"/>
  </r>
  <r>
    <n v="183980117"/>
    <x v="189"/>
    <x v="11"/>
    <x v="9"/>
    <x v="15"/>
    <m/>
    <m/>
    <x v="0"/>
    <x v="0"/>
    <x v="0"/>
    <x v="0"/>
    <x v="0"/>
    <x v="0"/>
    <x v="0"/>
    <x v="0"/>
    <x v="0"/>
    <x v="6"/>
    <x v="2"/>
    <x v="0"/>
    <x v="1"/>
  </r>
  <r>
    <n v="183986688"/>
    <x v="174"/>
    <x v="11"/>
    <x v="11"/>
    <x v="97"/>
    <s v="2024-11-19"/>
    <m/>
    <x v="1"/>
    <x v="0"/>
    <x v="0"/>
    <x v="0"/>
    <x v="2"/>
    <x v="1"/>
    <x v="0"/>
    <x v="1"/>
    <x v="0"/>
    <x v="6"/>
    <x v="2"/>
    <x v="0"/>
    <x v="1"/>
  </r>
  <r>
    <n v="183986817"/>
    <x v="174"/>
    <x v="11"/>
    <x v="6"/>
    <x v="37"/>
    <s v="2024-12-05"/>
    <m/>
    <x v="9"/>
    <x v="0"/>
    <x v="0"/>
    <x v="0"/>
    <x v="2"/>
    <x v="1"/>
    <x v="1"/>
    <x v="1"/>
    <x v="0"/>
    <x v="6"/>
    <x v="2"/>
    <x v="0"/>
    <x v="1"/>
  </r>
  <r>
    <n v="183987129"/>
    <x v="174"/>
    <x v="204"/>
    <x v="27"/>
    <x v="41"/>
    <m/>
    <m/>
    <x v="0"/>
    <x v="0"/>
    <x v="0"/>
    <x v="0"/>
    <x v="2"/>
    <x v="1"/>
    <x v="0"/>
    <x v="0"/>
    <x v="0"/>
    <x v="6"/>
    <x v="7"/>
    <x v="0"/>
    <x v="0"/>
  </r>
  <r>
    <n v="183987472"/>
    <x v="174"/>
    <x v="173"/>
    <x v="0"/>
    <x v="116"/>
    <m/>
    <m/>
    <x v="0"/>
    <x v="0"/>
    <x v="0"/>
    <x v="0"/>
    <x v="0"/>
    <x v="0"/>
    <x v="0"/>
    <x v="0"/>
    <x v="0"/>
    <x v="6"/>
    <x v="8"/>
    <x v="0"/>
    <x v="0"/>
  </r>
  <r>
    <n v="183987910"/>
    <x v="174"/>
    <x v="181"/>
    <x v="13"/>
    <x v="12"/>
    <m/>
    <m/>
    <x v="0"/>
    <x v="0"/>
    <x v="0"/>
    <x v="0"/>
    <x v="2"/>
    <x v="1"/>
    <x v="1"/>
    <x v="0"/>
    <x v="0"/>
    <x v="6"/>
    <x v="7"/>
    <x v="0"/>
    <x v="0"/>
  </r>
  <r>
    <n v="183992523"/>
    <x v="178"/>
    <x v="187"/>
    <x v="8"/>
    <x v="3"/>
    <m/>
    <m/>
    <x v="0"/>
    <x v="0"/>
    <x v="0"/>
    <x v="0"/>
    <x v="2"/>
    <x v="1"/>
    <x v="1"/>
    <x v="1"/>
    <x v="0"/>
    <x v="6"/>
    <x v="7"/>
    <x v="0"/>
    <x v="0"/>
  </r>
  <r>
    <n v="183992586"/>
    <x v="185"/>
    <x v="182"/>
    <x v="0"/>
    <x v="3"/>
    <m/>
    <m/>
    <x v="0"/>
    <x v="0"/>
    <x v="0"/>
    <x v="0"/>
    <x v="0"/>
    <x v="0"/>
    <x v="0"/>
    <x v="0"/>
    <x v="0"/>
    <x v="6"/>
    <x v="7"/>
    <x v="0"/>
    <x v="0"/>
  </r>
  <r>
    <n v="183992618"/>
    <x v="185"/>
    <x v="182"/>
    <x v="0"/>
    <x v="3"/>
    <m/>
    <m/>
    <x v="0"/>
    <x v="0"/>
    <x v="0"/>
    <x v="0"/>
    <x v="0"/>
    <x v="0"/>
    <x v="0"/>
    <x v="0"/>
    <x v="0"/>
    <x v="6"/>
    <x v="7"/>
    <x v="0"/>
    <x v="0"/>
  </r>
  <r>
    <n v="183992649"/>
    <x v="185"/>
    <x v="182"/>
    <x v="0"/>
    <x v="3"/>
    <m/>
    <m/>
    <x v="0"/>
    <x v="0"/>
    <x v="0"/>
    <x v="0"/>
    <x v="0"/>
    <x v="0"/>
    <x v="0"/>
    <x v="0"/>
    <x v="0"/>
    <x v="6"/>
    <x v="7"/>
    <x v="0"/>
    <x v="0"/>
  </r>
  <r>
    <n v="183993560"/>
    <x v="178"/>
    <x v="182"/>
    <x v="10"/>
    <x v="7"/>
    <m/>
    <m/>
    <x v="0"/>
    <x v="0"/>
    <x v="0"/>
    <x v="0"/>
    <x v="2"/>
    <x v="1"/>
    <x v="0"/>
    <x v="1"/>
    <x v="0"/>
    <x v="6"/>
    <x v="7"/>
    <x v="0"/>
    <x v="0"/>
  </r>
  <r>
    <n v="183993638"/>
    <x v="191"/>
    <x v="195"/>
    <x v="0"/>
    <x v="7"/>
    <m/>
    <m/>
    <x v="0"/>
    <x v="10"/>
    <x v="0"/>
    <x v="0"/>
    <x v="1"/>
    <x v="0"/>
    <x v="0"/>
    <x v="0"/>
    <x v="1"/>
    <x v="6"/>
    <x v="8"/>
    <x v="0"/>
    <x v="0"/>
  </r>
  <r>
    <n v="183993711"/>
    <x v="191"/>
    <x v="198"/>
    <x v="0"/>
    <x v="7"/>
    <m/>
    <m/>
    <x v="0"/>
    <x v="0"/>
    <x v="0"/>
    <x v="0"/>
    <x v="0"/>
    <x v="0"/>
    <x v="0"/>
    <x v="0"/>
    <x v="0"/>
    <x v="6"/>
    <x v="8"/>
    <x v="0"/>
    <x v="0"/>
  </r>
  <r>
    <n v="183994054"/>
    <x v="178"/>
    <x v="194"/>
    <x v="12"/>
    <x v="22"/>
    <m/>
    <m/>
    <x v="0"/>
    <x v="0"/>
    <x v="0"/>
    <x v="0"/>
    <x v="2"/>
    <x v="1"/>
    <x v="0"/>
    <x v="1"/>
    <x v="0"/>
    <x v="6"/>
    <x v="7"/>
    <x v="0"/>
    <x v="0"/>
  </r>
  <r>
    <n v="183994186"/>
    <x v="195"/>
    <x v="198"/>
    <x v="0"/>
    <x v="22"/>
    <m/>
    <m/>
    <x v="0"/>
    <x v="10"/>
    <x v="0"/>
    <x v="0"/>
    <x v="1"/>
    <x v="0"/>
    <x v="0"/>
    <x v="0"/>
    <x v="1"/>
    <x v="6"/>
    <x v="8"/>
    <x v="0"/>
    <x v="0"/>
  </r>
  <r>
    <n v="183994246"/>
    <x v="195"/>
    <x v="173"/>
    <x v="0"/>
    <x v="22"/>
    <m/>
    <m/>
    <x v="0"/>
    <x v="0"/>
    <x v="0"/>
    <x v="0"/>
    <x v="0"/>
    <x v="0"/>
    <x v="0"/>
    <x v="0"/>
    <x v="0"/>
    <x v="6"/>
    <x v="8"/>
    <x v="0"/>
    <x v="0"/>
  </r>
  <r>
    <n v="183994623"/>
    <x v="178"/>
    <x v="11"/>
    <x v="8"/>
    <x v="39"/>
    <s v="2024-11-22"/>
    <m/>
    <x v="7"/>
    <x v="0"/>
    <x v="0"/>
    <x v="0"/>
    <x v="2"/>
    <x v="1"/>
    <x v="1"/>
    <x v="1"/>
    <x v="0"/>
    <x v="6"/>
    <x v="2"/>
    <x v="0"/>
    <x v="1"/>
  </r>
  <r>
    <n v="183995040"/>
    <x v="178"/>
    <x v="11"/>
    <x v="1"/>
    <x v="108"/>
    <s v="2024-11-21"/>
    <m/>
    <x v="7"/>
    <x v="0"/>
    <x v="0"/>
    <x v="0"/>
    <x v="2"/>
    <x v="1"/>
    <x v="1"/>
    <x v="1"/>
    <x v="0"/>
    <x v="6"/>
    <x v="2"/>
    <x v="0"/>
    <x v="1"/>
  </r>
  <r>
    <n v="183995409"/>
    <x v="178"/>
    <x v="11"/>
    <x v="7"/>
    <x v="11"/>
    <s v="2024-12-12"/>
    <m/>
    <x v="5"/>
    <x v="0"/>
    <x v="0"/>
    <x v="0"/>
    <x v="2"/>
    <x v="1"/>
    <x v="0"/>
    <x v="1"/>
    <x v="0"/>
    <x v="6"/>
    <x v="2"/>
    <x v="0"/>
    <x v="1"/>
  </r>
  <r>
    <n v="183995619"/>
    <x v="178"/>
    <x v="187"/>
    <x v="21"/>
    <x v="13"/>
    <m/>
    <m/>
    <x v="0"/>
    <x v="0"/>
    <x v="0"/>
    <x v="0"/>
    <x v="2"/>
    <x v="1"/>
    <x v="1"/>
    <x v="0"/>
    <x v="0"/>
    <x v="6"/>
    <x v="7"/>
    <x v="0"/>
    <x v="0"/>
  </r>
  <r>
    <n v="183997338"/>
    <x v="178"/>
    <x v="141"/>
    <x v="11"/>
    <x v="15"/>
    <m/>
    <m/>
    <x v="0"/>
    <x v="0"/>
    <x v="0"/>
    <x v="0"/>
    <x v="2"/>
    <x v="1"/>
    <x v="0"/>
    <x v="1"/>
    <x v="0"/>
    <x v="6"/>
    <x v="7"/>
    <x v="0"/>
    <x v="0"/>
  </r>
  <r>
    <n v="183997365"/>
    <x v="189"/>
    <x v="195"/>
    <x v="0"/>
    <x v="15"/>
    <m/>
    <m/>
    <x v="0"/>
    <x v="0"/>
    <x v="0"/>
    <x v="0"/>
    <x v="0"/>
    <x v="0"/>
    <x v="0"/>
    <x v="0"/>
    <x v="0"/>
    <x v="6"/>
    <x v="8"/>
    <x v="0"/>
    <x v="0"/>
  </r>
  <r>
    <n v="183997410"/>
    <x v="189"/>
    <x v="195"/>
    <x v="0"/>
    <x v="15"/>
    <m/>
    <m/>
    <x v="0"/>
    <x v="0"/>
    <x v="0"/>
    <x v="0"/>
    <x v="0"/>
    <x v="0"/>
    <x v="0"/>
    <x v="0"/>
    <x v="0"/>
    <x v="6"/>
    <x v="8"/>
    <x v="0"/>
    <x v="0"/>
  </r>
  <r>
    <n v="183997413"/>
    <x v="178"/>
    <x v="11"/>
    <x v="15"/>
    <x v="9"/>
    <s v="2024-11-27"/>
    <m/>
    <x v="2"/>
    <x v="0"/>
    <x v="0"/>
    <x v="0"/>
    <x v="2"/>
    <x v="1"/>
    <x v="0"/>
    <x v="1"/>
    <x v="0"/>
    <x v="6"/>
    <x v="2"/>
    <x v="0"/>
    <x v="1"/>
  </r>
  <r>
    <n v="184009131"/>
    <x v="189"/>
    <x v="172"/>
    <x v="0"/>
    <x v="3"/>
    <m/>
    <m/>
    <x v="0"/>
    <x v="0"/>
    <x v="0"/>
    <x v="0"/>
    <x v="0"/>
    <x v="0"/>
    <x v="0"/>
    <x v="0"/>
    <x v="0"/>
    <x v="6"/>
    <x v="7"/>
    <x v="0"/>
    <x v="0"/>
  </r>
  <r>
    <n v="184009623"/>
    <x v="178"/>
    <x v="194"/>
    <x v="12"/>
    <x v="22"/>
    <m/>
    <s v="2024-12-10"/>
    <x v="0"/>
    <x v="0"/>
    <x v="0"/>
    <x v="0"/>
    <x v="2"/>
    <x v="1"/>
    <x v="0"/>
    <x v="1"/>
    <x v="0"/>
    <x v="6"/>
    <x v="7"/>
    <x v="0"/>
    <x v="0"/>
  </r>
  <r>
    <n v="184009729"/>
    <x v="184"/>
    <x v="11"/>
    <x v="0"/>
    <x v="22"/>
    <s v="2024-12-02"/>
    <m/>
    <x v="5"/>
    <x v="10"/>
    <x v="0"/>
    <x v="0"/>
    <x v="1"/>
    <x v="0"/>
    <x v="0"/>
    <x v="0"/>
    <x v="1"/>
    <x v="6"/>
    <x v="2"/>
    <x v="0"/>
    <x v="1"/>
  </r>
  <r>
    <n v="184009798"/>
    <x v="184"/>
    <x v="11"/>
    <x v="0"/>
    <x v="22"/>
    <s v="2024-12-02"/>
    <m/>
    <x v="5"/>
    <x v="0"/>
    <x v="0"/>
    <x v="0"/>
    <x v="0"/>
    <x v="0"/>
    <x v="0"/>
    <x v="0"/>
    <x v="0"/>
    <x v="6"/>
    <x v="2"/>
    <x v="0"/>
    <x v="1"/>
  </r>
  <r>
    <n v="184010088"/>
    <x v="178"/>
    <x v="141"/>
    <x v="3"/>
    <x v="3"/>
    <m/>
    <m/>
    <x v="0"/>
    <x v="0"/>
    <x v="0"/>
    <x v="0"/>
    <x v="2"/>
    <x v="1"/>
    <x v="0"/>
    <x v="0"/>
    <x v="0"/>
    <x v="6"/>
    <x v="7"/>
    <x v="0"/>
    <x v="0"/>
  </r>
  <r>
    <n v="184010249"/>
    <x v="178"/>
    <x v="172"/>
    <x v="4"/>
    <x v="25"/>
    <m/>
    <m/>
    <x v="0"/>
    <x v="0"/>
    <x v="0"/>
    <x v="0"/>
    <x v="2"/>
    <x v="1"/>
    <x v="1"/>
    <x v="1"/>
    <x v="0"/>
    <x v="6"/>
    <x v="7"/>
    <x v="0"/>
    <x v="0"/>
  </r>
  <r>
    <n v="184010311"/>
    <x v="190"/>
    <x v="188"/>
    <x v="0"/>
    <x v="25"/>
    <m/>
    <m/>
    <x v="0"/>
    <x v="0"/>
    <x v="0"/>
    <x v="0"/>
    <x v="0"/>
    <x v="0"/>
    <x v="0"/>
    <x v="0"/>
    <x v="0"/>
    <x v="6"/>
    <x v="7"/>
    <x v="0"/>
    <x v="0"/>
  </r>
  <r>
    <n v="184010348"/>
    <x v="190"/>
    <x v="188"/>
    <x v="0"/>
    <x v="25"/>
    <m/>
    <m/>
    <x v="0"/>
    <x v="0"/>
    <x v="0"/>
    <x v="0"/>
    <x v="0"/>
    <x v="0"/>
    <x v="0"/>
    <x v="0"/>
    <x v="0"/>
    <x v="6"/>
    <x v="7"/>
    <x v="0"/>
    <x v="0"/>
  </r>
  <r>
    <n v="184014194"/>
    <x v="178"/>
    <x v="187"/>
    <x v="2"/>
    <x v="41"/>
    <m/>
    <m/>
    <x v="0"/>
    <x v="0"/>
    <x v="0"/>
    <x v="0"/>
    <x v="2"/>
    <x v="1"/>
    <x v="0"/>
    <x v="0"/>
    <x v="0"/>
    <x v="6"/>
    <x v="7"/>
    <x v="0"/>
    <x v="0"/>
  </r>
  <r>
    <n v="184014234"/>
    <x v="178"/>
    <x v="11"/>
    <x v="12"/>
    <x v="15"/>
    <s v="2024-12-10"/>
    <m/>
    <x v="9"/>
    <x v="0"/>
    <x v="0"/>
    <x v="0"/>
    <x v="2"/>
    <x v="1"/>
    <x v="0"/>
    <x v="1"/>
    <x v="0"/>
    <x v="6"/>
    <x v="2"/>
    <x v="0"/>
    <x v="1"/>
  </r>
  <r>
    <n v="184014380"/>
    <x v="178"/>
    <x v="11"/>
    <x v="1"/>
    <x v="12"/>
    <s v="2024-12-20"/>
    <m/>
    <x v="9"/>
    <x v="0"/>
    <x v="0"/>
    <x v="0"/>
    <x v="2"/>
    <x v="1"/>
    <x v="1"/>
    <x v="1"/>
    <x v="0"/>
    <x v="6"/>
    <x v="2"/>
    <x v="0"/>
    <x v="1"/>
  </r>
  <r>
    <n v="184014516"/>
    <x v="178"/>
    <x v="11"/>
    <x v="6"/>
    <x v="29"/>
    <s v="2025-01-08"/>
    <m/>
    <x v="2"/>
    <x v="0"/>
    <x v="0"/>
    <x v="0"/>
    <x v="2"/>
    <x v="1"/>
    <x v="1"/>
    <x v="1"/>
    <x v="0"/>
    <x v="6"/>
    <x v="2"/>
    <x v="0"/>
    <x v="1"/>
  </r>
  <r>
    <n v="184017518"/>
    <x v="178"/>
    <x v="11"/>
    <x v="7"/>
    <x v="31"/>
    <s v="2024-11-27"/>
    <m/>
    <x v="5"/>
    <x v="0"/>
    <x v="0"/>
    <x v="0"/>
    <x v="2"/>
    <x v="1"/>
    <x v="0"/>
    <x v="1"/>
    <x v="0"/>
    <x v="6"/>
    <x v="2"/>
    <x v="0"/>
    <x v="1"/>
  </r>
  <r>
    <n v="184028405"/>
    <x v="178"/>
    <x v="181"/>
    <x v="3"/>
    <x v="34"/>
    <m/>
    <s v="2024-12-05"/>
    <x v="0"/>
    <x v="0"/>
    <x v="0"/>
    <x v="0"/>
    <x v="2"/>
    <x v="1"/>
    <x v="0"/>
    <x v="0"/>
    <x v="0"/>
    <x v="6"/>
    <x v="7"/>
    <x v="0"/>
    <x v="0"/>
  </r>
  <r>
    <n v="184028593"/>
    <x v="178"/>
    <x v="182"/>
    <x v="6"/>
    <x v="91"/>
    <m/>
    <m/>
    <x v="0"/>
    <x v="0"/>
    <x v="0"/>
    <x v="0"/>
    <x v="2"/>
    <x v="1"/>
    <x v="1"/>
    <x v="1"/>
    <x v="0"/>
    <x v="6"/>
    <x v="7"/>
    <x v="0"/>
    <x v="0"/>
  </r>
  <r>
    <n v="184028658"/>
    <x v="191"/>
    <x v="195"/>
    <x v="0"/>
    <x v="91"/>
    <m/>
    <m/>
    <x v="0"/>
    <x v="0"/>
    <x v="0"/>
    <x v="0"/>
    <x v="0"/>
    <x v="0"/>
    <x v="0"/>
    <x v="0"/>
    <x v="0"/>
    <x v="6"/>
    <x v="8"/>
    <x v="0"/>
    <x v="0"/>
  </r>
  <r>
    <n v="184028708"/>
    <x v="191"/>
    <x v="195"/>
    <x v="0"/>
    <x v="91"/>
    <m/>
    <m/>
    <x v="0"/>
    <x v="0"/>
    <x v="0"/>
    <x v="0"/>
    <x v="0"/>
    <x v="0"/>
    <x v="0"/>
    <x v="0"/>
    <x v="0"/>
    <x v="6"/>
    <x v="8"/>
    <x v="0"/>
    <x v="0"/>
  </r>
  <r>
    <n v="184028817"/>
    <x v="178"/>
    <x v="181"/>
    <x v="3"/>
    <x v="34"/>
    <m/>
    <s v="2024-12-05"/>
    <x v="0"/>
    <x v="0"/>
    <x v="0"/>
    <x v="0"/>
    <x v="2"/>
    <x v="1"/>
    <x v="0"/>
    <x v="0"/>
    <x v="0"/>
    <x v="6"/>
    <x v="7"/>
    <x v="0"/>
    <x v="0"/>
  </r>
  <r>
    <n v="184035549"/>
    <x v="189"/>
    <x v="181"/>
    <x v="1"/>
    <x v="15"/>
    <m/>
    <s v="2024-11-28"/>
    <x v="0"/>
    <x v="0"/>
    <x v="0"/>
    <x v="0"/>
    <x v="2"/>
    <x v="1"/>
    <x v="1"/>
    <x v="1"/>
    <x v="0"/>
    <x v="6"/>
    <x v="7"/>
    <x v="0"/>
    <x v="0"/>
  </r>
  <r>
    <n v="184035620"/>
    <x v="193"/>
    <x v="11"/>
    <x v="0"/>
    <x v="15"/>
    <s v="2024-11-27"/>
    <m/>
    <x v="5"/>
    <x v="0"/>
    <x v="0"/>
    <x v="0"/>
    <x v="0"/>
    <x v="0"/>
    <x v="0"/>
    <x v="0"/>
    <x v="0"/>
    <x v="6"/>
    <x v="2"/>
    <x v="0"/>
    <x v="1"/>
  </r>
  <r>
    <n v="184035679"/>
    <x v="193"/>
    <x v="172"/>
    <x v="9"/>
    <x v="15"/>
    <m/>
    <s v="2024-11-28"/>
    <x v="0"/>
    <x v="0"/>
    <x v="0"/>
    <x v="0"/>
    <x v="0"/>
    <x v="0"/>
    <x v="0"/>
    <x v="0"/>
    <x v="0"/>
    <x v="6"/>
    <x v="7"/>
    <x v="0"/>
    <x v="0"/>
  </r>
  <r>
    <n v="184048825"/>
    <x v="189"/>
    <x v="182"/>
    <x v="12"/>
    <x v="13"/>
    <m/>
    <m/>
    <x v="0"/>
    <x v="0"/>
    <x v="0"/>
    <x v="0"/>
    <x v="2"/>
    <x v="1"/>
    <x v="0"/>
    <x v="1"/>
    <x v="0"/>
    <x v="6"/>
    <x v="7"/>
    <x v="0"/>
    <x v="0"/>
  </r>
  <r>
    <n v="184048857"/>
    <x v="166"/>
    <x v="191"/>
    <x v="0"/>
    <x v="13"/>
    <m/>
    <m/>
    <x v="0"/>
    <x v="0"/>
    <x v="0"/>
    <x v="0"/>
    <x v="0"/>
    <x v="0"/>
    <x v="0"/>
    <x v="0"/>
    <x v="0"/>
    <x v="6"/>
    <x v="8"/>
    <x v="0"/>
    <x v="0"/>
  </r>
  <r>
    <n v="184048910"/>
    <x v="166"/>
    <x v="191"/>
    <x v="0"/>
    <x v="13"/>
    <m/>
    <m/>
    <x v="0"/>
    <x v="0"/>
    <x v="0"/>
    <x v="0"/>
    <x v="0"/>
    <x v="0"/>
    <x v="0"/>
    <x v="0"/>
    <x v="0"/>
    <x v="6"/>
    <x v="8"/>
    <x v="0"/>
    <x v="0"/>
  </r>
  <r>
    <n v="184049059"/>
    <x v="189"/>
    <x v="141"/>
    <x v="1"/>
    <x v="15"/>
    <m/>
    <m/>
    <x v="0"/>
    <x v="0"/>
    <x v="0"/>
    <x v="0"/>
    <x v="2"/>
    <x v="1"/>
    <x v="1"/>
    <x v="1"/>
    <x v="0"/>
    <x v="6"/>
    <x v="7"/>
    <x v="0"/>
    <x v="0"/>
  </r>
  <r>
    <n v="184049113"/>
    <x v="185"/>
    <x v="182"/>
    <x v="0"/>
    <x v="15"/>
    <m/>
    <m/>
    <x v="0"/>
    <x v="0"/>
    <x v="0"/>
    <x v="0"/>
    <x v="0"/>
    <x v="0"/>
    <x v="0"/>
    <x v="0"/>
    <x v="0"/>
    <x v="6"/>
    <x v="7"/>
    <x v="0"/>
    <x v="0"/>
  </r>
  <r>
    <n v="184049159"/>
    <x v="185"/>
    <x v="182"/>
    <x v="0"/>
    <x v="15"/>
    <m/>
    <m/>
    <x v="0"/>
    <x v="0"/>
    <x v="0"/>
    <x v="0"/>
    <x v="0"/>
    <x v="0"/>
    <x v="0"/>
    <x v="0"/>
    <x v="0"/>
    <x v="6"/>
    <x v="7"/>
    <x v="0"/>
    <x v="0"/>
  </r>
  <r>
    <n v="184049209"/>
    <x v="185"/>
    <x v="182"/>
    <x v="0"/>
    <x v="15"/>
    <m/>
    <m/>
    <x v="0"/>
    <x v="0"/>
    <x v="0"/>
    <x v="0"/>
    <x v="0"/>
    <x v="0"/>
    <x v="0"/>
    <x v="0"/>
    <x v="0"/>
    <x v="6"/>
    <x v="7"/>
    <x v="0"/>
    <x v="0"/>
  </r>
  <r>
    <n v="184049244"/>
    <x v="185"/>
    <x v="182"/>
    <x v="0"/>
    <x v="15"/>
    <m/>
    <m/>
    <x v="0"/>
    <x v="0"/>
    <x v="0"/>
    <x v="0"/>
    <x v="0"/>
    <x v="0"/>
    <x v="0"/>
    <x v="0"/>
    <x v="0"/>
    <x v="6"/>
    <x v="7"/>
    <x v="0"/>
    <x v="0"/>
  </r>
  <r>
    <n v="184049292"/>
    <x v="185"/>
    <x v="182"/>
    <x v="0"/>
    <x v="15"/>
    <m/>
    <m/>
    <x v="0"/>
    <x v="0"/>
    <x v="0"/>
    <x v="0"/>
    <x v="0"/>
    <x v="0"/>
    <x v="0"/>
    <x v="0"/>
    <x v="0"/>
    <x v="6"/>
    <x v="7"/>
    <x v="0"/>
    <x v="0"/>
  </r>
  <r>
    <n v="184049447"/>
    <x v="189"/>
    <x v="187"/>
    <x v="2"/>
    <x v="15"/>
    <m/>
    <m/>
    <x v="0"/>
    <x v="0"/>
    <x v="0"/>
    <x v="0"/>
    <x v="2"/>
    <x v="1"/>
    <x v="0"/>
    <x v="0"/>
    <x v="0"/>
    <x v="6"/>
    <x v="7"/>
    <x v="0"/>
    <x v="0"/>
  </r>
  <r>
    <n v="184049599"/>
    <x v="189"/>
    <x v="187"/>
    <x v="12"/>
    <x v="25"/>
    <m/>
    <m/>
    <x v="0"/>
    <x v="0"/>
    <x v="0"/>
    <x v="0"/>
    <x v="2"/>
    <x v="1"/>
    <x v="0"/>
    <x v="1"/>
    <x v="0"/>
    <x v="6"/>
    <x v="7"/>
    <x v="0"/>
    <x v="0"/>
  </r>
  <r>
    <n v="184049631"/>
    <x v="185"/>
    <x v="182"/>
    <x v="0"/>
    <x v="25"/>
    <m/>
    <m/>
    <x v="0"/>
    <x v="0"/>
    <x v="0"/>
    <x v="0"/>
    <x v="0"/>
    <x v="0"/>
    <x v="0"/>
    <x v="0"/>
    <x v="0"/>
    <x v="6"/>
    <x v="7"/>
    <x v="0"/>
    <x v="0"/>
  </r>
  <r>
    <n v="184049687"/>
    <x v="185"/>
    <x v="182"/>
    <x v="0"/>
    <x v="25"/>
    <m/>
    <m/>
    <x v="0"/>
    <x v="0"/>
    <x v="0"/>
    <x v="0"/>
    <x v="0"/>
    <x v="0"/>
    <x v="0"/>
    <x v="0"/>
    <x v="0"/>
    <x v="6"/>
    <x v="7"/>
    <x v="0"/>
    <x v="0"/>
  </r>
  <r>
    <n v="184049751"/>
    <x v="185"/>
    <x v="182"/>
    <x v="0"/>
    <x v="25"/>
    <m/>
    <m/>
    <x v="0"/>
    <x v="0"/>
    <x v="0"/>
    <x v="0"/>
    <x v="0"/>
    <x v="0"/>
    <x v="0"/>
    <x v="0"/>
    <x v="0"/>
    <x v="6"/>
    <x v="7"/>
    <x v="0"/>
    <x v="0"/>
  </r>
  <r>
    <n v="184049813"/>
    <x v="185"/>
    <x v="182"/>
    <x v="0"/>
    <x v="25"/>
    <m/>
    <m/>
    <x v="0"/>
    <x v="0"/>
    <x v="0"/>
    <x v="0"/>
    <x v="0"/>
    <x v="0"/>
    <x v="0"/>
    <x v="0"/>
    <x v="0"/>
    <x v="6"/>
    <x v="7"/>
    <x v="0"/>
    <x v="0"/>
  </r>
  <r>
    <n v="184050677"/>
    <x v="189"/>
    <x v="181"/>
    <x v="3"/>
    <x v="7"/>
    <m/>
    <m/>
    <x v="0"/>
    <x v="0"/>
    <x v="0"/>
    <x v="0"/>
    <x v="2"/>
    <x v="1"/>
    <x v="0"/>
    <x v="0"/>
    <x v="0"/>
    <x v="6"/>
    <x v="7"/>
    <x v="0"/>
    <x v="0"/>
  </r>
  <r>
    <n v="184051405"/>
    <x v="189"/>
    <x v="191"/>
    <x v="8"/>
    <x v="97"/>
    <m/>
    <m/>
    <x v="0"/>
    <x v="0"/>
    <x v="0"/>
    <x v="0"/>
    <x v="2"/>
    <x v="1"/>
    <x v="1"/>
    <x v="1"/>
    <x v="0"/>
    <x v="6"/>
    <x v="8"/>
    <x v="0"/>
    <x v="0"/>
  </r>
  <r>
    <n v="184051434"/>
    <x v="198"/>
    <x v="179"/>
    <x v="0"/>
    <x v="97"/>
    <m/>
    <m/>
    <x v="0"/>
    <x v="0"/>
    <x v="0"/>
    <x v="0"/>
    <x v="0"/>
    <x v="0"/>
    <x v="0"/>
    <x v="0"/>
    <x v="0"/>
    <x v="7"/>
    <x v="8"/>
    <x v="0"/>
    <x v="0"/>
  </r>
  <r>
    <n v="184051469"/>
    <x v="198"/>
    <x v="179"/>
    <x v="0"/>
    <x v="97"/>
    <m/>
    <m/>
    <x v="0"/>
    <x v="0"/>
    <x v="0"/>
    <x v="0"/>
    <x v="0"/>
    <x v="0"/>
    <x v="0"/>
    <x v="0"/>
    <x v="0"/>
    <x v="7"/>
    <x v="8"/>
    <x v="0"/>
    <x v="0"/>
  </r>
  <r>
    <n v="184052008"/>
    <x v="189"/>
    <x v="172"/>
    <x v="1"/>
    <x v="39"/>
    <m/>
    <m/>
    <x v="0"/>
    <x v="0"/>
    <x v="0"/>
    <x v="0"/>
    <x v="2"/>
    <x v="1"/>
    <x v="1"/>
    <x v="1"/>
    <x v="0"/>
    <x v="6"/>
    <x v="7"/>
    <x v="0"/>
    <x v="0"/>
  </r>
  <r>
    <n v="184052033"/>
    <x v="191"/>
    <x v="195"/>
    <x v="0"/>
    <x v="39"/>
    <m/>
    <m/>
    <x v="0"/>
    <x v="0"/>
    <x v="0"/>
    <x v="0"/>
    <x v="0"/>
    <x v="0"/>
    <x v="0"/>
    <x v="0"/>
    <x v="0"/>
    <x v="6"/>
    <x v="8"/>
    <x v="0"/>
    <x v="0"/>
  </r>
  <r>
    <n v="184054809"/>
    <x v="189"/>
    <x v="187"/>
    <x v="3"/>
    <x v="15"/>
    <m/>
    <m/>
    <x v="0"/>
    <x v="0"/>
    <x v="0"/>
    <x v="0"/>
    <x v="2"/>
    <x v="1"/>
    <x v="0"/>
    <x v="0"/>
    <x v="0"/>
    <x v="6"/>
    <x v="7"/>
    <x v="0"/>
    <x v="0"/>
  </r>
  <r>
    <n v="184054895"/>
    <x v="189"/>
    <x v="187"/>
    <x v="1"/>
    <x v="15"/>
    <m/>
    <m/>
    <x v="0"/>
    <x v="0"/>
    <x v="0"/>
    <x v="0"/>
    <x v="2"/>
    <x v="1"/>
    <x v="1"/>
    <x v="1"/>
    <x v="0"/>
    <x v="6"/>
    <x v="7"/>
    <x v="0"/>
    <x v="0"/>
  </r>
  <r>
    <n v="184054920"/>
    <x v="166"/>
    <x v="195"/>
    <x v="0"/>
    <x v="15"/>
    <m/>
    <m/>
    <x v="0"/>
    <x v="0"/>
    <x v="0"/>
    <x v="0"/>
    <x v="0"/>
    <x v="0"/>
    <x v="0"/>
    <x v="0"/>
    <x v="0"/>
    <x v="6"/>
    <x v="8"/>
    <x v="0"/>
    <x v="0"/>
  </r>
  <r>
    <n v="184054999"/>
    <x v="166"/>
    <x v="195"/>
    <x v="0"/>
    <x v="15"/>
    <m/>
    <m/>
    <x v="0"/>
    <x v="0"/>
    <x v="0"/>
    <x v="0"/>
    <x v="0"/>
    <x v="0"/>
    <x v="0"/>
    <x v="0"/>
    <x v="0"/>
    <x v="6"/>
    <x v="8"/>
    <x v="0"/>
    <x v="0"/>
  </r>
  <r>
    <n v="184055290"/>
    <x v="189"/>
    <x v="187"/>
    <x v="11"/>
    <x v="90"/>
    <m/>
    <m/>
    <x v="0"/>
    <x v="0"/>
    <x v="0"/>
    <x v="0"/>
    <x v="2"/>
    <x v="1"/>
    <x v="0"/>
    <x v="1"/>
    <x v="0"/>
    <x v="6"/>
    <x v="7"/>
    <x v="0"/>
    <x v="0"/>
  </r>
  <r>
    <n v="184055305"/>
    <x v="166"/>
    <x v="194"/>
    <x v="0"/>
    <x v="90"/>
    <m/>
    <m/>
    <x v="0"/>
    <x v="0"/>
    <x v="0"/>
    <x v="0"/>
    <x v="0"/>
    <x v="0"/>
    <x v="0"/>
    <x v="0"/>
    <x v="0"/>
    <x v="6"/>
    <x v="7"/>
    <x v="0"/>
    <x v="0"/>
  </r>
  <r>
    <n v="184055328"/>
    <x v="166"/>
    <x v="173"/>
    <x v="0"/>
    <x v="90"/>
    <m/>
    <m/>
    <x v="0"/>
    <x v="0"/>
    <x v="0"/>
    <x v="0"/>
    <x v="0"/>
    <x v="0"/>
    <x v="0"/>
    <x v="0"/>
    <x v="0"/>
    <x v="6"/>
    <x v="8"/>
    <x v="0"/>
    <x v="0"/>
  </r>
  <r>
    <n v="184055721"/>
    <x v="189"/>
    <x v="182"/>
    <x v="4"/>
    <x v="25"/>
    <m/>
    <s v="2024-12-05"/>
    <x v="0"/>
    <x v="0"/>
    <x v="0"/>
    <x v="0"/>
    <x v="2"/>
    <x v="1"/>
    <x v="1"/>
    <x v="1"/>
    <x v="0"/>
    <x v="6"/>
    <x v="7"/>
    <x v="0"/>
    <x v="0"/>
  </r>
  <r>
    <n v="184055747"/>
    <x v="166"/>
    <x v="11"/>
    <x v="0"/>
    <x v="25"/>
    <s v="2024-11-28"/>
    <m/>
    <x v="5"/>
    <x v="0"/>
    <x v="0"/>
    <x v="0"/>
    <x v="0"/>
    <x v="0"/>
    <x v="0"/>
    <x v="0"/>
    <x v="0"/>
    <x v="6"/>
    <x v="2"/>
    <x v="0"/>
    <x v="1"/>
  </r>
  <r>
    <n v="184055781"/>
    <x v="166"/>
    <x v="11"/>
    <x v="0"/>
    <x v="25"/>
    <s v="2024-11-28"/>
    <m/>
    <x v="5"/>
    <x v="0"/>
    <x v="0"/>
    <x v="0"/>
    <x v="0"/>
    <x v="0"/>
    <x v="0"/>
    <x v="0"/>
    <x v="0"/>
    <x v="6"/>
    <x v="2"/>
    <x v="0"/>
    <x v="1"/>
  </r>
  <r>
    <n v="184055816"/>
    <x v="166"/>
    <x v="11"/>
    <x v="0"/>
    <x v="25"/>
    <s v="2024-11-28"/>
    <m/>
    <x v="5"/>
    <x v="0"/>
    <x v="0"/>
    <x v="0"/>
    <x v="0"/>
    <x v="0"/>
    <x v="0"/>
    <x v="0"/>
    <x v="0"/>
    <x v="6"/>
    <x v="2"/>
    <x v="0"/>
    <x v="1"/>
  </r>
  <r>
    <n v="184056693"/>
    <x v="189"/>
    <x v="194"/>
    <x v="8"/>
    <x v="47"/>
    <m/>
    <s v="2024-12-07"/>
    <x v="0"/>
    <x v="0"/>
    <x v="0"/>
    <x v="0"/>
    <x v="2"/>
    <x v="1"/>
    <x v="1"/>
    <x v="1"/>
    <x v="0"/>
    <x v="6"/>
    <x v="7"/>
    <x v="0"/>
    <x v="0"/>
  </r>
  <r>
    <n v="184056737"/>
    <x v="199"/>
    <x v="11"/>
    <x v="0"/>
    <x v="47"/>
    <s v="2024-12-04"/>
    <m/>
    <x v="5"/>
    <x v="0"/>
    <x v="0"/>
    <x v="0"/>
    <x v="0"/>
    <x v="0"/>
    <x v="0"/>
    <x v="0"/>
    <x v="0"/>
    <x v="6"/>
    <x v="2"/>
    <x v="0"/>
    <x v="1"/>
  </r>
  <r>
    <n v="184056766"/>
    <x v="199"/>
    <x v="11"/>
    <x v="0"/>
    <x v="47"/>
    <s v="2024-12-04"/>
    <m/>
    <x v="5"/>
    <x v="0"/>
    <x v="0"/>
    <x v="0"/>
    <x v="0"/>
    <x v="0"/>
    <x v="0"/>
    <x v="0"/>
    <x v="0"/>
    <x v="6"/>
    <x v="2"/>
    <x v="0"/>
    <x v="1"/>
  </r>
  <r>
    <n v="184057547"/>
    <x v="189"/>
    <x v="194"/>
    <x v="1"/>
    <x v="71"/>
    <m/>
    <m/>
    <x v="0"/>
    <x v="0"/>
    <x v="0"/>
    <x v="0"/>
    <x v="2"/>
    <x v="1"/>
    <x v="1"/>
    <x v="1"/>
    <x v="0"/>
    <x v="6"/>
    <x v="7"/>
    <x v="0"/>
    <x v="0"/>
  </r>
  <r>
    <n v="184057572"/>
    <x v="199"/>
    <x v="198"/>
    <x v="0"/>
    <x v="71"/>
    <m/>
    <m/>
    <x v="0"/>
    <x v="0"/>
    <x v="0"/>
    <x v="0"/>
    <x v="0"/>
    <x v="0"/>
    <x v="0"/>
    <x v="0"/>
    <x v="0"/>
    <x v="6"/>
    <x v="8"/>
    <x v="0"/>
    <x v="0"/>
  </r>
  <r>
    <n v="184057606"/>
    <x v="199"/>
    <x v="201"/>
    <x v="0"/>
    <x v="71"/>
    <m/>
    <m/>
    <x v="0"/>
    <x v="0"/>
    <x v="0"/>
    <x v="0"/>
    <x v="0"/>
    <x v="0"/>
    <x v="0"/>
    <x v="0"/>
    <x v="0"/>
    <x v="6"/>
    <x v="8"/>
    <x v="0"/>
    <x v="0"/>
  </r>
  <r>
    <n v="184058886"/>
    <x v="189"/>
    <x v="11"/>
    <x v="3"/>
    <x v="42"/>
    <s v="2024-12-12"/>
    <m/>
    <x v="2"/>
    <x v="0"/>
    <x v="0"/>
    <x v="0"/>
    <x v="2"/>
    <x v="1"/>
    <x v="0"/>
    <x v="0"/>
    <x v="0"/>
    <x v="6"/>
    <x v="2"/>
    <x v="0"/>
    <x v="1"/>
  </r>
  <r>
    <n v="184059610"/>
    <x v="189"/>
    <x v="187"/>
    <x v="1"/>
    <x v="97"/>
    <m/>
    <m/>
    <x v="0"/>
    <x v="0"/>
    <x v="0"/>
    <x v="0"/>
    <x v="2"/>
    <x v="1"/>
    <x v="1"/>
    <x v="1"/>
    <x v="0"/>
    <x v="6"/>
    <x v="7"/>
    <x v="0"/>
    <x v="0"/>
  </r>
  <r>
    <n v="184059629"/>
    <x v="166"/>
    <x v="201"/>
    <x v="0"/>
    <x v="97"/>
    <m/>
    <m/>
    <x v="0"/>
    <x v="0"/>
    <x v="0"/>
    <x v="0"/>
    <x v="0"/>
    <x v="0"/>
    <x v="0"/>
    <x v="0"/>
    <x v="0"/>
    <x v="6"/>
    <x v="8"/>
    <x v="0"/>
    <x v="0"/>
  </r>
  <r>
    <n v="184059644"/>
    <x v="189"/>
    <x v="194"/>
    <x v="4"/>
    <x v="45"/>
    <m/>
    <m/>
    <x v="0"/>
    <x v="0"/>
    <x v="0"/>
    <x v="0"/>
    <x v="2"/>
    <x v="1"/>
    <x v="1"/>
    <x v="1"/>
    <x v="0"/>
    <x v="6"/>
    <x v="7"/>
    <x v="0"/>
    <x v="0"/>
  </r>
  <r>
    <n v="184059678"/>
    <x v="195"/>
    <x v="201"/>
    <x v="0"/>
    <x v="45"/>
    <m/>
    <m/>
    <x v="0"/>
    <x v="0"/>
    <x v="0"/>
    <x v="0"/>
    <x v="0"/>
    <x v="0"/>
    <x v="0"/>
    <x v="0"/>
    <x v="0"/>
    <x v="6"/>
    <x v="8"/>
    <x v="0"/>
    <x v="0"/>
  </r>
  <r>
    <n v="184059686"/>
    <x v="166"/>
    <x v="201"/>
    <x v="0"/>
    <x v="97"/>
    <m/>
    <m/>
    <x v="0"/>
    <x v="0"/>
    <x v="0"/>
    <x v="0"/>
    <x v="0"/>
    <x v="0"/>
    <x v="0"/>
    <x v="0"/>
    <x v="0"/>
    <x v="6"/>
    <x v="8"/>
    <x v="0"/>
    <x v="0"/>
  </r>
  <r>
    <n v="184059701"/>
    <x v="195"/>
    <x v="191"/>
    <x v="0"/>
    <x v="45"/>
    <m/>
    <m/>
    <x v="0"/>
    <x v="0"/>
    <x v="0"/>
    <x v="0"/>
    <x v="0"/>
    <x v="0"/>
    <x v="0"/>
    <x v="0"/>
    <x v="0"/>
    <x v="6"/>
    <x v="8"/>
    <x v="0"/>
    <x v="0"/>
  </r>
  <r>
    <n v="184059722"/>
    <x v="166"/>
    <x v="198"/>
    <x v="0"/>
    <x v="97"/>
    <m/>
    <m/>
    <x v="0"/>
    <x v="0"/>
    <x v="0"/>
    <x v="0"/>
    <x v="0"/>
    <x v="0"/>
    <x v="0"/>
    <x v="0"/>
    <x v="0"/>
    <x v="6"/>
    <x v="8"/>
    <x v="0"/>
    <x v="0"/>
  </r>
  <r>
    <n v="184059734"/>
    <x v="195"/>
    <x v="200"/>
    <x v="0"/>
    <x v="45"/>
    <m/>
    <m/>
    <x v="0"/>
    <x v="0"/>
    <x v="0"/>
    <x v="0"/>
    <x v="0"/>
    <x v="0"/>
    <x v="0"/>
    <x v="0"/>
    <x v="0"/>
    <x v="6"/>
    <x v="8"/>
    <x v="0"/>
    <x v="0"/>
  </r>
  <r>
    <n v="184059747"/>
    <x v="166"/>
    <x v="201"/>
    <x v="0"/>
    <x v="97"/>
    <m/>
    <m/>
    <x v="0"/>
    <x v="0"/>
    <x v="0"/>
    <x v="0"/>
    <x v="0"/>
    <x v="0"/>
    <x v="0"/>
    <x v="0"/>
    <x v="0"/>
    <x v="6"/>
    <x v="8"/>
    <x v="0"/>
    <x v="0"/>
  </r>
  <r>
    <n v="184059778"/>
    <x v="195"/>
    <x v="201"/>
    <x v="0"/>
    <x v="45"/>
    <m/>
    <m/>
    <x v="0"/>
    <x v="0"/>
    <x v="0"/>
    <x v="0"/>
    <x v="0"/>
    <x v="0"/>
    <x v="0"/>
    <x v="0"/>
    <x v="0"/>
    <x v="6"/>
    <x v="8"/>
    <x v="0"/>
    <x v="0"/>
  </r>
  <r>
    <n v="184061436"/>
    <x v="189"/>
    <x v="195"/>
    <x v="0"/>
    <x v="83"/>
    <m/>
    <m/>
    <x v="0"/>
    <x v="0"/>
    <x v="0"/>
    <x v="0"/>
    <x v="0"/>
    <x v="0"/>
    <x v="0"/>
    <x v="0"/>
    <x v="0"/>
    <x v="6"/>
    <x v="8"/>
    <x v="0"/>
    <x v="0"/>
  </r>
  <r>
    <n v="184065524"/>
    <x v="185"/>
    <x v="181"/>
    <x v="1"/>
    <x v="28"/>
    <m/>
    <m/>
    <x v="0"/>
    <x v="0"/>
    <x v="0"/>
    <x v="0"/>
    <x v="2"/>
    <x v="1"/>
    <x v="1"/>
    <x v="1"/>
    <x v="0"/>
    <x v="6"/>
    <x v="7"/>
    <x v="0"/>
    <x v="0"/>
  </r>
  <r>
    <n v="184065610"/>
    <x v="193"/>
    <x v="188"/>
    <x v="0"/>
    <x v="28"/>
    <m/>
    <m/>
    <x v="0"/>
    <x v="0"/>
    <x v="0"/>
    <x v="0"/>
    <x v="0"/>
    <x v="0"/>
    <x v="0"/>
    <x v="0"/>
    <x v="0"/>
    <x v="6"/>
    <x v="7"/>
    <x v="0"/>
    <x v="0"/>
  </r>
  <r>
    <n v="184065644"/>
    <x v="193"/>
    <x v="179"/>
    <x v="0"/>
    <x v="28"/>
    <m/>
    <m/>
    <x v="0"/>
    <x v="0"/>
    <x v="0"/>
    <x v="0"/>
    <x v="0"/>
    <x v="0"/>
    <x v="0"/>
    <x v="0"/>
    <x v="0"/>
    <x v="6"/>
    <x v="8"/>
    <x v="0"/>
    <x v="0"/>
  </r>
  <r>
    <n v="184066080"/>
    <x v="185"/>
    <x v="11"/>
    <x v="12"/>
    <x v="39"/>
    <s v="2024-11-25"/>
    <m/>
    <x v="2"/>
    <x v="0"/>
    <x v="0"/>
    <x v="0"/>
    <x v="2"/>
    <x v="1"/>
    <x v="0"/>
    <x v="1"/>
    <x v="0"/>
    <x v="6"/>
    <x v="2"/>
    <x v="0"/>
    <x v="1"/>
  </r>
  <r>
    <n v="184078265"/>
    <x v="185"/>
    <x v="195"/>
    <x v="1"/>
    <x v="3"/>
    <m/>
    <m/>
    <x v="0"/>
    <x v="0"/>
    <x v="0"/>
    <x v="0"/>
    <x v="2"/>
    <x v="1"/>
    <x v="1"/>
    <x v="1"/>
    <x v="0"/>
    <x v="6"/>
    <x v="8"/>
    <x v="0"/>
    <x v="0"/>
  </r>
  <r>
    <n v="184078303"/>
    <x v="200"/>
    <x v="201"/>
    <x v="0"/>
    <x v="3"/>
    <m/>
    <m/>
    <x v="0"/>
    <x v="0"/>
    <x v="0"/>
    <x v="0"/>
    <x v="0"/>
    <x v="0"/>
    <x v="0"/>
    <x v="0"/>
    <x v="0"/>
    <x v="7"/>
    <x v="8"/>
    <x v="0"/>
    <x v="0"/>
  </r>
  <r>
    <n v="184078336"/>
    <x v="200"/>
    <x v="201"/>
    <x v="0"/>
    <x v="3"/>
    <m/>
    <m/>
    <x v="0"/>
    <x v="0"/>
    <x v="0"/>
    <x v="0"/>
    <x v="0"/>
    <x v="0"/>
    <x v="0"/>
    <x v="0"/>
    <x v="0"/>
    <x v="7"/>
    <x v="8"/>
    <x v="0"/>
    <x v="0"/>
  </r>
  <r>
    <n v="184080387"/>
    <x v="185"/>
    <x v="203"/>
    <x v="11"/>
    <x v="13"/>
    <m/>
    <m/>
    <x v="0"/>
    <x v="0"/>
    <x v="0"/>
    <x v="0"/>
    <x v="2"/>
    <x v="1"/>
    <x v="0"/>
    <x v="1"/>
    <x v="0"/>
    <x v="6"/>
    <x v="7"/>
    <x v="0"/>
    <x v="0"/>
  </r>
  <r>
    <n v="184080433"/>
    <x v="193"/>
    <x v="188"/>
    <x v="0"/>
    <x v="13"/>
    <m/>
    <m/>
    <x v="0"/>
    <x v="0"/>
    <x v="0"/>
    <x v="0"/>
    <x v="0"/>
    <x v="0"/>
    <x v="0"/>
    <x v="0"/>
    <x v="0"/>
    <x v="6"/>
    <x v="7"/>
    <x v="0"/>
    <x v="0"/>
  </r>
  <r>
    <n v="184080500"/>
    <x v="193"/>
    <x v="188"/>
    <x v="0"/>
    <x v="13"/>
    <m/>
    <m/>
    <x v="0"/>
    <x v="0"/>
    <x v="0"/>
    <x v="0"/>
    <x v="0"/>
    <x v="0"/>
    <x v="0"/>
    <x v="0"/>
    <x v="0"/>
    <x v="6"/>
    <x v="7"/>
    <x v="0"/>
    <x v="0"/>
  </r>
  <r>
    <n v="184081805"/>
    <x v="185"/>
    <x v="187"/>
    <x v="1"/>
    <x v="39"/>
    <m/>
    <m/>
    <x v="0"/>
    <x v="0"/>
    <x v="0"/>
    <x v="0"/>
    <x v="2"/>
    <x v="1"/>
    <x v="1"/>
    <x v="1"/>
    <x v="0"/>
    <x v="6"/>
    <x v="7"/>
    <x v="0"/>
    <x v="0"/>
  </r>
  <r>
    <n v="184081852"/>
    <x v="190"/>
    <x v="173"/>
    <x v="0"/>
    <x v="39"/>
    <m/>
    <m/>
    <x v="0"/>
    <x v="0"/>
    <x v="0"/>
    <x v="0"/>
    <x v="0"/>
    <x v="0"/>
    <x v="0"/>
    <x v="0"/>
    <x v="0"/>
    <x v="6"/>
    <x v="8"/>
    <x v="0"/>
    <x v="0"/>
  </r>
  <r>
    <n v="184081903"/>
    <x v="190"/>
    <x v="173"/>
    <x v="0"/>
    <x v="39"/>
    <m/>
    <m/>
    <x v="0"/>
    <x v="0"/>
    <x v="0"/>
    <x v="0"/>
    <x v="0"/>
    <x v="0"/>
    <x v="0"/>
    <x v="0"/>
    <x v="0"/>
    <x v="6"/>
    <x v="8"/>
    <x v="0"/>
    <x v="0"/>
  </r>
  <r>
    <n v="184085816"/>
    <x v="185"/>
    <x v="11"/>
    <x v="1"/>
    <x v="12"/>
    <s v="2024-12-20"/>
    <m/>
    <x v="13"/>
    <x v="0"/>
    <x v="0"/>
    <x v="0"/>
    <x v="2"/>
    <x v="1"/>
    <x v="1"/>
    <x v="1"/>
    <x v="0"/>
    <x v="6"/>
    <x v="2"/>
    <x v="0"/>
    <x v="1"/>
  </r>
  <r>
    <n v="184098964"/>
    <x v="185"/>
    <x v="188"/>
    <x v="0"/>
    <x v="97"/>
    <m/>
    <s v="2024-12-09"/>
    <x v="0"/>
    <x v="0"/>
    <x v="0"/>
    <x v="0"/>
    <x v="0"/>
    <x v="0"/>
    <x v="0"/>
    <x v="0"/>
    <x v="0"/>
    <x v="6"/>
    <x v="7"/>
    <x v="0"/>
    <x v="0"/>
  </r>
  <r>
    <n v="184099226"/>
    <x v="185"/>
    <x v="182"/>
    <x v="8"/>
    <x v="34"/>
    <m/>
    <m/>
    <x v="0"/>
    <x v="0"/>
    <x v="0"/>
    <x v="0"/>
    <x v="2"/>
    <x v="1"/>
    <x v="1"/>
    <x v="1"/>
    <x v="0"/>
    <x v="6"/>
    <x v="7"/>
    <x v="0"/>
    <x v="0"/>
  </r>
  <r>
    <n v="184099251"/>
    <x v="191"/>
    <x v="195"/>
    <x v="0"/>
    <x v="34"/>
    <m/>
    <m/>
    <x v="0"/>
    <x v="0"/>
    <x v="0"/>
    <x v="0"/>
    <x v="0"/>
    <x v="0"/>
    <x v="0"/>
    <x v="0"/>
    <x v="0"/>
    <x v="6"/>
    <x v="8"/>
    <x v="0"/>
    <x v="0"/>
  </r>
  <r>
    <n v="184100002"/>
    <x v="185"/>
    <x v="172"/>
    <x v="3"/>
    <x v="41"/>
    <m/>
    <s v="2024-12-02"/>
    <x v="0"/>
    <x v="0"/>
    <x v="0"/>
    <x v="0"/>
    <x v="2"/>
    <x v="1"/>
    <x v="0"/>
    <x v="0"/>
    <x v="0"/>
    <x v="6"/>
    <x v="7"/>
    <x v="0"/>
    <x v="0"/>
  </r>
  <r>
    <n v="184100631"/>
    <x v="185"/>
    <x v="11"/>
    <x v="0"/>
    <x v="71"/>
    <s v="2024-12-10"/>
    <m/>
    <x v="2"/>
    <x v="0"/>
    <x v="0"/>
    <x v="0"/>
    <x v="0"/>
    <x v="0"/>
    <x v="0"/>
    <x v="0"/>
    <x v="0"/>
    <x v="6"/>
    <x v="2"/>
    <x v="0"/>
    <x v="1"/>
  </r>
  <r>
    <n v="184101701"/>
    <x v="185"/>
    <x v="11"/>
    <x v="6"/>
    <x v="37"/>
    <s v="2024-11-27"/>
    <m/>
    <x v="2"/>
    <x v="0"/>
    <x v="0"/>
    <x v="0"/>
    <x v="2"/>
    <x v="1"/>
    <x v="1"/>
    <x v="1"/>
    <x v="0"/>
    <x v="6"/>
    <x v="2"/>
    <x v="0"/>
    <x v="1"/>
  </r>
  <r>
    <n v="184134929"/>
    <x v="190"/>
    <x v="11"/>
    <x v="1"/>
    <x v="15"/>
    <s v="2025-01-09"/>
    <m/>
    <x v="2"/>
    <x v="0"/>
    <x v="0"/>
    <x v="0"/>
    <x v="2"/>
    <x v="1"/>
    <x v="1"/>
    <x v="1"/>
    <x v="0"/>
    <x v="6"/>
    <x v="2"/>
    <x v="0"/>
    <x v="1"/>
  </r>
  <r>
    <n v="184136157"/>
    <x v="190"/>
    <x v="188"/>
    <x v="0"/>
    <x v="25"/>
    <m/>
    <m/>
    <x v="0"/>
    <x v="0"/>
    <x v="0"/>
    <x v="0"/>
    <x v="0"/>
    <x v="0"/>
    <x v="0"/>
    <x v="0"/>
    <x v="0"/>
    <x v="6"/>
    <x v="7"/>
    <x v="0"/>
    <x v="0"/>
  </r>
  <r>
    <n v="184136659"/>
    <x v="190"/>
    <x v="11"/>
    <x v="6"/>
    <x v="3"/>
    <s v="2024-12-10"/>
    <m/>
    <x v="7"/>
    <x v="0"/>
    <x v="0"/>
    <x v="0"/>
    <x v="2"/>
    <x v="1"/>
    <x v="1"/>
    <x v="1"/>
    <x v="0"/>
    <x v="6"/>
    <x v="2"/>
    <x v="0"/>
    <x v="1"/>
  </r>
  <r>
    <n v="184148578"/>
    <x v="190"/>
    <x v="173"/>
    <x v="1"/>
    <x v="37"/>
    <m/>
    <m/>
    <x v="0"/>
    <x v="0"/>
    <x v="0"/>
    <x v="0"/>
    <x v="2"/>
    <x v="1"/>
    <x v="1"/>
    <x v="1"/>
    <x v="0"/>
    <x v="6"/>
    <x v="8"/>
    <x v="0"/>
    <x v="0"/>
  </r>
  <r>
    <n v="184148629"/>
    <x v="186"/>
    <x v="11"/>
    <x v="0"/>
    <x v="37"/>
    <s v="2024-12-12"/>
    <m/>
    <x v="2"/>
    <x v="0"/>
    <x v="0"/>
    <x v="0"/>
    <x v="0"/>
    <x v="0"/>
    <x v="0"/>
    <x v="0"/>
    <x v="0"/>
    <x v="7"/>
    <x v="2"/>
    <x v="0"/>
    <x v="1"/>
  </r>
  <r>
    <n v="184149373"/>
    <x v="190"/>
    <x v="182"/>
    <x v="8"/>
    <x v="8"/>
    <m/>
    <m/>
    <x v="0"/>
    <x v="0"/>
    <x v="0"/>
    <x v="0"/>
    <x v="2"/>
    <x v="1"/>
    <x v="1"/>
    <x v="1"/>
    <x v="0"/>
    <x v="6"/>
    <x v="7"/>
    <x v="0"/>
    <x v="0"/>
  </r>
  <r>
    <n v="184149393"/>
    <x v="191"/>
    <x v="191"/>
    <x v="0"/>
    <x v="8"/>
    <m/>
    <m/>
    <x v="0"/>
    <x v="0"/>
    <x v="0"/>
    <x v="0"/>
    <x v="0"/>
    <x v="0"/>
    <x v="0"/>
    <x v="0"/>
    <x v="0"/>
    <x v="6"/>
    <x v="8"/>
    <x v="0"/>
    <x v="0"/>
  </r>
  <r>
    <n v="184149635"/>
    <x v="190"/>
    <x v="195"/>
    <x v="6"/>
    <x v="80"/>
    <m/>
    <m/>
    <x v="0"/>
    <x v="0"/>
    <x v="0"/>
    <x v="0"/>
    <x v="2"/>
    <x v="1"/>
    <x v="1"/>
    <x v="1"/>
    <x v="0"/>
    <x v="6"/>
    <x v="8"/>
    <x v="0"/>
    <x v="0"/>
  </r>
  <r>
    <n v="184149687"/>
    <x v="198"/>
    <x v="178"/>
    <x v="0"/>
    <x v="80"/>
    <m/>
    <m/>
    <x v="0"/>
    <x v="0"/>
    <x v="0"/>
    <x v="0"/>
    <x v="0"/>
    <x v="0"/>
    <x v="0"/>
    <x v="0"/>
    <x v="0"/>
    <x v="7"/>
    <x v="8"/>
    <x v="0"/>
    <x v="0"/>
  </r>
  <r>
    <n v="184149737"/>
    <x v="198"/>
    <x v="178"/>
    <x v="0"/>
    <x v="80"/>
    <m/>
    <m/>
    <x v="0"/>
    <x v="0"/>
    <x v="0"/>
    <x v="0"/>
    <x v="0"/>
    <x v="0"/>
    <x v="0"/>
    <x v="0"/>
    <x v="0"/>
    <x v="7"/>
    <x v="8"/>
    <x v="0"/>
    <x v="0"/>
  </r>
  <r>
    <n v="184149781"/>
    <x v="198"/>
    <x v="178"/>
    <x v="0"/>
    <x v="80"/>
    <m/>
    <m/>
    <x v="0"/>
    <x v="0"/>
    <x v="0"/>
    <x v="0"/>
    <x v="0"/>
    <x v="0"/>
    <x v="0"/>
    <x v="0"/>
    <x v="0"/>
    <x v="7"/>
    <x v="8"/>
    <x v="0"/>
    <x v="0"/>
  </r>
  <r>
    <n v="184150470"/>
    <x v="190"/>
    <x v="172"/>
    <x v="1"/>
    <x v="9"/>
    <m/>
    <m/>
    <x v="0"/>
    <x v="0"/>
    <x v="0"/>
    <x v="0"/>
    <x v="2"/>
    <x v="1"/>
    <x v="1"/>
    <x v="1"/>
    <x v="0"/>
    <x v="6"/>
    <x v="7"/>
    <x v="0"/>
    <x v="0"/>
  </r>
  <r>
    <n v="184150503"/>
    <x v="166"/>
    <x v="194"/>
    <x v="0"/>
    <x v="9"/>
    <m/>
    <m/>
    <x v="0"/>
    <x v="0"/>
    <x v="0"/>
    <x v="0"/>
    <x v="0"/>
    <x v="0"/>
    <x v="0"/>
    <x v="0"/>
    <x v="0"/>
    <x v="6"/>
    <x v="7"/>
    <x v="0"/>
    <x v="0"/>
  </r>
  <r>
    <n v="184152345"/>
    <x v="190"/>
    <x v="172"/>
    <x v="1"/>
    <x v="22"/>
    <m/>
    <s v="2024-12-01"/>
    <x v="0"/>
    <x v="0"/>
    <x v="0"/>
    <x v="0"/>
    <x v="2"/>
    <x v="1"/>
    <x v="1"/>
    <x v="1"/>
    <x v="0"/>
    <x v="6"/>
    <x v="7"/>
    <x v="0"/>
    <x v="0"/>
  </r>
  <r>
    <n v="184152412"/>
    <x v="191"/>
    <x v="11"/>
    <x v="0"/>
    <x v="22"/>
    <s v="2024-11-29"/>
    <m/>
    <x v="5"/>
    <x v="0"/>
    <x v="0"/>
    <x v="0"/>
    <x v="0"/>
    <x v="0"/>
    <x v="0"/>
    <x v="0"/>
    <x v="0"/>
    <x v="6"/>
    <x v="2"/>
    <x v="0"/>
    <x v="1"/>
  </r>
  <r>
    <n v="184152943"/>
    <x v="190"/>
    <x v="182"/>
    <x v="11"/>
    <x v="5"/>
    <m/>
    <m/>
    <x v="0"/>
    <x v="0"/>
    <x v="0"/>
    <x v="0"/>
    <x v="2"/>
    <x v="1"/>
    <x v="0"/>
    <x v="1"/>
    <x v="0"/>
    <x v="6"/>
    <x v="7"/>
    <x v="0"/>
    <x v="0"/>
  </r>
  <r>
    <n v="184152972"/>
    <x v="184"/>
    <x v="198"/>
    <x v="0"/>
    <x v="5"/>
    <m/>
    <m/>
    <x v="0"/>
    <x v="0"/>
    <x v="0"/>
    <x v="0"/>
    <x v="0"/>
    <x v="0"/>
    <x v="0"/>
    <x v="0"/>
    <x v="0"/>
    <x v="6"/>
    <x v="8"/>
    <x v="0"/>
    <x v="0"/>
  </r>
  <r>
    <n v="184153316"/>
    <x v="190"/>
    <x v="205"/>
    <x v="4"/>
    <x v="28"/>
    <m/>
    <m/>
    <x v="0"/>
    <x v="0"/>
    <x v="0"/>
    <x v="0"/>
    <x v="2"/>
    <x v="1"/>
    <x v="1"/>
    <x v="1"/>
    <x v="0"/>
    <x v="6"/>
    <x v="9"/>
    <x v="0"/>
    <x v="2"/>
  </r>
  <r>
    <n v="184153345"/>
    <x v="201"/>
    <x v="184"/>
    <x v="0"/>
    <x v="28"/>
    <m/>
    <m/>
    <x v="0"/>
    <x v="0"/>
    <x v="0"/>
    <x v="0"/>
    <x v="0"/>
    <x v="0"/>
    <x v="0"/>
    <x v="0"/>
    <x v="0"/>
    <x v="8"/>
    <x v="9"/>
    <x v="1"/>
    <x v="2"/>
  </r>
  <r>
    <n v="184153387"/>
    <x v="201"/>
    <x v="184"/>
    <x v="0"/>
    <x v="28"/>
    <m/>
    <m/>
    <x v="0"/>
    <x v="0"/>
    <x v="0"/>
    <x v="0"/>
    <x v="0"/>
    <x v="0"/>
    <x v="0"/>
    <x v="0"/>
    <x v="0"/>
    <x v="8"/>
    <x v="9"/>
    <x v="1"/>
    <x v="2"/>
  </r>
  <r>
    <n v="184154198"/>
    <x v="190"/>
    <x v="11"/>
    <x v="4"/>
    <x v="91"/>
    <s v="2024-12-12"/>
    <m/>
    <x v="2"/>
    <x v="0"/>
    <x v="0"/>
    <x v="0"/>
    <x v="2"/>
    <x v="1"/>
    <x v="1"/>
    <x v="1"/>
    <x v="0"/>
    <x v="6"/>
    <x v="2"/>
    <x v="0"/>
    <x v="1"/>
  </r>
  <r>
    <n v="184155152"/>
    <x v="190"/>
    <x v="191"/>
    <x v="6"/>
    <x v="74"/>
    <m/>
    <m/>
    <x v="0"/>
    <x v="0"/>
    <x v="0"/>
    <x v="0"/>
    <x v="2"/>
    <x v="1"/>
    <x v="1"/>
    <x v="1"/>
    <x v="0"/>
    <x v="6"/>
    <x v="8"/>
    <x v="0"/>
    <x v="0"/>
  </r>
  <r>
    <n v="184155182"/>
    <x v="198"/>
    <x v="178"/>
    <x v="0"/>
    <x v="74"/>
    <m/>
    <m/>
    <x v="0"/>
    <x v="0"/>
    <x v="0"/>
    <x v="0"/>
    <x v="0"/>
    <x v="0"/>
    <x v="0"/>
    <x v="0"/>
    <x v="0"/>
    <x v="7"/>
    <x v="8"/>
    <x v="0"/>
    <x v="0"/>
  </r>
  <r>
    <n v="184155224"/>
    <x v="198"/>
    <x v="173"/>
    <x v="9"/>
    <x v="74"/>
    <m/>
    <m/>
    <x v="0"/>
    <x v="0"/>
    <x v="0"/>
    <x v="0"/>
    <x v="0"/>
    <x v="0"/>
    <x v="0"/>
    <x v="0"/>
    <x v="0"/>
    <x v="7"/>
    <x v="8"/>
    <x v="0"/>
    <x v="0"/>
  </r>
  <r>
    <n v="184155623"/>
    <x v="190"/>
    <x v="182"/>
    <x v="1"/>
    <x v="94"/>
    <m/>
    <m/>
    <x v="0"/>
    <x v="0"/>
    <x v="0"/>
    <x v="0"/>
    <x v="2"/>
    <x v="1"/>
    <x v="1"/>
    <x v="1"/>
    <x v="0"/>
    <x v="6"/>
    <x v="7"/>
    <x v="0"/>
    <x v="0"/>
  </r>
  <r>
    <n v="184155662"/>
    <x v="191"/>
    <x v="191"/>
    <x v="0"/>
    <x v="94"/>
    <m/>
    <m/>
    <x v="0"/>
    <x v="0"/>
    <x v="0"/>
    <x v="0"/>
    <x v="0"/>
    <x v="0"/>
    <x v="0"/>
    <x v="0"/>
    <x v="0"/>
    <x v="6"/>
    <x v="8"/>
    <x v="0"/>
    <x v="0"/>
  </r>
  <r>
    <n v="184155730"/>
    <x v="191"/>
    <x v="191"/>
    <x v="0"/>
    <x v="94"/>
    <m/>
    <m/>
    <x v="0"/>
    <x v="0"/>
    <x v="0"/>
    <x v="0"/>
    <x v="0"/>
    <x v="0"/>
    <x v="0"/>
    <x v="0"/>
    <x v="0"/>
    <x v="6"/>
    <x v="8"/>
    <x v="0"/>
    <x v="0"/>
  </r>
  <r>
    <n v="184155781"/>
    <x v="191"/>
    <x v="191"/>
    <x v="0"/>
    <x v="94"/>
    <m/>
    <m/>
    <x v="0"/>
    <x v="0"/>
    <x v="0"/>
    <x v="0"/>
    <x v="0"/>
    <x v="0"/>
    <x v="0"/>
    <x v="0"/>
    <x v="0"/>
    <x v="6"/>
    <x v="8"/>
    <x v="0"/>
    <x v="0"/>
  </r>
  <r>
    <n v="184155821"/>
    <x v="191"/>
    <x v="191"/>
    <x v="0"/>
    <x v="94"/>
    <m/>
    <m/>
    <x v="0"/>
    <x v="0"/>
    <x v="0"/>
    <x v="0"/>
    <x v="0"/>
    <x v="0"/>
    <x v="0"/>
    <x v="0"/>
    <x v="0"/>
    <x v="6"/>
    <x v="8"/>
    <x v="0"/>
    <x v="0"/>
  </r>
  <r>
    <n v="184156969"/>
    <x v="190"/>
    <x v="11"/>
    <x v="6"/>
    <x v="47"/>
    <s v="2024-12-16"/>
    <m/>
    <x v="2"/>
    <x v="0"/>
    <x v="0"/>
    <x v="0"/>
    <x v="2"/>
    <x v="1"/>
    <x v="1"/>
    <x v="1"/>
    <x v="0"/>
    <x v="6"/>
    <x v="2"/>
    <x v="0"/>
    <x v="1"/>
  </r>
  <r>
    <n v="184169351"/>
    <x v="190"/>
    <x v="194"/>
    <x v="1"/>
    <x v="90"/>
    <m/>
    <m/>
    <x v="0"/>
    <x v="0"/>
    <x v="0"/>
    <x v="0"/>
    <x v="2"/>
    <x v="1"/>
    <x v="1"/>
    <x v="1"/>
    <x v="0"/>
    <x v="6"/>
    <x v="7"/>
    <x v="0"/>
    <x v="0"/>
  </r>
  <r>
    <n v="184169378"/>
    <x v="195"/>
    <x v="178"/>
    <x v="0"/>
    <x v="90"/>
    <m/>
    <m/>
    <x v="0"/>
    <x v="0"/>
    <x v="0"/>
    <x v="0"/>
    <x v="0"/>
    <x v="0"/>
    <x v="0"/>
    <x v="0"/>
    <x v="0"/>
    <x v="6"/>
    <x v="8"/>
    <x v="0"/>
    <x v="0"/>
  </r>
  <r>
    <n v="184169426"/>
    <x v="195"/>
    <x v="178"/>
    <x v="0"/>
    <x v="90"/>
    <m/>
    <m/>
    <x v="0"/>
    <x v="0"/>
    <x v="0"/>
    <x v="0"/>
    <x v="0"/>
    <x v="0"/>
    <x v="0"/>
    <x v="0"/>
    <x v="0"/>
    <x v="6"/>
    <x v="8"/>
    <x v="0"/>
    <x v="0"/>
  </r>
  <r>
    <n v="184169697"/>
    <x v="190"/>
    <x v="173"/>
    <x v="8"/>
    <x v="42"/>
    <m/>
    <m/>
    <x v="0"/>
    <x v="0"/>
    <x v="0"/>
    <x v="0"/>
    <x v="2"/>
    <x v="1"/>
    <x v="1"/>
    <x v="1"/>
    <x v="0"/>
    <x v="6"/>
    <x v="8"/>
    <x v="0"/>
    <x v="0"/>
  </r>
  <r>
    <n v="184169732"/>
    <x v="186"/>
    <x v="178"/>
    <x v="0"/>
    <x v="42"/>
    <m/>
    <m/>
    <x v="0"/>
    <x v="0"/>
    <x v="0"/>
    <x v="0"/>
    <x v="0"/>
    <x v="0"/>
    <x v="0"/>
    <x v="0"/>
    <x v="0"/>
    <x v="7"/>
    <x v="8"/>
    <x v="0"/>
    <x v="0"/>
  </r>
  <r>
    <n v="184169760"/>
    <x v="186"/>
    <x v="178"/>
    <x v="0"/>
    <x v="42"/>
    <m/>
    <m/>
    <x v="0"/>
    <x v="0"/>
    <x v="0"/>
    <x v="0"/>
    <x v="0"/>
    <x v="0"/>
    <x v="0"/>
    <x v="0"/>
    <x v="0"/>
    <x v="7"/>
    <x v="8"/>
    <x v="0"/>
    <x v="0"/>
  </r>
  <r>
    <n v="184176292"/>
    <x v="166"/>
    <x v="188"/>
    <x v="1"/>
    <x v="9"/>
    <m/>
    <m/>
    <x v="0"/>
    <x v="0"/>
    <x v="0"/>
    <x v="0"/>
    <x v="2"/>
    <x v="1"/>
    <x v="1"/>
    <x v="1"/>
    <x v="0"/>
    <x v="6"/>
    <x v="7"/>
    <x v="0"/>
    <x v="0"/>
  </r>
  <r>
    <n v="184176465"/>
    <x v="184"/>
    <x v="191"/>
    <x v="0"/>
    <x v="9"/>
    <m/>
    <m/>
    <x v="0"/>
    <x v="0"/>
    <x v="0"/>
    <x v="0"/>
    <x v="0"/>
    <x v="0"/>
    <x v="0"/>
    <x v="0"/>
    <x v="0"/>
    <x v="6"/>
    <x v="8"/>
    <x v="0"/>
    <x v="0"/>
  </r>
  <r>
    <n v="184176517"/>
    <x v="184"/>
    <x v="191"/>
    <x v="0"/>
    <x v="9"/>
    <m/>
    <m/>
    <x v="0"/>
    <x v="0"/>
    <x v="0"/>
    <x v="0"/>
    <x v="0"/>
    <x v="0"/>
    <x v="0"/>
    <x v="0"/>
    <x v="0"/>
    <x v="6"/>
    <x v="8"/>
    <x v="0"/>
    <x v="0"/>
  </r>
  <r>
    <n v="184176551"/>
    <x v="184"/>
    <x v="191"/>
    <x v="0"/>
    <x v="9"/>
    <m/>
    <m/>
    <x v="0"/>
    <x v="0"/>
    <x v="0"/>
    <x v="0"/>
    <x v="0"/>
    <x v="0"/>
    <x v="0"/>
    <x v="0"/>
    <x v="0"/>
    <x v="6"/>
    <x v="8"/>
    <x v="0"/>
    <x v="0"/>
  </r>
  <r>
    <n v="184189226"/>
    <x v="166"/>
    <x v="188"/>
    <x v="1"/>
    <x v="28"/>
    <m/>
    <m/>
    <x v="0"/>
    <x v="0"/>
    <x v="0"/>
    <x v="0"/>
    <x v="2"/>
    <x v="1"/>
    <x v="1"/>
    <x v="1"/>
    <x v="0"/>
    <x v="6"/>
    <x v="7"/>
    <x v="0"/>
    <x v="0"/>
  </r>
  <r>
    <n v="184189262"/>
    <x v="184"/>
    <x v="191"/>
    <x v="0"/>
    <x v="28"/>
    <m/>
    <m/>
    <x v="0"/>
    <x v="0"/>
    <x v="0"/>
    <x v="0"/>
    <x v="0"/>
    <x v="0"/>
    <x v="0"/>
    <x v="0"/>
    <x v="0"/>
    <x v="6"/>
    <x v="8"/>
    <x v="0"/>
    <x v="0"/>
  </r>
  <r>
    <n v="184189417"/>
    <x v="166"/>
    <x v="182"/>
    <x v="1"/>
    <x v="39"/>
    <m/>
    <m/>
    <x v="0"/>
    <x v="0"/>
    <x v="0"/>
    <x v="0"/>
    <x v="2"/>
    <x v="1"/>
    <x v="1"/>
    <x v="1"/>
    <x v="0"/>
    <x v="6"/>
    <x v="7"/>
    <x v="0"/>
    <x v="0"/>
  </r>
  <r>
    <n v="184189448"/>
    <x v="191"/>
    <x v="195"/>
    <x v="0"/>
    <x v="39"/>
    <m/>
    <m/>
    <x v="0"/>
    <x v="0"/>
    <x v="0"/>
    <x v="0"/>
    <x v="0"/>
    <x v="0"/>
    <x v="0"/>
    <x v="0"/>
    <x v="0"/>
    <x v="6"/>
    <x v="8"/>
    <x v="0"/>
    <x v="0"/>
  </r>
  <r>
    <n v="184189486"/>
    <x v="191"/>
    <x v="195"/>
    <x v="0"/>
    <x v="39"/>
    <m/>
    <m/>
    <x v="0"/>
    <x v="0"/>
    <x v="0"/>
    <x v="0"/>
    <x v="0"/>
    <x v="0"/>
    <x v="0"/>
    <x v="0"/>
    <x v="0"/>
    <x v="6"/>
    <x v="8"/>
    <x v="0"/>
    <x v="0"/>
  </r>
  <r>
    <n v="184189524"/>
    <x v="191"/>
    <x v="195"/>
    <x v="0"/>
    <x v="39"/>
    <m/>
    <m/>
    <x v="0"/>
    <x v="0"/>
    <x v="0"/>
    <x v="0"/>
    <x v="0"/>
    <x v="0"/>
    <x v="0"/>
    <x v="0"/>
    <x v="0"/>
    <x v="6"/>
    <x v="8"/>
    <x v="0"/>
    <x v="0"/>
  </r>
  <r>
    <n v="184189565"/>
    <x v="191"/>
    <x v="195"/>
    <x v="0"/>
    <x v="39"/>
    <m/>
    <m/>
    <x v="0"/>
    <x v="0"/>
    <x v="0"/>
    <x v="0"/>
    <x v="0"/>
    <x v="0"/>
    <x v="0"/>
    <x v="0"/>
    <x v="0"/>
    <x v="6"/>
    <x v="8"/>
    <x v="0"/>
    <x v="0"/>
  </r>
  <r>
    <n v="184189747"/>
    <x v="166"/>
    <x v="11"/>
    <x v="6"/>
    <x v="5"/>
    <s v="2024-11-26"/>
    <m/>
    <x v="2"/>
    <x v="0"/>
    <x v="0"/>
    <x v="0"/>
    <x v="2"/>
    <x v="1"/>
    <x v="1"/>
    <x v="1"/>
    <x v="0"/>
    <x v="6"/>
    <x v="2"/>
    <x v="0"/>
    <x v="1"/>
  </r>
  <r>
    <n v="184190883"/>
    <x v="166"/>
    <x v="191"/>
    <x v="1"/>
    <x v="12"/>
    <m/>
    <m/>
    <x v="0"/>
    <x v="0"/>
    <x v="0"/>
    <x v="0"/>
    <x v="2"/>
    <x v="1"/>
    <x v="1"/>
    <x v="1"/>
    <x v="0"/>
    <x v="6"/>
    <x v="8"/>
    <x v="0"/>
    <x v="0"/>
  </r>
  <r>
    <n v="184190914"/>
    <x v="186"/>
    <x v="178"/>
    <x v="0"/>
    <x v="12"/>
    <m/>
    <m/>
    <x v="0"/>
    <x v="0"/>
    <x v="0"/>
    <x v="0"/>
    <x v="0"/>
    <x v="0"/>
    <x v="0"/>
    <x v="0"/>
    <x v="0"/>
    <x v="7"/>
    <x v="8"/>
    <x v="0"/>
    <x v="0"/>
  </r>
  <r>
    <n v="184190951"/>
    <x v="186"/>
    <x v="178"/>
    <x v="0"/>
    <x v="12"/>
    <m/>
    <m/>
    <x v="0"/>
    <x v="0"/>
    <x v="0"/>
    <x v="0"/>
    <x v="0"/>
    <x v="0"/>
    <x v="0"/>
    <x v="0"/>
    <x v="0"/>
    <x v="7"/>
    <x v="8"/>
    <x v="0"/>
    <x v="0"/>
  </r>
  <r>
    <n v="184191271"/>
    <x v="166"/>
    <x v="182"/>
    <x v="1"/>
    <x v="25"/>
    <m/>
    <m/>
    <x v="0"/>
    <x v="0"/>
    <x v="0"/>
    <x v="0"/>
    <x v="2"/>
    <x v="1"/>
    <x v="1"/>
    <x v="1"/>
    <x v="0"/>
    <x v="6"/>
    <x v="7"/>
    <x v="0"/>
    <x v="0"/>
  </r>
  <r>
    <n v="184191312"/>
    <x v="191"/>
    <x v="200"/>
    <x v="0"/>
    <x v="25"/>
    <m/>
    <m/>
    <x v="0"/>
    <x v="0"/>
    <x v="0"/>
    <x v="0"/>
    <x v="0"/>
    <x v="0"/>
    <x v="0"/>
    <x v="0"/>
    <x v="0"/>
    <x v="6"/>
    <x v="8"/>
    <x v="0"/>
    <x v="0"/>
  </r>
  <r>
    <n v="184191336"/>
    <x v="191"/>
    <x v="11"/>
    <x v="0"/>
    <x v="25"/>
    <s v="2024-12-05"/>
    <m/>
    <x v="2"/>
    <x v="0"/>
    <x v="0"/>
    <x v="0"/>
    <x v="0"/>
    <x v="0"/>
    <x v="0"/>
    <x v="0"/>
    <x v="0"/>
    <x v="6"/>
    <x v="2"/>
    <x v="0"/>
    <x v="1"/>
  </r>
  <r>
    <n v="184192415"/>
    <x v="166"/>
    <x v="182"/>
    <x v="11"/>
    <x v="37"/>
    <m/>
    <m/>
    <x v="0"/>
    <x v="0"/>
    <x v="0"/>
    <x v="0"/>
    <x v="2"/>
    <x v="1"/>
    <x v="0"/>
    <x v="1"/>
    <x v="0"/>
    <x v="6"/>
    <x v="7"/>
    <x v="0"/>
    <x v="0"/>
  </r>
  <r>
    <n v="184192451"/>
    <x v="191"/>
    <x v="195"/>
    <x v="0"/>
    <x v="37"/>
    <m/>
    <m/>
    <x v="0"/>
    <x v="0"/>
    <x v="0"/>
    <x v="0"/>
    <x v="0"/>
    <x v="0"/>
    <x v="0"/>
    <x v="0"/>
    <x v="0"/>
    <x v="6"/>
    <x v="8"/>
    <x v="0"/>
    <x v="0"/>
  </r>
  <r>
    <n v="184192494"/>
    <x v="191"/>
    <x v="195"/>
    <x v="0"/>
    <x v="37"/>
    <m/>
    <m/>
    <x v="0"/>
    <x v="0"/>
    <x v="0"/>
    <x v="0"/>
    <x v="0"/>
    <x v="0"/>
    <x v="0"/>
    <x v="0"/>
    <x v="0"/>
    <x v="6"/>
    <x v="8"/>
    <x v="0"/>
    <x v="0"/>
  </r>
  <r>
    <n v="184192596"/>
    <x v="166"/>
    <x v="194"/>
    <x v="4"/>
    <x v="4"/>
    <m/>
    <m/>
    <x v="0"/>
    <x v="0"/>
    <x v="0"/>
    <x v="0"/>
    <x v="2"/>
    <x v="1"/>
    <x v="1"/>
    <x v="1"/>
    <x v="0"/>
    <x v="6"/>
    <x v="7"/>
    <x v="0"/>
    <x v="0"/>
  </r>
  <r>
    <n v="184192618"/>
    <x v="166"/>
    <x v="11"/>
    <x v="1"/>
    <x v="3"/>
    <s v="2024-11-27"/>
    <m/>
    <x v="2"/>
    <x v="0"/>
    <x v="0"/>
    <x v="0"/>
    <x v="2"/>
    <x v="1"/>
    <x v="1"/>
    <x v="1"/>
    <x v="0"/>
    <x v="6"/>
    <x v="2"/>
    <x v="0"/>
    <x v="1"/>
  </r>
  <r>
    <n v="184192635"/>
    <x v="195"/>
    <x v="173"/>
    <x v="0"/>
    <x v="4"/>
    <m/>
    <m/>
    <x v="0"/>
    <x v="0"/>
    <x v="0"/>
    <x v="0"/>
    <x v="0"/>
    <x v="0"/>
    <x v="0"/>
    <x v="0"/>
    <x v="0"/>
    <x v="6"/>
    <x v="8"/>
    <x v="0"/>
    <x v="0"/>
  </r>
  <r>
    <n v="184192664"/>
    <x v="195"/>
    <x v="173"/>
    <x v="0"/>
    <x v="4"/>
    <m/>
    <m/>
    <x v="0"/>
    <x v="0"/>
    <x v="0"/>
    <x v="0"/>
    <x v="0"/>
    <x v="0"/>
    <x v="0"/>
    <x v="0"/>
    <x v="0"/>
    <x v="6"/>
    <x v="8"/>
    <x v="0"/>
    <x v="0"/>
  </r>
  <r>
    <n v="184196065"/>
    <x v="166"/>
    <x v="194"/>
    <x v="6"/>
    <x v="15"/>
    <m/>
    <m/>
    <x v="0"/>
    <x v="0"/>
    <x v="0"/>
    <x v="0"/>
    <x v="2"/>
    <x v="1"/>
    <x v="1"/>
    <x v="1"/>
    <x v="0"/>
    <x v="6"/>
    <x v="7"/>
    <x v="0"/>
    <x v="0"/>
  </r>
  <r>
    <n v="184196172"/>
    <x v="166"/>
    <x v="191"/>
    <x v="12"/>
    <x v="32"/>
    <m/>
    <m/>
    <x v="0"/>
    <x v="0"/>
    <x v="0"/>
    <x v="0"/>
    <x v="2"/>
    <x v="1"/>
    <x v="0"/>
    <x v="1"/>
    <x v="0"/>
    <x v="6"/>
    <x v="8"/>
    <x v="0"/>
    <x v="0"/>
  </r>
  <r>
    <n v="184196246"/>
    <x v="200"/>
    <x v="178"/>
    <x v="0"/>
    <x v="32"/>
    <m/>
    <m/>
    <x v="0"/>
    <x v="0"/>
    <x v="0"/>
    <x v="0"/>
    <x v="0"/>
    <x v="0"/>
    <x v="0"/>
    <x v="0"/>
    <x v="0"/>
    <x v="7"/>
    <x v="8"/>
    <x v="0"/>
    <x v="0"/>
  </r>
  <r>
    <n v="184196305"/>
    <x v="200"/>
    <x v="200"/>
    <x v="9"/>
    <x v="32"/>
    <m/>
    <m/>
    <x v="0"/>
    <x v="0"/>
    <x v="0"/>
    <x v="0"/>
    <x v="0"/>
    <x v="0"/>
    <x v="0"/>
    <x v="0"/>
    <x v="0"/>
    <x v="7"/>
    <x v="8"/>
    <x v="0"/>
    <x v="0"/>
  </r>
  <r>
    <n v="184196384"/>
    <x v="195"/>
    <x v="173"/>
    <x v="0"/>
    <x v="15"/>
    <m/>
    <m/>
    <x v="0"/>
    <x v="0"/>
    <x v="0"/>
    <x v="0"/>
    <x v="0"/>
    <x v="0"/>
    <x v="0"/>
    <x v="0"/>
    <x v="0"/>
    <x v="6"/>
    <x v="8"/>
    <x v="0"/>
    <x v="0"/>
  </r>
  <r>
    <n v="184196432"/>
    <x v="195"/>
    <x v="173"/>
    <x v="0"/>
    <x v="15"/>
    <m/>
    <m/>
    <x v="0"/>
    <x v="0"/>
    <x v="0"/>
    <x v="0"/>
    <x v="0"/>
    <x v="0"/>
    <x v="0"/>
    <x v="0"/>
    <x v="0"/>
    <x v="6"/>
    <x v="8"/>
    <x v="0"/>
    <x v="0"/>
  </r>
  <r>
    <n v="184196465"/>
    <x v="195"/>
    <x v="173"/>
    <x v="0"/>
    <x v="15"/>
    <m/>
    <m/>
    <x v="0"/>
    <x v="0"/>
    <x v="0"/>
    <x v="0"/>
    <x v="0"/>
    <x v="0"/>
    <x v="0"/>
    <x v="0"/>
    <x v="0"/>
    <x v="6"/>
    <x v="8"/>
    <x v="0"/>
    <x v="0"/>
  </r>
  <r>
    <n v="184196627"/>
    <x v="166"/>
    <x v="11"/>
    <x v="4"/>
    <x v="3"/>
    <s v="2024-12-10"/>
    <m/>
    <x v="5"/>
    <x v="0"/>
    <x v="0"/>
    <x v="0"/>
    <x v="2"/>
    <x v="1"/>
    <x v="1"/>
    <x v="1"/>
    <x v="0"/>
    <x v="6"/>
    <x v="2"/>
    <x v="0"/>
    <x v="1"/>
  </r>
  <r>
    <n v="184197224"/>
    <x v="166"/>
    <x v="163"/>
    <x v="1"/>
    <x v="15"/>
    <m/>
    <m/>
    <x v="0"/>
    <x v="0"/>
    <x v="0"/>
    <x v="0"/>
    <x v="2"/>
    <x v="1"/>
    <x v="1"/>
    <x v="1"/>
    <x v="0"/>
    <x v="6"/>
    <x v="8"/>
    <x v="0"/>
    <x v="0"/>
  </r>
  <r>
    <n v="184197246"/>
    <x v="202"/>
    <x v="185"/>
    <x v="0"/>
    <x v="15"/>
    <m/>
    <m/>
    <x v="0"/>
    <x v="0"/>
    <x v="0"/>
    <x v="0"/>
    <x v="0"/>
    <x v="0"/>
    <x v="0"/>
    <x v="0"/>
    <x v="0"/>
    <x v="7"/>
    <x v="8"/>
    <x v="0"/>
    <x v="0"/>
  </r>
  <r>
    <n v="184197308"/>
    <x v="202"/>
    <x v="185"/>
    <x v="0"/>
    <x v="15"/>
    <m/>
    <m/>
    <x v="0"/>
    <x v="0"/>
    <x v="0"/>
    <x v="0"/>
    <x v="0"/>
    <x v="0"/>
    <x v="0"/>
    <x v="0"/>
    <x v="0"/>
    <x v="7"/>
    <x v="8"/>
    <x v="0"/>
    <x v="0"/>
  </r>
  <r>
    <n v="184197338"/>
    <x v="202"/>
    <x v="185"/>
    <x v="0"/>
    <x v="15"/>
    <m/>
    <m/>
    <x v="0"/>
    <x v="0"/>
    <x v="0"/>
    <x v="0"/>
    <x v="0"/>
    <x v="0"/>
    <x v="0"/>
    <x v="0"/>
    <x v="0"/>
    <x v="7"/>
    <x v="8"/>
    <x v="0"/>
    <x v="0"/>
  </r>
  <r>
    <n v="184197385"/>
    <x v="202"/>
    <x v="185"/>
    <x v="0"/>
    <x v="15"/>
    <m/>
    <m/>
    <x v="0"/>
    <x v="0"/>
    <x v="0"/>
    <x v="0"/>
    <x v="0"/>
    <x v="0"/>
    <x v="0"/>
    <x v="0"/>
    <x v="0"/>
    <x v="7"/>
    <x v="8"/>
    <x v="0"/>
    <x v="0"/>
  </r>
  <r>
    <n v="184209721"/>
    <x v="166"/>
    <x v="188"/>
    <x v="6"/>
    <x v="97"/>
    <m/>
    <m/>
    <x v="0"/>
    <x v="0"/>
    <x v="0"/>
    <x v="0"/>
    <x v="2"/>
    <x v="1"/>
    <x v="1"/>
    <x v="1"/>
    <x v="0"/>
    <x v="6"/>
    <x v="7"/>
    <x v="0"/>
    <x v="0"/>
  </r>
  <r>
    <n v="184209745"/>
    <x v="184"/>
    <x v="191"/>
    <x v="0"/>
    <x v="97"/>
    <m/>
    <m/>
    <x v="0"/>
    <x v="0"/>
    <x v="0"/>
    <x v="0"/>
    <x v="0"/>
    <x v="0"/>
    <x v="0"/>
    <x v="0"/>
    <x v="0"/>
    <x v="6"/>
    <x v="8"/>
    <x v="0"/>
    <x v="0"/>
  </r>
  <r>
    <n v="184209773"/>
    <x v="184"/>
    <x v="191"/>
    <x v="0"/>
    <x v="97"/>
    <m/>
    <m/>
    <x v="0"/>
    <x v="0"/>
    <x v="0"/>
    <x v="0"/>
    <x v="0"/>
    <x v="0"/>
    <x v="0"/>
    <x v="0"/>
    <x v="0"/>
    <x v="6"/>
    <x v="8"/>
    <x v="0"/>
    <x v="0"/>
  </r>
  <r>
    <n v="184209795"/>
    <x v="184"/>
    <x v="191"/>
    <x v="0"/>
    <x v="97"/>
    <m/>
    <m/>
    <x v="0"/>
    <x v="0"/>
    <x v="0"/>
    <x v="0"/>
    <x v="0"/>
    <x v="0"/>
    <x v="0"/>
    <x v="0"/>
    <x v="0"/>
    <x v="6"/>
    <x v="8"/>
    <x v="0"/>
    <x v="0"/>
  </r>
  <r>
    <n v="184211479"/>
    <x v="166"/>
    <x v="191"/>
    <x v="10"/>
    <x v="84"/>
    <m/>
    <m/>
    <x v="0"/>
    <x v="0"/>
    <x v="0"/>
    <x v="0"/>
    <x v="2"/>
    <x v="1"/>
    <x v="0"/>
    <x v="1"/>
    <x v="0"/>
    <x v="6"/>
    <x v="8"/>
    <x v="0"/>
    <x v="0"/>
  </r>
  <r>
    <n v="184211518"/>
    <x v="186"/>
    <x v="180"/>
    <x v="0"/>
    <x v="84"/>
    <m/>
    <m/>
    <x v="0"/>
    <x v="0"/>
    <x v="0"/>
    <x v="0"/>
    <x v="0"/>
    <x v="0"/>
    <x v="0"/>
    <x v="0"/>
    <x v="0"/>
    <x v="7"/>
    <x v="8"/>
    <x v="0"/>
    <x v="0"/>
  </r>
  <r>
    <n v="184211544"/>
    <x v="186"/>
    <x v="180"/>
    <x v="0"/>
    <x v="84"/>
    <m/>
    <m/>
    <x v="0"/>
    <x v="0"/>
    <x v="0"/>
    <x v="0"/>
    <x v="0"/>
    <x v="0"/>
    <x v="0"/>
    <x v="0"/>
    <x v="0"/>
    <x v="7"/>
    <x v="8"/>
    <x v="0"/>
    <x v="0"/>
  </r>
  <r>
    <n v="184211574"/>
    <x v="186"/>
    <x v="180"/>
    <x v="0"/>
    <x v="84"/>
    <m/>
    <m/>
    <x v="0"/>
    <x v="0"/>
    <x v="0"/>
    <x v="0"/>
    <x v="0"/>
    <x v="0"/>
    <x v="0"/>
    <x v="0"/>
    <x v="0"/>
    <x v="7"/>
    <x v="8"/>
    <x v="0"/>
    <x v="0"/>
  </r>
  <r>
    <n v="184212008"/>
    <x v="166"/>
    <x v="173"/>
    <x v="0"/>
    <x v="94"/>
    <m/>
    <m/>
    <x v="0"/>
    <x v="0"/>
    <x v="0"/>
    <x v="0"/>
    <x v="0"/>
    <x v="0"/>
    <x v="0"/>
    <x v="0"/>
    <x v="0"/>
    <x v="6"/>
    <x v="8"/>
    <x v="0"/>
    <x v="0"/>
  </r>
  <r>
    <n v="184212739"/>
    <x v="166"/>
    <x v="200"/>
    <x v="1"/>
    <x v="47"/>
    <m/>
    <m/>
    <x v="0"/>
    <x v="0"/>
    <x v="0"/>
    <x v="0"/>
    <x v="2"/>
    <x v="1"/>
    <x v="1"/>
    <x v="1"/>
    <x v="0"/>
    <x v="6"/>
    <x v="8"/>
    <x v="0"/>
    <x v="0"/>
  </r>
  <r>
    <n v="184212754"/>
    <x v="166"/>
    <x v="188"/>
    <x v="1"/>
    <x v="98"/>
    <m/>
    <m/>
    <x v="0"/>
    <x v="0"/>
    <x v="0"/>
    <x v="0"/>
    <x v="2"/>
    <x v="1"/>
    <x v="1"/>
    <x v="1"/>
    <x v="0"/>
    <x v="6"/>
    <x v="7"/>
    <x v="0"/>
    <x v="0"/>
  </r>
  <r>
    <n v="184212768"/>
    <x v="195"/>
    <x v="173"/>
    <x v="0"/>
    <x v="98"/>
    <m/>
    <m/>
    <x v="0"/>
    <x v="0"/>
    <x v="0"/>
    <x v="0"/>
    <x v="0"/>
    <x v="0"/>
    <x v="0"/>
    <x v="0"/>
    <x v="0"/>
    <x v="6"/>
    <x v="8"/>
    <x v="0"/>
    <x v="0"/>
  </r>
  <r>
    <n v="184212773"/>
    <x v="196"/>
    <x v="198"/>
    <x v="0"/>
    <x v="47"/>
    <m/>
    <m/>
    <x v="0"/>
    <x v="0"/>
    <x v="0"/>
    <x v="0"/>
    <x v="0"/>
    <x v="0"/>
    <x v="0"/>
    <x v="0"/>
    <x v="0"/>
    <x v="7"/>
    <x v="8"/>
    <x v="0"/>
    <x v="0"/>
  </r>
  <r>
    <n v="184212786"/>
    <x v="195"/>
    <x v="206"/>
    <x v="9"/>
    <x v="98"/>
    <m/>
    <m/>
    <x v="0"/>
    <x v="0"/>
    <x v="0"/>
    <x v="0"/>
    <x v="0"/>
    <x v="0"/>
    <x v="0"/>
    <x v="0"/>
    <x v="0"/>
    <x v="6"/>
    <x v="7"/>
    <x v="0"/>
    <x v="0"/>
  </r>
  <r>
    <n v="184212808"/>
    <x v="196"/>
    <x v="198"/>
    <x v="0"/>
    <x v="47"/>
    <m/>
    <m/>
    <x v="0"/>
    <x v="0"/>
    <x v="0"/>
    <x v="0"/>
    <x v="0"/>
    <x v="0"/>
    <x v="0"/>
    <x v="0"/>
    <x v="0"/>
    <x v="7"/>
    <x v="8"/>
    <x v="0"/>
    <x v="0"/>
  </r>
  <r>
    <n v="184212834"/>
    <x v="196"/>
    <x v="198"/>
    <x v="0"/>
    <x v="47"/>
    <m/>
    <m/>
    <x v="0"/>
    <x v="0"/>
    <x v="0"/>
    <x v="0"/>
    <x v="0"/>
    <x v="0"/>
    <x v="0"/>
    <x v="0"/>
    <x v="0"/>
    <x v="7"/>
    <x v="8"/>
    <x v="0"/>
    <x v="0"/>
  </r>
  <r>
    <n v="184217435"/>
    <x v="191"/>
    <x v="195"/>
    <x v="1"/>
    <x v="8"/>
    <m/>
    <m/>
    <x v="0"/>
    <x v="0"/>
    <x v="0"/>
    <x v="0"/>
    <x v="2"/>
    <x v="1"/>
    <x v="1"/>
    <x v="1"/>
    <x v="0"/>
    <x v="6"/>
    <x v="8"/>
    <x v="0"/>
    <x v="0"/>
  </r>
  <r>
    <n v="184217464"/>
    <x v="200"/>
    <x v="201"/>
    <x v="0"/>
    <x v="8"/>
    <m/>
    <m/>
    <x v="0"/>
    <x v="0"/>
    <x v="0"/>
    <x v="0"/>
    <x v="0"/>
    <x v="0"/>
    <x v="0"/>
    <x v="0"/>
    <x v="0"/>
    <x v="7"/>
    <x v="8"/>
    <x v="0"/>
    <x v="0"/>
  </r>
  <r>
    <n v="184217512"/>
    <x v="200"/>
    <x v="201"/>
    <x v="0"/>
    <x v="8"/>
    <m/>
    <m/>
    <x v="0"/>
    <x v="0"/>
    <x v="0"/>
    <x v="0"/>
    <x v="0"/>
    <x v="0"/>
    <x v="0"/>
    <x v="0"/>
    <x v="0"/>
    <x v="7"/>
    <x v="8"/>
    <x v="0"/>
    <x v="0"/>
  </r>
  <r>
    <n v="184217549"/>
    <x v="200"/>
    <x v="201"/>
    <x v="0"/>
    <x v="8"/>
    <m/>
    <m/>
    <x v="0"/>
    <x v="0"/>
    <x v="0"/>
    <x v="0"/>
    <x v="0"/>
    <x v="0"/>
    <x v="0"/>
    <x v="0"/>
    <x v="0"/>
    <x v="7"/>
    <x v="8"/>
    <x v="0"/>
    <x v="0"/>
  </r>
  <r>
    <n v="184217583"/>
    <x v="200"/>
    <x v="201"/>
    <x v="0"/>
    <x v="8"/>
    <m/>
    <m/>
    <x v="0"/>
    <x v="0"/>
    <x v="0"/>
    <x v="0"/>
    <x v="0"/>
    <x v="0"/>
    <x v="0"/>
    <x v="0"/>
    <x v="0"/>
    <x v="7"/>
    <x v="8"/>
    <x v="0"/>
    <x v="0"/>
  </r>
  <r>
    <n v="184228601"/>
    <x v="191"/>
    <x v="198"/>
    <x v="6"/>
    <x v="28"/>
    <m/>
    <m/>
    <x v="0"/>
    <x v="0"/>
    <x v="0"/>
    <x v="0"/>
    <x v="2"/>
    <x v="1"/>
    <x v="1"/>
    <x v="1"/>
    <x v="0"/>
    <x v="6"/>
    <x v="8"/>
    <x v="0"/>
    <x v="0"/>
  </r>
  <r>
    <n v="184228630"/>
    <x v="197"/>
    <x v="179"/>
    <x v="0"/>
    <x v="28"/>
    <m/>
    <m/>
    <x v="0"/>
    <x v="0"/>
    <x v="0"/>
    <x v="0"/>
    <x v="0"/>
    <x v="0"/>
    <x v="0"/>
    <x v="0"/>
    <x v="0"/>
    <x v="7"/>
    <x v="8"/>
    <x v="0"/>
    <x v="0"/>
  </r>
  <r>
    <n v="184229039"/>
    <x v="191"/>
    <x v="180"/>
    <x v="4"/>
    <x v="28"/>
    <m/>
    <m/>
    <x v="0"/>
    <x v="0"/>
    <x v="0"/>
    <x v="0"/>
    <x v="2"/>
    <x v="1"/>
    <x v="1"/>
    <x v="1"/>
    <x v="0"/>
    <x v="6"/>
    <x v="8"/>
    <x v="0"/>
    <x v="0"/>
  </r>
  <r>
    <n v="184229091"/>
    <x v="197"/>
    <x v="179"/>
    <x v="0"/>
    <x v="28"/>
    <m/>
    <m/>
    <x v="0"/>
    <x v="0"/>
    <x v="0"/>
    <x v="0"/>
    <x v="0"/>
    <x v="0"/>
    <x v="0"/>
    <x v="0"/>
    <x v="0"/>
    <x v="7"/>
    <x v="8"/>
    <x v="0"/>
    <x v="0"/>
  </r>
  <r>
    <n v="184229093"/>
    <x v="191"/>
    <x v="195"/>
    <x v="10"/>
    <x v="39"/>
    <m/>
    <m/>
    <x v="0"/>
    <x v="0"/>
    <x v="0"/>
    <x v="0"/>
    <x v="2"/>
    <x v="1"/>
    <x v="0"/>
    <x v="1"/>
    <x v="0"/>
    <x v="6"/>
    <x v="8"/>
    <x v="0"/>
    <x v="0"/>
  </r>
  <r>
    <n v="184229182"/>
    <x v="200"/>
    <x v="201"/>
    <x v="0"/>
    <x v="39"/>
    <m/>
    <m/>
    <x v="0"/>
    <x v="0"/>
    <x v="0"/>
    <x v="0"/>
    <x v="0"/>
    <x v="0"/>
    <x v="0"/>
    <x v="0"/>
    <x v="0"/>
    <x v="7"/>
    <x v="8"/>
    <x v="0"/>
    <x v="0"/>
  </r>
  <r>
    <n v="184229262"/>
    <x v="200"/>
    <x v="201"/>
    <x v="0"/>
    <x v="39"/>
    <m/>
    <m/>
    <x v="0"/>
    <x v="0"/>
    <x v="0"/>
    <x v="0"/>
    <x v="0"/>
    <x v="0"/>
    <x v="0"/>
    <x v="0"/>
    <x v="0"/>
    <x v="7"/>
    <x v="8"/>
    <x v="0"/>
    <x v="0"/>
  </r>
  <r>
    <n v="184229313"/>
    <x v="191"/>
    <x v="191"/>
    <x v="0"/>
    <x v="3"/>
    <m/>
    <m/>
    <x v="0"/>
    <x v="0"/>
    <x v="0"/>
    <x v="0"/>
    <x v="0"/>
    <x v="0"/>
    <x v="0"/>
    <x v="0"/>
    <x v="0"/>
    <x v="6"/>
    <x v="8"/>
    <x v="0"/>
    <x v="0"/>
  </r>
  <r>
    <n v="184229377"/>
    <x v="191"/>
    <x v="191"/>
    <x v="0"/>
    <x v="3"/>
    <m/>
    <m/>
    <x v="0"/>
    <x v="0"/>
    <x v="0"/>
    <x v="0"/>
    <x v="0"/>
    <x v="0"/>
    <x v="0"/>
    <x v="0"/>
    <x v="0"/>
    <x v="6"/>
    <x v="8"/>
    <x v="0"/>
    <x v="0"/>
  </r>
  <r>
    <n v="184229412"/>
    <x v="191"/>
    <x v="195"/>
    <x v="26"/>
    <x v="39"/>
    <m/>
    <m/>
    <x v="0"/>
    <x v="0"/>
    <x v="0"/>
    <x v="0"/>
    <x v="2"/>
    <x v="1"/>
    <x v="0"/>
    <x v="0"/>
    <x v="0"/>
    <x v="6"/>
    <x v="8"/>
    <x v="0"/>
    <x v="0"/>
  </r>
  <r>
    <n v="184230619"/>
    <x v="191"/>
    <x v="194"/>
    <x v="12"/>
    <x v="6"/>
    <m/>
    <s v="2024-12-10"/>
    <x v="0"/>
    <x v="0"/>
    <x v="0"/>
    <x v="0"/>
    <x v="2"/>
    <x v="1"/>
    <x v="0"/>
    <x v="1"/>
    <x v="0"/>
    <x v="6"/>
    <x v="7"/>
    <x v="0"/>
    <x v="0"/>
  </r>
  <r>
    <n v="184230685"/>
    <x v="195"/>
    <x v="11"/>
    <x v="0"/>
    <x v="6"/>
    <s v="2024-12-02"/>
    <m/>
    <x v="5"/>
    <x v="0"/>
    <x v="0"/>
    <x v="0"/>
    <x v="0"/>
    <x v="0"/>
    <x v="0"/>
    <x v="0"/>
    <x v="0"/>
    <x v="6"/>
    <x v="2"/>
    <x v="0"/>
    <x v="1"/>
  </r>
  <r>
    <n v="184230752"/>
    <x v="195"/>
    <x v="194"/>
    <x v="9"/>
    <x v="6"/>
    <m/>
    <s v="2024-12-10"/>
    <x v="0"/>
    <x v="0"/>
    <x v="0"/>
    <x v="0"/>
    <x v="0"/>
    <x v="0"/>
    <x v="0"/>
    <x v="0"/>
    <x v="0"/>
    <x v="6"/>
    <x v="7"/>
    <x v="0"/>
    <x v="0"/>
  </r>
  <r>
    <n v="184231115"/>
    <x v="191"/>
    <x v="194"/>
    <x v="11"/>
    <x v="37"/>
    <m/>
    <m/>
    <x v="0"/>
    <x v="0"/>
    <x v="0"/>
    <x v="0"/>
    <x v="2"/>
    <x v="1"/>
    <x v="0"/>
    <x v="1"/>
    <x v="0"/>
    <x v="6"/>
    <x v="7"/>
    <x v="0"/>
    <x v="0"/>
  </r>
  <r>
    <n v="184231155"/>
    <x v="195"/>
    <x v="201"/>
    <x v="0"/>
    <x v="37"/>
    <m/>
    <m/>
    <x v="0"/>
    <x v="0"/>
    <x v="0"/>
    <x v="0"/>
    <x v="0"/>
    <x v="0"/>
    <x v="0"/>
    <x v="0"/>
    <x v="0"/>
    <x v="6"/>
    <x v="8"/>
    <x v="0"/>
    <x v="0"/>
  </r>
  <r>
    <n v="184231196"/>
    <x v="195"/>
    <x v="201"/>
    <x v="0"/>
    <x v="37"/>
    <m/>
    <m/>
    <x v="0"/>
    <x v="0"/>
    <x v="0"/>
    <x v="0"/>
    <x v="0"/>
    <x v="0"/>
    <x v="0"/>
    <x v="0"/>
    <x v="0"/>
    <x v="6"/>
    <x v="8"/>
    <x v="0"/>
    <x v="0"/>
  </r>
  <r>
    <n v="184232161"/>
    <x v="191"/>
    <x v="194"/>
    <x v="4"/>
    <x v="28"/>
    <m/>
    <m/>
    <x v="0"/>
    <x v="0"/>
    <x v="0"/>
    <x v="0"/>
    <x v="2"/>
    <x v="1"/>
    <x v="1"/>
    <x v="1"/>
    <x v="0"/>
    <x v="6"/>
    <x v="7"/>
    <x v="0"/>
    <x v="0"/>
  </r>
  <r>
    <n v="184232195"/>
    <x v="195"/>
    <x v="173"/>
    <x v="0"/>
    <x v="28"/>
    <m/>
    <m/>
    <x v="0"/>
    <x v="0"/>
    <x v="0"/>
    <x v="0"/>
    <x v="0"/>
    <x v="0"/>
    <x v="0"/>
    <x v="0"/>
    <x v="0"/>
    <x v="6"/>
    <x v="8"/>
    <x v="0"/>
    <x v="0"/>
  </r>
  <r>
    <n v="184232238"/>
    <x v="195"/>
    <x v="173"/>
    <x v="0"/>
    <x v="28"/>
    <m/>
    <m/>
    <x v="0"/>
    <x v="0"/>
    <x v="0"/>
    <x v="0"/>
    <x v="0"/>
    <x v="0"/>
    <x v="0"/>
    <x v="0"/>
    <x v="0"/>
    <x v="6"/>
    <x v="8"/>
    <x v="0"/>
    <x v="0"/>
  </r>
  <r>
    <n v="184232288"/>
    <x v="195"/>
    <x v="173"/>
    <x v="0"/>
    <x v="28"/>
    <m/>
    <m/>
    <x v="0"/>
    <x v="0"/>
    <x v="0"/>
    <x v="0"/>
    <x v="0"/>
    <x v="0"/>
    <x v="0"/>
    <x v="0"/>
    <x v="0"/>
    <x v="6"/>
    <x v="8"/>
    <x v="0"/>
    <x v="0"/>
  </r>
  <r>
    <n v="184232289"/>
    <x v="191"/>
    <x v="202"/>
    <x v="8"/>
    <x v="25"/>
    <m/>
    <m/>
    <x v="0"/>
    <x v="0"/>
    <x v="0"/>
    <x v="0"/>
    <x v="2"/>
    <x v="1"/>
    <x v="1"/>
    <x v="1"/>
    <x v="0"/>
    <x v="6"/>
    <x v="8"/>
    <x v="0"/>
    <x v="0"/>
  </r>
  <r>
    <n v="184232332"/>
    <x v="203"/>
    <x v="163"/>
    <x v="0"/>
    <x v="25"/>
    <m/>
    <m/>
    <x v="0"/>
    <x v="0"/>
    <x v="0"/>
    <x v="0"/>
    <x v="0"/>
    <x v="0"/>
    <x v="0"/>
    <x v="0"/>
    <x v="0"/>
    <x v="7"/>
    <x v="8"/>
    <x v="0"/>
    <x v="0"/>
  </r>
  <r>
    <n v="184232341"/>
    <x v="195"/>
    <x v="173"/>
    <x v="0"/>
    <x v="28"/>
    <m/>
    <m/>
    <x v="0"/>
    <x v="0"/>
    <x v="0"/>
    <x v="0"/>
    <x v="0"/>
    <x v="0"/>
    <x v="0"/>
    <x v="0"/>
    <x v="0"/>
    <x v="6"/>
    <x v="8"/>
    <x v="0"/>
    <x v="0"/>
  </r>
  <r>
    <n v="184232380"/>
    <x v="203"/>
    <x v="192"/>
    <x v="0"/>
    <x v="25"/>
    <m/>
    <m/>
    <x v="0"/>
    <x v="0"/>
    <x v="0"/>
    <x v="0"/>
    <x v="0"/>
    <x v="0"/>
    <x v="0"/>
    <x v="0"/>
    <x v="0"/>
    <x v="7"/>
    <x v="9"/>
    <x v="0"/>
    <x v="2"/>
  </r>
  <r>
    <n v="184232428"/>
    <x v="203"/>
    <x v="163"/>
    <x v="0"/>
    <x v="25"/>
    <m/>
    <m/>
    <x v="0"/>
    <x v="0"/>
    <x v="0"/>
    <x v="0"/>
    <x v="0"/>
    <x v="0"/>
    <x v="0"/>
    <x v="0"/>
    <x v="0"/>
    <x v="7"/>
    <x v="8"/>
    <x v="0"/>
    <x v="0"/>
  </r>
  <r>
    <n v="184234373"/>
    <x v="191"/>
    <x v="182"/>
    <x v="8"/>
    <x v="9"/>
    <m/>
    <m/>
    <x v="0"/>
    <x v="0"/>
    <x v="0"/>
    <x v="0"/>
    <x v="2"/>
    <x v="1"/>
    <x v="1"/>
    <x v="1"/>
    <x v="0"/>
    <x v="6"/>
    <x v="7"/>
    <x v="0"/>
    <x v="0"/>
  </r>
  <r>
    <n v="184234421"/>
    <x v="191"/>
    <x v="11"/>
    <x v="6"/>
    <x v="5"/>
    <s v="2024-11-28"/>
    <m/>
    <x v="2"/>
    <x v="0"/>
    <x v="0"/>
    <x v="0"/>
    <x v="2"/>
    <x v="1"/>
    <x v="1"/>
    <x v="1"/>
    <x v="0"/>
    <x v="6"/>
    <x v="2"/>
    <x v="0"/>
    <x v="1"/>
  </r>
  <r>
    <n v="184234423"/>
    <x v="191"/>
    <x v="173"/>
    <x v="0"/>
    <x v="9"/>
    <m/>
    <m/>
    <x v="0"/>
    <x v="0"/>
    <x v="0"/>
    <x v="0"/>
    <x v="0"/>
    <x v="0"/>
    <x v="0"/>
    <x v="0"/>
    <x v="0"/>
    <x v="6"/>
    <x v="8"/>
    <x v="0"/>
    <x v="0"/>
  </r>
  <r>
    <n v="184234458"/>
    <x v="191"/>
    <x v="173"/>
    <x v="0"/>
    <x v="9"/>
    <m/>
    <m/>
    <x v="0"/>
    <x v="0"/>
    <x v="0"/>
    <x v="0"/>
    <x v="0"/>
    <x v="0"/>
    <x v="0"/>
    <x v="0"/>
    <x v="0"/>
    <x v="6"/>
    <x v="8"/>
    <x v="0"/>
    <x v="0"/>
  </r>
  <r>
    <n v="184235196"/>
    <x v="191"/>
    <x v="11"/>
    <x v="2"/>
    <x v="37"/>
    <s v="2024-12-13"/>
    <m/>
    <x v="2"/>
    <x v="0"/>
    <x v="0"/>
    <x v="0"/>
    <x v="2"/>
    <x v="1"/>
    <x v="0"/>
    <x v="0"/>
    <x v="0"/>
    <x v="6"/>
    <x v="2"/>
    <x v="0"/>
    <x v="1"/>
  </r>
  <r>
    <n v="184235878"/>
    <x v="191"/>
    <x v="191"/>
    <x v="23"/>
    <x v="28"/>
    <m/>
    <m/>
    <x v="0"/>
    <x v="0"/>
    <x v="0"/>
    <x v="0"/>
    <x v="2"/>
    <x v="1"/>
    <x v="0"/>
    <x v="0"/>
    <x v="0"/>
    <x v="6"/>
    <x v="8"/>
    <x v="0"/>
    <x v="0"/>
  </r>
  <r>
    <n v="184254706"/>
    <x v="191"/>
    <x v="11"/>
    <x v="1"/>
    <x v="80"/>
    <s v="2024-11-28"/>
    <m/>
    <x v="5"/>
    <x v="0"/>
    <x v="0"/>
    <x v="0"/>
    <x v="2"/>
    <x v="1"/>
    <x v="1"/>
    <x v="1"/>
    <x v="0"/>
    <x v="6"/>
    <x v="2"/>
    <x v="0"/>
    <x v="1"/>
  </r>
  <r>
    <n v="184256072"/>
    <x v="191"/>
    <x v="188"/>
    <x v="10"/>
    <x v="117"/>
    <m/>
    <m/>
    <x v="0"/>
    <x v="0"/>
    <x v="0"/>
    <x v="0"/>
    <x v="2"/>
    <x v="1"/>
    <x v="0"/>
    <x v="1"/>
    <x v="0"/>
    <x v="6"/>
    <x v="7"/>
    <x v="0"/>
    <x v="0"/>
  </r>
  <r>
    <n v="184256084"/>
    <x v="184"/>
    <x v="191"/>
    <x v="0"/>
    <x v="117"/>
    <m/>
    <m/>
    <x v="0"/>
    <x v="0"/>
    <x v="0"/>
    <x v="0"/>
    <x v="0"/>
    <x v="0"/>
    <x v="0"/>
    <x v="0"/>
    <x v="0"/>
    <x v="6"/>
    <x v="8"/>
    <x v="0"/>
    <x v="0"/>
  </r>
  <r>
    <n v="184256104"/>
    <x v="184"/>
    <x v="201"/>
    <x v="0"/>
    <x v="117"/>
    <m/>
    <m/>
    <x v="0"/>
    <x v="0"/>
    <x v="0"/>
    <x v="0"/>
    <x v="0"/>
    <x v="0"/>
    <x v="0"/>
    <x v="0"/>
    <x v="0"/>
    <x v="6"/>
    <x v="8"/>
    <x v="0"/>
    <x v="0"/>
  </r>
  <r>
    <n v="184261429"/>
    <x v="184"/>
    <x v="173"/>
    <x v="0"/>
    <x v="9"/>
    <m/>
    <m/>
    <x v="0"/>
    <x v="0"/>
    <x v="0"/>
    <x v="0"/>
    <x v="0"/>
    <x v="0"/>
    <x v="0"/>
    <x v="0"/>
    <x v="0"/>
    <x v="6"/>
    <x v="8"/>
    <x v="0"/>
    <x v="0"/>
  </r>
  <r>
    <n v="184261871"/>
    <x v="184"/>
    <x v="194"/>
    <x v="11"/>
    <x v="5"/>
    <m/>
    <m/>
    <x v="0"/>
    <x v="0"/>
    <x v="0"/>
    <x v="0"/>
    <x v="2"/>
    <x v="1"/>
    <x v="0"/>
    <x v="1"/>
    <x v="0"/>
    <x v="6"/>
    <x v="7"/>
    <x v="0"/>
    <x v="0"/>
  </r>
  <r>
    <n v="184261934"/>
    <x v="199"/>
    <x v="201"/>
    <x v="0"/>
    <x v="5"/>
    <m/>
    <m/>
    <x v="0"/>
    <x v="0"/>
    <x v="0"/>
    <x v="0"/>
    <x v="0"/>
    <x v="0"/>
    <x v="0"/>
    <x v="0"/>
    <x v="0"/>
    <x v="6"/>
    <x v="8"/>
    <x v="0"/>
    <x v="0"/>
  </r>
  <r>
    <n v="184262487"/>
    <x v="184"/>
    <x v="11"/>
    <x v="22"/>
    <x v="22"/>
    <s v="2024-12-07"/>
    <m/>
    <x v="1"/>
    <x v="0"/>
    <x v="0"/>
    <x v="0"/>
    <x v="2"/>
    <x v="1"/>
    <x v="0"/>
    <x v="1"/>
    <x v="0"/>
    <x v="6"/>
    <x v="2"/>
    <x v="0"/>
    <x v="1"/>
  </r>
  <r>
    <n v="184263560"/>
    <x v="184"/>
    <x v="191"/>
    <x v="4"/>
    <x v="22"/>
    <m/>
    <m/>
    <x v="0"/>
    <x v="0"/>
    <x v="0"/>
    <x v="0"/>
    <x v="2"/>
    <x v="1"/>
    <x v="1"/>
    <x v="1"/>
    <x v="0"/>
    <x v="6"/>
    <x v="8"/>
    <x v="0"/>
    <x v="0"/>
  </r>
  <r>
    <n v="184263635"/>
    <x v="200"/>
    <x v="173"/>
    <x v="0"/>
    <x v="22"/>
    <m/>
    <m/>
    <x v="0"/>
    <x v="0"/>
    <x v="0"/>
    <x v="0"/>
    <x v="0"/>
    <x v="0"/>
    <x v="0"/>
    <x v="0"/>
    <x v="0"/>
    <x v="7"/>
    <x v="8"/>
    <x v="0"/>
    <x v="0"/>
  </r>
  <r>
    <n v="184263708"/>
    <x v="200"/>
    <x v="173"/>
    <x v="0"/>
    <x v="22"/>
    <m/>
    <m/>
    <x v="0"/>
    <x v="0"/>
    <x v="0"/>
    <x v="0"/>
    <x v="0"/>
    <x v="0"/>
    <x v="0"/>
    <x v="0"/>
    <x v="0"/>
    <x v="7"/>
    <x v="8"/>
    <x v="0"/>
    <x v="0"/>
  </r>
  <r>
    <n v="184263842"/>
    <x v="184"/>
    <x v="11"/>
    <x v="1"/>
    <x v="7"/>
    <s v="2024-12-20"/>
    <m/>
    <x v="1"/>
    <x v="0"/>
    <x v="0"/>
    <x v="0"/>
    <x v="2"/>
    <x v="1"/>
    <x v="1"/>
    <x v="1"/>
    <x v="0"/>
    <x v="6"/>
    <x v="2"/>
    <x v="0"/>
    <x v="1"/>
  </r>
  <r>
    <n v="184264313"/>
    <x v="184"/>
    <x v="179"/>
    <x v="26"/>
    <x v="3"/>
    <m/>
    <m/>
    <x v="0"/>
    <x v="0"/>
    <x v="0"/>
    <x v="0"/>
    <x v="2"/>
    <x v="1"/>
    <x v="0"/>
    <x v="0"/>
    <x v="0"/>
    <x v="6"/>
    <x v="8"/>
    <x v="0"/>
    <x v="0"/>
  </r>
  <r>
    <n v="184265795"/>
    <x v="184"/>
    <x v="11"/>
    <x v="6"/>
    <x v="41"/>
    <s v="2024-12-04"/>
    <m/>
    <x v="7"/>
    <x v="0"/>
    <x v="0"/>
    <x v="0"/>
    <x v="2"/>
    <x v="1"/>
    <x v="1"/>
    <x v="1"/>
    <x v="0"/>
    <x v="6"/>
    <x v="2"/>
    <x v="0"/>
    <x v="1"/>
  </r>
  <r>
    <n v="184267005"/>
    <x v="184"/>
    <x v="11"/>
    <x v="4"/>
    <x v="27"/>
    <s v="2024-12-04"/>
    <m/>
    <x v="3"/>
    <x v="0"/>
    <x v="0"/>
    <x v="0"/>
    <x v="2"/>
    <x v="1"/>
    <x v="1"/>
    <x v="1"/>
    <x v="0"/>
    <x v="6"/>
    <x v="2"/>
    <x v="0"/>
    <x v="1"/>
  </r>
  <r>
    <n v="184267295"/>
    <x v="184"/>
    <x v="194"/>
    <x v="3"/>
    <x v="22"/>
    <m/>
    <m/>
    <x v="0"/>
    <x v="0"/>
    <x v="0"/>
    <x v="0"/>
    <x v="2"/>
    <x v="1"/>
    <x v="0"/>
    <x v="0"/>
    <x v="0"/>
    <x v="6"/>
    <x v="7"/>
    <x v="0"/>
    <x v="0"/>
  </r>
  <r>
    <n v="184278193"/>
    <x v="184"/>
    <x v="11"/>
    <x v="15"/>
    <x v="9"/>
    <s v="2024-12-05"/>
    <m/>
    <x v="2"/>
    <x v="0"/>
    <x v="0"/>
    <x v="0"/>
    <x v="2"/>
    <x v="1"/>
    <x v="0"/>
    <x v="1"/>
    <x v="0"/>
    <x v="6"/>
    <x v="2"/>
    <x v="0"/>
    <x v="1"/>
  </r>
  <r>
    <n v="184278251"/>
    <x v="184"/>
    <x v="11"/>
    <x v="6"/>
    <x v="32"/>
    <m/>
    <m/>
    <x v="0"/>
    <x v="0"/>
    <x v="0"/>
    <x v="0"/>
    <x v="2"/>
    <x v="1"/>
    <x v="1"/>
    <x v="1"/>
    <x v="0"/>
    <x v="6"/>
    <x v="2"/>
    <x v="0"/>
    <x v="1"/>
  </r>
  <r>
    <n v="184278405"/>
    <x v="184"/>
    <x v="191"/>
    <x v="4"/>
    <x v="23"/>
    <m/>
    <m/>
    <x v="0"/>
    <x v="0"/>
    <x v="0"/>
    <x v="0"/>
    <x v="2"/>
    <x v="1"/>
    <x v="1"/>
    <x v="1"/>
    <x v="0"/>
    <x v="6"/>
    <x v="8"/>
    <x v="0"/>
    <x v="0"/>
  </r>
  <r>
    <n v="184278432"/>
    <x v="200"/>
    <x v="200"/>
    <x v="0"/>
    <x v="23"/>
    <m/>
    <m/>
    <x v="0"/>
    <x v="0"/>
    <x v="0"/>
    <x v="0"/>
    <x v="0"/>
    <x v="0"/>
    <x v="0"/>
    <x v="0"/>
    <x v="0"/>
    <x v="7"/>
    <x v="8"/>
    <x v="0"/>
    <x v="0"/>
  </r>
  <r>
    <n v="184278450"/>
    <x v="200"/>
    <x v="200"/>
    <x v="0"/>
    <x v="23"/>
    <m/>
    <m/>
    <x v="0"/>
    <x v="0"/>
    <x v="0"/>
    <x v="0"/>
    <x v="0"/>
    <x v="0"/>
    <x v="0"/>
    <x v="0"/>
    <x v="0"/>
    <x v="7"/>
    <x v="8"/>
    <x v="0"/>
    <x v="0"/>
  </r>
  <r>
    <n v="184282346"/>
    <x v="184"/>
    <x v="11"/>
    <x v="1"/>
    <x v="28"/>
    <s v="2024-12-05"/>
    <m/>
    <x v="2"/>
    <x v="0"/>
    <x v="0"/>
    <x v="0"/>
    <x v="2"/>
    <x v="1"/>
    <x v="1"/>
    <x v="1"/>
    <x v="0"/>
    <x v="6"/>
    <x v="2"/>
    <x v="0"/>
    <x v="1"/>
  </r>
  <r>
    <n v="184282348"/>
    <x v="195"/>
    <x v="11"/>
    <x v="20"/>
    <x v="74"/>
    <s v="2024-12-04"/>
    <m/>
    <x v="7"/>
    <x v="0"/>
    <x v="0"/>
    <x v="0"/>
    <x v="2"/>
    <x v="1"/>
    <x v="0"/>
    <x v="0"/>
    <x v="0"/>
    <x v="6"/>
    <x v="2"/>
    <x v="0"/>
    <x v="1"/>
  </r>
  <r>
    <n v="184283682"/>
    <x v="184"/>
    <x v="11"/>
    <x v="6"/>
    <x v="47"/>
    <s v="2024-12-14"/>
    <m/>
    <x v="2"/>
    <x v="0"/>
    <x v="0"/>
    <x v="0"/>
    <x v="2"/>
    <x v="1"/>
    <x v="1"/>
    <x v="1"/>
    <x v="0"/>
    <x v="6"/>
    <x v="2"/>
    <x v="0"/>
    <x v="1"/>
  </r>
  <r>
    <n v="184295372"/>
    <x v="195"/>
    <x v="11"/>
    <x v="18"/>
    <x v="41"/>
    <s v="2024-12-02"/>
    <m/>
    <x v="5"/>
    <x v="0"/>
    <x v="0"/>
    <x v="0"/>
    <x v="2"/>
    <x v="1"/>
    <x v="0"/>
    <x v="0"/>
    <x v="0"/>
    <x v="6"/>
    <x v="2"/>
    <x v="0"/>
    <x v="1"/>
  </r>
  <r>
    <n v="184296687"/>
    <x v="195"/>
    <x v="173"/>
    <x v="10"/>
    <x v="83"/>
    <m/>
    <m/>
    <x v="0"/>
    <x v="0"/>
    <x v="0"/>
    <x v="0"/>
    <x v="2"/>
    <x v="1"/>
    <x v="0"/>
    <x v="1"/>
    <x v="0"/>
    <x v="6"/>
    <x v="8"/>
    <x v="0"/>
    <x v="0"/>
  </r>
  <r>
    <n v="184296723"/>
    <x v="186"/>
    <x v="180"/>
    <x v="0"/>
    <x v="83"/>
    <m/>
    <m/>
    <x v="0"/>
    <x v="0"/>
    <x v="0"/>
    <x v="0"/>
    <x v="0"/>
    <x v="0"/>
    <x v="0"/>
    <x v="0"/>
    <x v="0"/>
    <x v="7"/>
    <x v="8"/>
    <x v="0"/>
    <x v="0"/>
  </r>
  <r>
    <n v="184296766"/>
    <x v="186"/>
    <x v="162"/>
    <x v="0"/>
    <x v="83"/>
    <m/>
    <m/>
    <x v="0"/>
    <x v="0"/>
    <x v="0"/>
    <x v="0"/>
    <x v="0"/>
    <x v="0"/>
    <x v="0"/>
    <x v="0"/>
    <x v="0"/>
    <x v="7"/>
    <x v="8"/>
    <x v="0"/>
    <x v="0"/>
  </r>
  <r>
    <n v="184296817"/>
    <x v="195"/>
    <x v="206"/>
    <x v="1"/>
    <x v="22"/>
    <m/>
    <m/>
    <x v="0"/>
    <x v="0"/>
    <x v="0"/>
    <x v="0"/>
    <x v="2"/>
    <x v="1"/>
    <x v="1"/>
    <x v="1"/>
    <x v="0"/>
    <x v="6"/>
    <x v="7"/>
    <x v="0"/>
    <x v="0"/>
  </r>
  <r>
    <n v="184296875"/>
    <x v="199"/>
    <x v="200"/>
    <x v="0"/>
    <x v="22"/>
    <m/>
    <m/>
    <x v="0"/>
    <x v="0"/>
    <x v="0"/>
    <x v="0"/>
    <x v="0"/>
    <x v="0"/>
    <x v="0"/>
    <x v="0"/>
    <x v="0"/>
    <x v="6"/>
    <x v="8"/>
    <x v="0"/>
    <x v="0"/>
  </r>
  <r>
    <n v="184296917"/>
    <x v="199"/>
    <x v="200"/>
    <x v="0"/>
    <x v="22"/>
    <m/>
    <m/>
    <x v="0"/>
    <x v="0"/>
    <x v="0"/>
    <x v="0"/>
    <x v="0"/>
    <x v="0"/>
    <x v="0"/>
    <x v="0"/>
    <x v="0"/>
    <x v="6"/>
    <x v="8"/>
    <x v="0"/>
    <x v="0"/>
  </r>
  <r>
    <n v="184308449"/>
    <x v="195"/>
    <x v="195"/>
    <x v="6"/>
    <x v="9"/>
    <m/>
    <m/>
    <x v="0"/>
    <x v="0"/>
    <x v="0"/>
    <x v="0"/>
    <x v="2"/>
    <x v="1"/>
    <x v="1"/>
    <x v="1"/>
    <x v="0"/>
    <x v="6"/>
    <x v="8"/>
    <x v="0"/>
    <x v="0"/>
  </r>
  <r>
    <n v="184308499"/>
    <x v="200"/>
    <x v="201"/>
    <x v="0"/>
    <x v="9"/>
    <m/>
    <m/>
    <x v="0"/>
    <x v="0"/>
    <x v="0"/>
    <x v="0"/>
    <x v="0"/>
    <x v="0"/>
    <x v="0"/>
    <x v="0"/>
    <x v="0"/>
    <x v="7"/>
    <x v="8"/>
    <x v="0"/>
    <x v="0"/>
  </r>
  <r>
    <n v="184308532"/>
    <x v="200"/>
    <x v="201"/>
    <x v="0"/>
    <x v="9"/>
    <m/>
    <m/>
    <x v="0"/>
    <x v="0"/>
    <x v="0"/>
    <x v="0"/>
    <x v="0"/>
    <x v="0"/>
    <x v="0"/>
    <x v="0"/>
    <x v="0"/>
    <x v="7"/>
    <x v="8"/>
    <x v="0"/>
    <x v="0"/>
  </r>
  <r>
    <n v="184309397"/>
    <x v="195"/>
    <x v="173"/>
    <x v="6"/>
    <x v="28"/>
    <m/>
    <m/>
    <x v="0"/>
    <x v="0"/>
    <x v="0"/>
    <x v="0"/>
    <x v="2"/>
    <x v="1"/>
    <x v="1"/>
    <x v="1"/>
    <x v="0"/>
    <x v="6"/>
    <x v="8"/>
    <x v="0"/>
    <x v="0"/>
  </r>
  <r>
    <n v="184309426"/>
    <x v="198"/>
    <x v="201"/>
    <x v="0"/>
    <x v="28"/>
    <m/>
    <m/>
    <x v="0"/>
    <x v="0"/>
    <x v="0"/>
    <x v="0"/>
    <x v="0"/>
    <x v="0"/>
    <x v="0"/>
    <x v="0"/>
    <x v="0"/>
    <x v="7"/>
    <x v="8"/>
    <x v="0"/>
    <x v="0"/>
  </r>
  <r>
    <n v="184309448"/>
    <x v="198"/>
    <x v="191"/>
    <x v="9"/>
    <x v="28"/>
    <m/>
    <m/>
    <x v="0"/>
    <x v="0"/>
    <x v="0"/>
    <x v="0"/>
    <x v="0"/>
    <x v="0"/>
    <x v="0"/>
    <x v="0"/>
    <x v="0"/>
    <x v="7"/>
    <x v="8"/>
    <x v="0"/>
    <x v="0"/>
  </r>
  <r>
    <n v="184309604"/>
    <x v="195"/>
    <x v="195"/>
    <x v="1"/>
    <x v="22"/>
    <m/>
    <m/>
    <x v="0"/>
    <x v="0"/>
    <x v="0"/>
    <x v="0"/>
    <x v="2"/>
    <x v="1"/>
    <x v="1"/>
    <x v="1"/>
    <x v="0"/>
    <x v="6"/>
    <x v="8"/>
    <x v="0"/>
    <x v="0"/>
  </r>
  <r>
    <n v="184309644"/>
    <x v="200"/>
    <x v="200"/>
    <x v="0"/>
    <x v="22"/>
    <m/>
    <m/>
    <x v="0"/>
    <x v="0"/>
    <x v="0"/>
    <x v="0"/>
    <x v="0"/>
    <x v="0"/>
    <x v="0"/>
    <x v="0"/>
    <x v="0"/>
    <x v="7"/>
    <x v="8"/>
    <x v="0"/>
    <x v="0"/>
  </r>
  <r>
    <n v="184309693"/>
    <x v="200"/>
    <x v="200"/>
    <x v="0"/>
    <x v="22"/>
    <m/>
    <m/>
    <x v="0"/>
    <x v="0"/>
    <x v="0"/>
    <x v="0"/>
    <x v="0"/>
    <x v="0"/>
    <x v="0"/>
    <x v="0"/>
    <x v="0"/>
    <x v="7"/>
    <x v="8"/>
    <x v="0"/>
    <x v="0"/>
  </r>
  <r>
    <n v="184309724"/>
    <x v="200"/>
    <x v="200"/>
    <x v="0"/>
    <x v="22"/>
    <m/>
    <m/>
    <x v="0"/>
    <x v="0"/>
    <x v="0"/>
    <x v="0"/>
    <x v="0"/>
    <x v="0"/>
    <x v="0"/>
    <x v="0"/>
    <x v="0"/>
    <x v="7"/>
    <x v="8"/>
    <x v="0"/>
    <x v="0"/>
  </r>
  <r>
    <n v="184309814"/>
    <x v="195"/>
    <x v="180"/>
    <x v="6"/>
    <x v="13"/>
    <m/>
    <m/>
    <x v="0"/>
    <x v="0"/>
    <x v="0"/>
    <x v="0"/>
    <x v="2"/>
    <x v="1"/>
    <x v="1"/>
    <x v="1"/>
    <x v="0"/>
    <x v="6"/>
    <x v="8"/>
    <x v="0"/>
    <x v="0"/>
  </r>
  <r>
    <n v="184309848"/>
    <x v="204"/>
    <x v="163"/>
    <x v="0"/>
    <x v="13"/>
    <m/>
    <m/>
    <x v="0"/>
    <x v="0"/>
    <x v="0"/>
    <x v="0"/>
    <x v="0"/>
    <x v="0"/>
    <x v="0"/>
    <x v="0"/>
    <x v="0"/>
    <x v="7"/>
    <x v="8"/>
    <x v="0"/>
    <x v="0"/>
  </r>
  <r>
    <n v="184309901"/>
    <x v="204"/>
    <x v="163"/>
    <x v="0"/>
    <x v="13"/>
    <m/>
    <m/>
    <x v="0"/>
    <x v="0"/>
    <x v="0"/>
    <x v="0"/>
    <x v="0"/>
    <x v="0"/>
    <x v="0"/>
    <x v="0"/>
    <x v="0"/>
    <x v="7"/>
    <x v="8"/>
    <x v="0"/>
    <x v="0"/>
  </r>
  <r>
    <n v="184317037"/>
    <x v="195"/>
    <x v="195"/>
    <x v="8"/>
    <x v="4"/>
    <m/>
    <m/>
    <x v="0"/>
    <x v="0"/>
    <x v="0"/>
    <x v="0"/>
    <x v="2"/>
    <x v="1"/>
    <x v="1"/>
    <x v="1"/>
    <x v="0"/>
    <x v="6"/>
    <x v="8"/>
    <x v="0"/>
    <x v="0"/>
  </r>
  <r>
    <n v="184317059"/>
    <x v="200"/>
    <x v="178"/>
    <x v="0"/>
    <x v="4"/>
    <m/>
    <m/>
    <x v="0"/>
    <x v="0"/>
    <x v="0"/>
    <x v="0"/>
    <x v="0"/>
    <x v="0"/>
    <x v="0"/>
    <x v="0"/>
    <x v="0"/>
    <x v="7"/>
    <x v="8"/>
    <x v="0"/>
    <x v="0"/>
  </r>
  <r>
    <n v="184317093"/>
    <x v="200"/>
    <x v="178"/>
    <x v="0"/>
    <x v="4"/>
    <m/>
    <m/>
    <x v="0"/>
    <x v="0"/>
    <x v="0"/>
    <x v="0"/>
    <x v="0"/>
    <x v="0"/>
    <x v="0"/>
    <x v="0"/>
    <x v="0"/>
    <x v="7"/>
    <x v="8"/>
    <x v="0"/>
    <x v="0"/>
  </r>
  <r>
    <n v="184317123"/>
    <x v="200"/>
    <x v="178"/>
    <x v="0"/>
    <x v="4"/>
    <m/>
    <m/>
    <x v="0"/>
    <x v="0"/>
    <x v="0"/>
    <x v="0"/>
    <x v="0"/>
    <x v="0"/>
    <x v="0"/>
    <x v="0"/>
    <x v="0"/>
    <x v="7"/>
    <x v="8"/>
    <x v="0"/>
    <x v="0"/>
  </r>
  <r>
    <n v="184317147"/>
    <x v="200"/>
    <x v="178"/>
    <x v="0"/>
    <x v="4"/>
    <m/>
    <m/>
    <x v="0"/>
    <x v="0"/>
    <x v="0"/>
    <x v="0"/>
    <x v="0"/>
    <x v="0"/>
    <x v="0"/>
    <x v="0"/>
    <x v="0"/>
    <x v="7"/>
    <x v="8"/>
    <x v="0"/>
    <x v="0"/>
  </r>
  <r>
    <n v="184328919"/>
    <x v="195"/>
    <x v="11"/>
    <x v="8"/>
    <x v="105"/>
    <s v="2024-12-02"/>
    <m/>
    <x v="1"/>
    <x v="0"/>
    <x v="0"/>
    <x v="0"/>
    <x v="2"/>
    <x v="1"/>
    <x v="1"/>
    <x v="1"/>
    <x v="0"/>
    <x v="6"/>
    <x v="2"/>
    <x v="0"/>
    <x v="1"/>
  </r>
  <r>
    <n v="184329271"/>
    <x v="195"/>
    <x v="195"/>
    <x v="1"/>
    <x v="80"/>
    <m/>
    <m/>
    <x v="0"/>
    <x v="0"/>
    <x v="0"/>
    <x v="0"/>
    <x v="2"/>
    <x v="1"/>
    <x v="1"/>
    <x v="1"/>
    <x v="0"/>
    <x v="6"/>
    <x v="8"/>
    <x v="0"/>
    <x v="0"/>
  </r>
  <r>
    <n v="184329294"/>
    <x v="200"/>
    <x v="201"/>
    <x v="0"/>
    <x v="80"/>
    <m/>
    <m/>
    <x v="0"/>
    <x v="0"/>
    <x v="0"/>
    <x v="0"/>
    <x v="0"/>
    <x v="0"/>
    <x v="0"/>
    <x v="0"/>
    <x v="0"/>
    <x v="7"/>
    <x v="8"/>
    <x v="0"/>
    <x v="0"/>
  </r>
  <r>
    <n v="184329317"/>
    <x v="200"/>
    <x v="201"/>
    <x v="0"/>
    <x v="80"/>
    <m/>
    <m/>
    <x v="0"/>
    <x v="0"/>
    <x v="0"/>
    <x v="0"/>
    <x v="0"/>
    <x v="0"/>
    <x v="0"/>
    <x v="0"/>
    <x v="0"/>
    <x v="7"/>
    <x v="8"/>
    <x v="0"/>
    <x v="0"/>
  </r>
  <r>
    <n v="184329337"/>
    <x v="200"/>
    <x v="191"/>
    <x v="9"/>
    <x v="80"/>
    <m/>
    <m/>
    <x v="0"/>
    <x v="0"/>
    <x v="0"/>
    <x v="0"/>
    <x v="0"/>
    <x v="0"/>
    <x v="0"/>
    <x v="0"/>
    <x v="0"/>
    <x v="7"/>
    <x v="8"/>
    <x v="0"/>
    <x v="0"/>
  </r>
  <r>
    <n v="184329618"/>
    <x v="195"/>
    <x v="11"/>
    <x v="6"/>
    <x v="47"/>
    <s v="2025-01-08"/>
    <m/>
    <x v="2"/>
    <x v="0"/>
    <x v="0"/>
    <x v="0"/>
    <x v="2"/>
    <x v="1"/>
    <x v="1"/>
    <x v="1"/>
    <x v="0"/>
    <x v="6"/>
    <x v="2"/>
    <x v="0"/>
    <x v="1"/>
  </r>
  <r>
    <n v="184347299"/>
    <x v="200"/>
    <x v="11"/>
    <x v="5"/>
    <x v="23"/>
    <s v="2024-12-05"/>
    <m/>
    <x v="2"/>
    <x v="0"/>
    <x v="0"/>
    <x v="0"/>
    <x v="2"/>
    <x v="1"/>
    <x v="1"/>
    <x v="0"/>
    <x v="0"/>
    <x v="7"/>
    <x v="2"/>
    <x v="0"/>
    <x v="1"/>
  </r>
  <r>
    <n v="184378881"/>
    <x v="200"/>
    <x v="178"/>
    <x v="2"/>
    <x v="7"/>
    <m/>
    <m/>
    <x v="0"/>
    <x v="0"/>
    <x v="0"/>
    <x v="0"/>
    <x v="2"/>
    <x v="1"/>
    <x v="0"/>
    <x v="0"/>
    <x v="0"/>
    <x v="7"/>
    <x v="8"/>
    <x v="0"/>
    <x v="0"/>
  </r>
  <r>
    <n v="184379928"/>
    <x v="200"/>
    <x v="207"/>
    <x v="6"/>
    <x v="12"/>
    <m/>
    <m/>
    <x v="0"/>
    <x v="0"/>
    <x v="0"/>
    <x v="0"/>
    <x v="2"/>
    <x v="1"/>
    <x v="1"/>
    <x v="1"/>
    <x v="0"/>
    <x v="7"/>
    <x v="9"/>
    <x v="0"/>
    <x v="2"/>
  </r>
  <r>
    <n v="184379958"/>
    <x v="205"/>
    <x v="208"/>
    <x v="0"/>
    <x v="12"/>
    <m/>
    <m/>
    <x v="0"/>
    <x v="0"/>
    <x v="0"/>
    <x v="0"/>
    <x v="0"/>
    <x v="0"/>
    <x v="0"/>
    <x v="0"/>
    <x v="0"/>
    <x v="8"/>
    <x v="9"/>
    <x v="1"/>
    <x v="2"/>
  </r>
  <r>
    <n v="184383621"/>
    <x v="200"/>
    <x v="11"/>
    <x v="26"/>
    <x v="39"/>
    <s v="2024-12-04"/>
    <m/>
    <x v="7"/>
    <x v="0"/>
    <x v="0"/>
    <x v="0"/>
    <x v="2"/>
    <x v="1"/>
    <x v="0"/>
    <x v="0"/>
    <x v="0"/>
    <x v="7"/>
    <x v="2"/>
    <x v="0"/>
    <x v="1"/>
  </r>
  <r>
    <n v="184384813"/>
    <x v="200"/>
    <x v="200"/>
    <x v="8"/>
    <x v="74"/>
    <m/>
    <m/>
    <x v="0"/>
    <x v="0"/>
    <x v="0"/>
    <x v="0"/>
    <x v="2"/>
    <x v="1"/>
    <x v="1"/>
    <x v="1"/>
    <x v="0"/>
    <x v="7"/>
    <x v="8"/>
    <x v="0"/>
    <x v="0"/>
  </r>
  <r>
    <n v="184384836"/>
    <x v="196"/>
    <x v="180"/>
    <x v="0"/>
    <x v="74"/>
    <m/>
    <m/>
    <x v="0"/>
    <x v="0"/>
    <x v="0"/>
    <x v="0"/>
    <x v="0"/>
    <x v="0"/>
    <x v="0"/>
    <x v="0"/>
    <x v="0"/>
    <x v="7"/>
    <x v="8"/>
    <x v="0"/>
    <x v="0"/>
  </r>
  <r>
    <n v="184384869"/>
    <x v="196"/>
    <x v="180"/>
    <x v="0"/>
    <x v="74"/>
    <m/>
    <m/>
    <x v="0"/>
    <x v="0"/>
    <x v="0"/>
    <x v="0"/>
    <x v="0"/>
    <x v="0"/>
    <x v="0"/>
    <x v="0"/>
    <x v="0"/>
    <x v="7"/>
    <x v="8"/>
    <x v="0"/>
    <x v="0"/>
  </r>
  <r>
    <n v="184384907"/>
    <x v="196"/>
    <x v="180"/>
    <x v="0"/>
    <x v="74"/>
    <m/>
    <m/>
    <x v="0"/>
    <x v="0"/>
    <x v="0"/>
    <x v="0"/>
    <x v="0"/>
    <x v="0"/>
    <x v="0"/>
    <x v="0"/>
    <x v="0"/>
    <x v="7"/>
    <x v="8"/>
    <x v="0"/>
    <x v="0"/>
  </r>
  <r>
    <n v="184385181"/>
    <x v="200"/>
    <x v="200"/>
    <x v="1"/>
    <x v="12"/>
    <m/>
    <m/>
    <x v="0"/>
    <x v="0"/>
    <x v="0"/>
    <x v="0"/>
    <x v="2"/>
    <x v="1"/>
    <x v="1"/>
    <x v="1"/>
    <x v="0"/>
    <x v="7"/>
    <x v="8"/>
    <x v="0"/>
    <x v="0"/>
  </r>
  <r>
    <n v="184385205"/>
    <x v="196"/>
    <x v="198"/>
    <x v="0"/>
    <x v="12"/>
    <m/>
    <m/>
    <x v="0"/>
    <x v="0"/>
    <x v="0"/>
    <x v="0"/>
    <x v="0"/>
    <x v="0"/>
    <x v="0"/>
    <x v="0"/>
    <x v="0"/>
    <x v="7"/>
    <x v="8"/>
    <x v="0"/>
    <x v="0"/>
  </r>
  <r>
    <n v="184385654"/>
    <x v="200"/>
    <x v="198"/>
    <x v="1"/>
    <x v="4"/>
    <m/>
    <m/>
    <x v="0"/>
    <x v="0"/>
    <x v="0"/>
    <x v="0"/>
    <x v="2"/>
    <x v="1"/>
    <x v="1"/>
    <x v="1"/>
    <x v="0"/>
    <x v="7"/>
    <x v="8"/>
    <x v="0"/>
    <x v="0"/>
  </r>
  <r>
    <n v="184385793"/>
    <x v="197"/>
    <x v="179"/>
    <x v="0"/>
    <x v="4"/>
    <m/>
    <m/>
    <x v="0"/>
    <x v="0"/>
    <x v="0"/>
    <x v="0"/>
    <x v="0"/>
    <x v="0"/>
    <x v="0"/>
    <x v="0"/>
    <x v="0"/>
    <x v="7"/>
    <x v="8"/>
    <x v="0"/>
    <x v="0"/>
  </r>
  <r>
    <n v="184401249"/>
    <x v="200"/>
    <x v="11"/>
    <x v="1"/>
    <x v="90"/>
    <s v="2024-12-03"/>
    <m/>
    <x v="1"/>
    <x v="0"/>
    <x v="0"/>
    <x v="0"/>
    <x v="2"/>
    <x v="1"/>
    <x v="1"/>
    <x v="1"/>
    <x v="0"/>
    <x v="7"/>
    <x v="2"/>
    <x v="0"/>
    <x v="1"/>
  </r>
  <r>
    <n v="184409665"/>
    <x v="186"/>
    <x v="198"/>
    <x v="0"/>
    <x v="13"/>
    <m/>
    <m/>
    <x v="0"/>
    <x v="0"/>
    <x v="0"/>
    <x v="0"/>
    <x v="0"/>
    <x v="0"/>
    <x v="0"/>
    <x v="0"/>
    <x v="0"/>
    <x v="7"/>
    <x v="8"/>
    <x v="0"/>
    <x v="0"/>
  </r>
  <r>
    <n v="184410321"/>
    <x v="198"/>
    <x v="11"/>
    <x v="7"/>
    <x v="15"/>
    <s v="2024-12-03"/>
    <m/>
    <x v="6"/>
    <x v="0"/>
    <x v="0"/>
    <x v="0"/>
    <x v="2"/>
    <x v="1"/>
    <x v="0"/>
    <x v="1"/>
    <x v="0"/>
    <x v="7"/>
    <x v="2"/>
    <x v="0"/>
    <x v="1"/>
  </r>
  <r>
    <n v="184410922"/>
    <x v="198"/>
    <x v="200"/>
    <x v="12"/>
    <x v="23"/>
    <m/>
    <m/>
    <x v="0"/>
    <x v="0"/>
    <x v="0"/>
    <x v="0"/>
    <x v="2"/>
    <x v="1"/>
    <x v="0"/>
    <x v="1"/>
    <x v="0"/>
    <x v="7"/>
    <x v="8"/>
    <x v="0"/>
    <x v="0"/>
  </r>
  <r>
    <n v="184410979"/>
    <x v="186"/>
    <x v="178"/>
    <x v="0"/>
    <x v="23"/>
    <m/>
    <m/>
    <x v="0"/>
    <x v="0"/>
    <x v="0"/>
    <x v="0"/>
    <x v="0"/>
    <x v="0"/>
    <x v="0"/>
    <x v="0"/>
    <x v="0"/>
    <x v="7"/>
    <x v="8"/>
    <x v="0"/>
    <x v="0"/>
  </r>
  <r>
    <n v="184411028"/>
    <x v="186"/>
    <x v="178"/>
    <x v="0"/>
    <x v="23"/>
    <m/>
    <m/>
    <x v="0"/>
    <x v="0"/>
    <x v="0"/>
    <x v="0"/>
    <x v="0"/>
    <x v="0"/>
    <x v="0"/>
    <x v="0"/>
    <x v="0"/>
    <x v="7"/>
    <x v="8"/>
    <x v="0"/>
    <x v="0"/>
  </r>
  <r>
    <n v="184411184"/>
    <x v="198"/>
    <x v="173"/>
    <x v="1"/>
    <x v="13"/>
    <m/>
    <m/>
    <x v="0"/>
    <x v="0"/>
    <x v="0"/>
    <x v="0"/>
    <x v="2"/>
    <x v="1"/>
    <x v="1"/>
    <x v="1"/>
    <x v="0"/>
    <x v="7"/>
    <x v="8"/>
    <x v="0"/>
    <x v="0"/>
  </r>
  <r>
    <n v="184411233"/>
    <x v="186"/>
    <x v="178"/>
    <x v="0"/>
    <x v="13"/>
    <m/>
    <m/>
    <x v="0"/>
    <x v="0"/>
    <x v="0"/>
    <x v="0"/>
    <x v="0"/>
    <x v="0"/>
    <x v="0"/>
    <x v="0"/>
    <x v="0"/>
    <x v="7"/>
    <x v="8"/>
    <x v="0"/>
    <x v="0"/>
  </r>
  <r>
    <n v="184411264"/>
    <x v="198"/>
    <x v="162"/>
    <x v="4"/>
    <x v="5"/>
    <m/>
    <m/>
    <x v="0"/>
    <x v="0"/>
    <x v="0"/>
    <x v="0"/>
    <x v="2"/>
    <x v="1"/>
    <x v="1"/>
    <x v="1"/>
    <x v="0"/>
    <x v="7"/>
    <x v="8"/>
    <x v="0"/>
    <x v="0"/>
  </r>
  <r>
    <n v="184411284"/>
    <x v="186"/>
    <x v="180"/>
    <x v="0"/>
    <x v="13"/>
    <m/>
    <m/>
    <x v="0"/>
    <x v="0"/>
    <x v="0"/>
    <x v="0"/>
    <x v="0"/>
    <x v="0"/>
    <x v="0"/>
    <x v="0"/>
    <x v="0"/>
    <x v="7"/>
    <x v="8"/>
    <x v="0"/>
    <x v="0"/>
  </r>
  <r>
    <n v="184411316"/>
    <x v="186"/>
    <x v="178"/>
    <x v="0"/>
    <x v="13"/>
    <m/>
    <m/>
    <x v="0"/>
    <x v="0"/>
    <x v="0"/>
    <x v="0"/>
    <x v="0"/>
    <x v="0"/>
    <x v="0"/>
    <x v="0"/>
    <x v="0"/>
    <x v="7"/>
    <x v="8"/>
    <x v="0"/>
    <x v="0"/>
  </r>
  <r>
    <n v="184411398"/>
    <x v="204"/>
    <x v="179"/>
    <x v="0"/>
    <x v="5"/>
    <m/>
    <m/>
    <x v="0"/>
    <x v="0"/>
    <x v="0"/>
    <x v="0"/>
    <x v="0"/>
    <x v="0"/>
    <x v="0"/>
    <x v="0"/>
    <x v="0"/>
    <x v="7"/>
    <x v="8"/>
    <x v="0"/>
    <x v="0"/>
  </r>
  <r>
    <n v="184411434"/>
    <x v="204"/>
    <x v="179"/>
    <x v="0"/>
    <x v="5"/>
    <m/>
    <m/>
    <x v="0"/>
    <x v="0"/>
    <x v="0"/>
    <x v="0"/>
    <x v="0"/>
    <x v="0"/>
    <x v="0"/>
    <x v="0"/>
    <x v="0"/>
    <x v="7"/>
    <x v="8"/>
    <x v="0"/>
    <x v="0"/>
  </r>
  <r>
    <n v="184411486"/>
    <x v="198"/>
    <x v="173"/>
    <x v="2"/>
    <x v="39"/>
    <m/>
    <m/>
    <x v="0"/>
    <x v="0"/>
    <x v="0"/>
    <x v="0"/>
    <x v="2"/>
    <x v="1"/>
    <x v="0"/>
    <x v="0"/>
    <x v="0"/>
    <x v="7"/>
    <x v="8"/>
    <x v="0"/>
    <x v="0"/>
  </r>
  <r>
    <n v="184413264"/>
    <x v="198"/>
    <x v="11"/>
    <x v="6"/>
    <x v="108"/>
    <s v="2024-12-04"/>
    <m/>
    <x v="2"/>
    <x v="0"/>
    <x v="0"/>
    <x v="0"/>
    <x v="2"/>
    <x v="1"/>
    <x v="1"/>
    <x v="1"/>
    <x v="0"/>
    <x v="7"/>
    <x v="2"/>
    <x v="0"/>
    <x v="1"/>
  </r>
  <r>
    <n v="184413278"/>
    <x v="198"/>
    <x v="173"/>
    <x v="6"/>
    <x v="7"/>
    <m/>
    <m/>
    <x v="0"/>
    <x v="0"/>
    <x v="0"/>
    <x v="0"/>
    <x v="2"/>
    <x v="1"/>
    <x v="1"/>
    <x v="1"/>
    <x v="0"/>
    <x v="7"/>
    <x v="8"/>
    <x v="0"/>
    <x v="0"/>
  </r>
  <r>
    <n v="184413308"/>
    <x v="186"/>
    <x v="198"/>
    <x v="0"/>
    <x v="7"/>
    <m/>
    <m/>
    <x v="0"/>
    <x v="0"/>
    <x v="0"/>
    <x v="0"/>
    <x v="0"/>
    <x v="0"/>
    <x v="0"/>
    <x v="0"/>
    <x v="0"/>
    <x v="7"/>
    <x v="8"/>
    <x v="0"/>
    <x v="0"/>
  </r>
  <r>
    <n v="184413611"/>
    <x v="198"/>
    <x v="11"/>
    <x v="6"/>
    <x v="90"/>
    <s v="2024-12-12"/>
    <m/>
    <x v="7"/>
    <x v="0"/>
    <x v="0"/>
    <x v="0"/>
    <x v="2"/>
    <x v="1"/>
    <x v="1"/>
    <x v="1"/>
    <x v="0"/>
    <x v="7"/>
    <x v="2"/>
    <x v="0"/>
    <x v="1"/>
  </r>
  <r>
    <n v="184415631"/>
    <x v="198"/>
    <x v="11"/>
    <x v="6"/>
    <x v="6"/>
    <s v="2024-12-04"/>
    <m/>
    <x v="1"/>
    <x v="0"/>
    <x v="0"/>
    <x v="0"/>
    <x v="2"/>
    <x v="1"/>
    <x v="1"/>
    <x v="1"/>
    <x v="0"/>
    <x v="7"/>
    <x v="2"/>
    <x v="0"/>
    <x v="1"/>
  </r>
  <r>
    <n v="184416704"/>
    <x v="198"/>
    <x v="173"/>
    <x v="6"/>
    <x v="34"/>
    <m/>
    <m/>
    <x v="0"/>
    <x v="0"/>
    <x v="0"/>
    <x v="0"/>
    <x v="2"/>
    <x v="1"/>
    <x v="1"/>
    <x v="1"/>
    <x v="0"/>
    <x v="7"/>
    <x v="8"/>
    <x v="0"/>
    <x v="0"/>
  </r>
  <r>
    <n v="184416735"/>
    <x v="186"/>
    <x v="198"/>
    <x v="0"/>
    <x v="34"/>
    <m/>
    <m/>
    <x v="0"/>
    <x v="0"/>
    <x v="0"/>
    <x v="0"/>
    <x v="0"/>
    <x v="0"/>
    <x v="0"/>
    <x v="0"/>
    <x v="0"/>
    <x v="7"/>
    <x v="8"/>
    <x v="0"/>
    <x v="0"/>
  </r>
  <r>
    <n v="184416787"/>
    <x v="186"/>
    <x v="198"/>
    <x v="0"/>
    <x v="34"/>
    <m/>
    <m/>
    <x v="0"/>
    <x v="0"/>
    <x v="0"/>
    <x v="0"/>
    <x v="0"/>
    <x v="0"/>
    <x v="0"/>
    <x v="0"/>
    <x v="0"/>
    <x v="7"/>
    <x v="8"/>
    <x v="0"/>
    <x v="0"/>
  </r>
  <r>
    <n v="184416830"/>
    <x v="186"/>
    <x v="198"/>
    <x v="0"/>
    <x v="34"/>
    <m/>
    <m/>
    <x v="0"/>
    <x v="0"/>
    <x v="0"/>
    <x v="0"/>
    <x v="0"/>
    <x v="0"/>
    <x v="0"/>
    <x v="0"/>
    <x v="0"/>
    <x v="7"/>
    <x v="8"/>
    <x v="0"/>
    <x v="0"/>
  </r>
  <r>
    <n v="184416874"/>
    <x v="186"/>
    <x v="198"/>
    <x v="0"/>
    <x v="34"/>
    <m/>
    <m/>
    <x v="0"/>
    <x v="0"/>
    <x v="0"/>
    <x v="0"/>
    <x v="0"/>
    <x v="0"/>
    <x v="0"/>
    <x v="0"/>
    <x v="0"/>
    <x v="7"/>
    <x v="8"/>
    <x v="0"/>
    <x v="0"/>
  </r>
  <r>
    <n v="184416918"/>
    <x v="186"/>
    <x v="198"/>
    <x v="0"/>
    <x v="34"/>
    <m/>
    <m/>
    <x v="0"/>
    <x v="0"/>
    <x v="0"/>
    <x v="0"/>
    <x v="0"/>
    <x v="0"/>
    <x v="0"/>
    <x v="0"/>
    <x v="0"/>
    <x v="7"/>
    <x v="8"/>
    <x v="0"/>
    <x v="0"/>
  </r>
  <r>
    <n v="184431242"/>
    <x v="198"/>
    <x v="207"/>
    <x v="1"/>
    <x v="118"/>
    <m/>
    <m/>
    <x v="0"/>
    <x v="0"/>
    <x v="0"/>
    <x v="0"/>
    <x v="2"/>
    <x v="1"/>
    <x v="1"/>
    <x v="1"/>
    <x v="0"/>
    <x v="7"/>
    <x v="9"/>
    <x v="0"/>
    <x v="2"/>
  </r>
  <r>
    <n v="184431261"/>
    <x v="187"/>
    <x v="208"/>
    <x v="0"/>
    <x v="118"/>
    <m/>
    <m/>
    <x v="0"/>
    <x v="0"/>
    <x v="0"/>
    <x v="0"/>
    <x v="0"/>
    <x v="0"/>
    <x v="0"/>
    <x v="0"/>
    <x v="0"/>
    <x v="8"/>
    <x v="9"/>
    <x v="1"/>
    <x v="2"/>
  </r>
  <r>
    <n v="184431290"/>
    <x v="187"/>
    <x v="208"/>
    <x v="0"/>
    <x v="118"/>
    <m/>
    <m/>
    <x v="0"/>
    <x v="0"/>
    <x v="0"/>
    <x v="0"/>
    <x v="0"/>
    <x v="0"/>
    <x v="0"/>
    <x v="0"/>
    <x v="0"/>
    <x v="8"/>
    <x v="9"/>
    <x v="1"/>
    <x v="2"/>
  </r>
  <r>
    <n v="184434186"/>
    <x v="198"/>
    <x v="11"/>
    <x v="10"/>
    <x v="74"/>
    <s v="2024-12-04"/>
    <m/>
    <x v="1"/>
    <x v="0"/>
    <x v="0"/>
    <x v="0"/>
    <x v="2"/>
    <x v="1"/>
    <x v="0"/>
    <x v="1"/>
    <x v="0"/>
    <x v="7"/>
    <x v="2"/>
    <x v="0"/>
    <x v="1"/>
  </r>
  <r>
    <n v="184460428"/>
    <x v="186"/>
    <x v="178"/>
    <x v="10"/>
    <x v="23"/>
    <m/>
    <s v="2024-12-19"/>
    <x v="0"/>
    <x v="0"/>
    <x v="0"/>
    <x v="0"/>
    <x v="2"/>
    <x v="1"/>
    <x v="0"/>
    <x v="1"/>
    <x v="0"/>
    <x v="7"/>
    <x v="8"/>
    <x v="0"/>
    <x v="0"/>
  </r>
  <r>
    <n v="184460630"/>
    <x v="171"/>
    <x v="162"/>
    <x v="0"/>
    <x v="23"/>
    <m/>
    <m/>
    <x v="0"/>
    <x v="4"/>
    <x v="0"/>
    <x v="0"/>
    <x v="1"/>
    <x v="0"/>
    <x v="0"/>
    <x v="0"/>
    <x v="1"/>
    <x v="7"/>
    <x v="8"/>
    <x v="0"/>
    <x v="0"/>
  </r>
  <r>
    <n v="184461843"/>
    <x v="186"/>
    <x v="198"/>
    <x v="1"/>
    <x v="8"/>
    <m/>
    <m/>
    <x v="0"/>
    <x v="0"/>
    <x v="0"/>
    <x v="0"/>
    <x v="2"/>
    <x v="1"/>
    <x v="1"/>
    <x v="1"/>
    <x v="0"/>
    <x v="7"/>
    <x v="8"/>
    <x v="0"/>
    <x v="0"/>
  </r>
  <r>
    <n v="184461870"/>
    <x v="197"/>
    <x v="209"/>
    <x v="0"/>
    <x v="8"/>
    <m/>
    <m/>
    <x v="0"/>
    <x v="0"/>
    <x v="0"/>
    <x v="0"/>
    <x v="0"/>
    <x v="0"/>
    <x v="0"/>
    <x v="0"/>
    <x v="0"/>
    <x v="7"/>
    <x v="8"/>
    <x v="0"/>
    <x v="0"/>
  </r>
  <r>
    <n v="184461898"/>
    <x v="197"/>
    <x v="209"/>
    <x v="0"/>
    <x v="8"/>
    <m/>
    <m/>
    <x v="0"/>
    <x v="0"/>
    <x v="0"/>
    <x v="0"/>
    <x v="0"/>
    <x v="0"/>
    <x v="0"/>
    <x v="0"/>
    <x v="0"/>
    <x v="7"/>
    <x v="8"/>
    <x v="0"/>
    <x v="0"/>
  </r>
  <r>
    <n v="184461934"/>
    <x v="197"/>
    <x v="197"/>
    <x v="0"/>
    <x v="8"/>
    <m/>
    <m/>
    <x v="0"/>
    <x v="0"/>
    <x v="0"/>
    <x v="0"/>
    <x v="0"/>
    <x v="0"/>
    <x v="0"/>
    <x v="0"/>
    <x v="0"/>
    <x v="7"/>
    <x v="8"/>
    <x v="0"/>
    <x v="0"/>
  </r>
  <r>
    <n v="184467075"/>
    <x v="186"/>
    <x v="210"/>
    <x v="11"/>
    <x v="15"/>
    <m/>
    <s v="2025-02-07"/>
    <x v="0"/>
    <x v="0"/>
    <x v="0"/>
    <x v="0"/>
    <x v="2"/>
    <x v="1"/>
    <x v="0"/>
    <x v="1"/>
    <x v="0"/>
    <x v="7"/>
    <x v="8"/>
    <x v="0"/>
    <x v="0"/>
  </r>
  <r>
    <n v="184467102"/>
    <x v="206"/>
    <x v="162"/>
    <x v="0"/>
    <x v="15"/>
    <m/>
    <m/>
    <x v="0"/>
    <x v="0"/>
    <x v="0"/>
    <x v="0"/>
    <x v="0"/>
    <x v="0"/>
    <x v="0"/>
    <x v="0"/>
    <x v="0"/>
    <x v="7"/>
    <x v="8"/>
    <x v="0"/>
    <x v="0"/>
  </r>
  <r>
    <n v="184467123"/>
    <x v="206"/>
    <x v="162"/>
    <x v="0"/>
    <x v="15"/>
    <m/>
    <m/>
    <x v="0"/>
    <x v="0"/>
    <x v="0"/>
    <x v="0"/>
    <x v="0"/>
    <x v="0"/>
    <x v="0"/>
    <x v="0"/>
    <x v="0"/>
    <x v="7"/>
    <x v="8"/>
    <x v="0"/>
    <x v="0"/>
  </r>
  <r>
    <n v="184469298"/>
    <x v="186"/>
    <x v="201"/>
    <x v="1"/>
    <x v="94"/>
    <m/>
    <m/>
    <x v="0"/>
    <x v="0"/>
    <x v="0"/>
    <x v="0"/>
    <x v="2"/>
    <x v="1"/>
    <x v="1"/>
    <x v="1"/>
    <x v="0"/>
    <x v="7"/>
    <x v="8"/>
    <x v="0"/>
    <x v="0"/>
  </r>
  <r>
    <n v="184469353"/>
    <x v="207"/>
    <x v="180"/>
    <x v="0"/>
    <x v="94"/>
    <m/>
    <m/>
    <x v="0"/>
    <x v="0"/>
    <x v="0"/>
    <x v="0"/>
    <x v="0"/>
    <x v="0"/>
    <x v="0"/>
    <x v="0"/>
    <x v="0"/>
    <x v="7"/>
    <x v="8"/>
    <x v="0"/>
    <x v="0"/>
  </r>
  <r>
    <n v="184469423"/>
    <x v="207"/>
    <x v="180"/>
    <x v="0"/>
    <x v="94"/>
    <m/>
    <m/>
    <x v="0"/>
    <x v="0"/>
    <x v="0"/>
    <x v="0"/>
    <x v="0"/>
    <x v="0"/>
    <x v="0"/>
    <x v="0"/>
    <x v="0"/>
    <x v="7"/>
    <x v="8"/>
    <x v="0"/>
    <x v="0"/>
  </r>
  <r>
    <n v="184469954"/>
    <x v="186"/>
    <x v="178"/>
    <x v="1"/>
    <x v="98"/>
    <m/>
    <m/>
    <x v="0"/>
    <x v="0"/>
    <x v="0"/>
    <x v="0"/>
    <x v="2"/>
    <x v="1"/>
    <x v="1"/>
    <x v="1"/>
    <x v="0"/>
    <x v="7"/>
    <x v="8"/>
    <x v="0"/>
    <x v="0"/>
  </r>
  <r>
    <n v="184470000"/>
    <x v="171"/>
    <x v="162"/>
    <x v="0"/>
    <x v="98"/>
    <m/>
    <m/>
    <x v="0"/>
    <x v="0"/>
    <x v="0"/>
    <x v="0"/>
    <x v="0"/>
    <x v="0"/>
    <x v="0"/>
    <x v="0"/>
    <x v="0"/>
    <x v="7"/>
    <x v="8"/>
    <x v="0"/>
    <x v="0"/>
  </r>
  <r>
    <n v="184473123"/>
    <x v="186"/>
    <x v="178"/>
    <x v="10"/>
    <x v="90"/>
    <m/>
    <m/>
    <x v="0"/>
    <x v="0"/>
    <x v="0"/>
    <x v="0"/>
    <x v="2"/>
    <x v="1"/>
    <x v="0"/>
    <x v="1"/>
    <x v="0"/>
    <x v="7"/>
    <x v="8"/>
    <x v="0"/>
    <x v="0"/>
  </r>
  <r>
    <n v="184473133"/>
    <x v="171"/>
    <x v="162"/>
    <x v="0"/>
    <x v="90"/>
    <m/>
    <m/>
    <x v="0"/>
    <x v="0"/>
    <x v="0"/>
    <x v="0"/>
    <x v="0"/>
    <x v="0"/>
    <x v="0"/>
    <x v="0"/>
    <x v="0"/>
    <x v="7"/>
    <x v="8"/>
    <x v="0"/>
    <x v="0"/>
  </r>
  <r>
    <n v="184473154"/>
    <x v="171"/>
    <x v="162"/>
    <x v="0"/>
    <x v="90"/>
    <m/>
    <m/>
    <x v="0"/>
    <x v="0"/>
    <x v="0"/>
    <x v="0"/>
    <x v="0"/>
    <x v="0"/>
    <x v="0"/>
    <x v="0"/>
    <x v="0"/>
    <x v="7"/>
    <x v="8"/>
    <x v="0"/>
    <x v="0"/>
  </r>
  <r>
    <n v="184477086"/>
    <x v="196"/>
    <x v="11"/>
    <x v="7"/>
    <x v="13"/>
    <s v="2024-12-19"/>
    <m/>
    <x v="7"/>
    <x v="0"/>
    <x v="0"/>
    <x v="0"/>
    <x v="2"/>
    <x v="1"/>
    <x v="0"/>
    <x v="1"/>
    <x v="0"/>
    <x v="7"/>
    <x v="2"/>
    <x v="0"/>
    <x v="1"/>
  </r>
  <r>
    <n v="184477657"/>
    <x v="196"/>
    <x v="11"/>
    <x v="4"/>
    <x v="22"/>
    <s v="2024-12-19"/>
    <m/>
    <x v="5"/>
    <x v="0"/>
    <x v="0"/>
    <x v="0"/>
    <x v="2"/>
    <x v="1"/>
    <x v="1"/>
    <x v="1"/>
    <x v="0"/>
    <x v="7"/>
    <x v="2"/>
    <x v="0"/>
    <x v="1"/>
  </r>
  <r>
    <n v="184488200"/>
    <x v="196"/>
    <x v="200"/>
    <x v="8"/>
    <x v="5"/>
    <m/>
    <m/>
    <x v="0"/>
    <x v="0"/>
    <x v="0"/>
    <x v="0"/>
    <x v="2"/>
    <x v="1"/>
    <x v="1"/>
    <x v="1"/>
    <x v="0"/>
    <x v="7"/>
    <x v="8"/>
    <x v="0"/>
    <x v="0"/>
  </r>
  <r>
    <n v="184488254"/>
    <x v="208"/>
    <x v="193"/>
    <x v="0"/>
    <x v="5"/>
    <m/>
    <m/>
    <x v="0"/>
    <x v="0"/>
    <x v="0"/>
    <x v="0"/>
    <x v="0"/>
    <x v="0"/>
    <x v="0"/>
    <x v="0"/>
    <x v="0"/>
    <x v="7"/>
    <x v="8"/>
    <x v="0"/>
    <x v="0"/>
  </r>
  <r>
    <n v="184488294"/>
    <x v="208"/>
    <x v="193"/>
    <x v="0"/>
    <x v="5"/>
    <m/>
    <m/>
    <x v="0"/>
    <x v="0"/>
    <x v="0"/>
    <x v="0"/>
    <x v="0"/>
    <x v="0"/>
    <x v="0"/>
    <x v="0"/>
    <x v="0"/>
    <x v="7"/>
    <x v="8"/>
    <x v="0"/>
    <x v="0"/>
  </r>
  <r>
    <n v="184488324"/>
    <x v="208"/>
    <x v="11"/>
    <x v="0"/>
    <x v="5"/>
    <s v="2024-12-31"/>
    <m/>
    <x v="2"/>
    <x v="0"/>
    <x v="0"/>
    <x v="0"/>
    <x v="0"/>
    <x v="0"/>
    <x v="0"/>
    <x v="0"/>
    <x v="0"/>
    <x v="7"/>
    <x v="2"/>
    <x v="0"/>
    <x v="1"/>
  </r>
  <r>
    <n v="184494006"/>
    <x v="196"/>
    <x v="11"/>
    <x v="4"/>
    <x v="22"/>
    <s v="2024-12-17"/>
    <m/>
    <x v="5"/>
    <x v="0"/>
    <x v="0"/>
    <x v="0"/>
    <x v="2"/>
    <x v="1"/>
    <x v="1"/>
    <x v="1"/>
    <x v="0"/>
    <x v="7"/>
    <x v="2"/>
    <x v="0"/>
    <x v="1"/>
  </r>
  <r>
    <n v="184494904"/>
    <x v="196"/>
    <x v="198"/>
    <x v="4"/>
    <x v="32"/>
    <m/>
    <m/>
    <x v="0"/>
    <x v="0"/>
    <x v="0"/>
    <x v="0"/>
    <x v="2"/>
    <x v="1"/>
    <x v="1"/>
    <x v="1"/>
    <x v="0"/>
    <x v="7"/>
    <x v="8"/>
    <x v="0"/>
    <x v="0"/>
  </r>
  <r>
    <n v="184494918"/>
    <x v="171"/>
    <x v="180"/>
    <x v="0"/>
    <x v="32"/>
    <m/>
    <m/>
    <x v="0"/>
    <x v="0"/>
    <x v="0"/>
    <x v="0"/>
    <x v="0"/>
    <x v="0"/>
    <x v="0"/>
    <x v="0"/>
    <x v="0"/>
    <x v="7"/>
    <x v="8"/>
    <x v="0"/>
    <x v="0"/>
  </r>
  <r>
    <n v="184494947"/>
    <x v="171"/>
    <x v="180"/>
    <x v="0"/>
    <x v="32"/>
    <m/>
    <m/>
    <x v="0"/>
    <x v="0"/>
    <x v="0"/>
    <x v="0"/>
    <x v="0"/>
    <x v="0"/>
    <x v="0"/>
    <x v="0"/>
    <x v="0"/>
    <x v="7"/>
    <x v="8"/>
    <x v="0"/>
    <x v="0"/>
  </r>
  <r>
    <n v="184494971"/>
    <x v="171"/>
    <x v="180"/>
    <x v="0"/>
    <x v="32"/>
    <m/>
    <m/>
    <x v="0"/>
    <x v="0"/>
    <x v="0"/>
    <x v="0"/>
    <x v="0"/>
    <x v="0"/>
    <x v="0"/>
    <x v="0"/>
    <x v="0"/>
    <x v="7"/>
    <x v="8"/>
    <x v="0"/>
    <x v="0"/>
  </r>
  <r>
    <n v="184495892"/>
    <x v="196"/>
    <x v="11"/>
    <x v="6"/>
    <x v="119"/>
    <s v="2024-12-10"/>
    <m/>
    <x v="3"/>
    <x v="0"/>
    <x v="0"/>
    <x v="0"/>
    <x v="2"/>
    <x v="1"/>
    <x v="1"/>
    <x v="1"/>
    <x v="0"/>
    <x v="7"/>
    <x v="2"/>
    <x v="0"/>
    <x v="1"/>
  </r>
  <r>
    <n v="184509336"/>
    <x v="196"/>
    <x v="11"/>
    <x v="6"/>
    <x v="120"/>
    <s v="2024-12-17"/>
    <m/>
    <x v="2"/>
    <x v="0"/>
    <x v="0"/>
    <x v="0"/>
    <x v="2"/>
    <x v="1"/>
    <x v="1"/>
    <x v="1"/>
    <x v="0"/>
    <x v="7"/>
    <x v="2"/>
    <x v="0"/>
    <x v="1"/>
  </r>
  <r>
    <n v="184629531"/>
    <x v="171"/>
    <x v="196"/>
    <x v="10"/>
    <x v="5"/>
    <m/>
    <m/>
    <x v="0"/>
    <x v="0"/>
    <x v="0"/>
    <x v="0"/>
    <x v="2"/>
    <x v="1"/>
    <x v="0"/>
    <x v="1"/>
    <x v="0"/>
    <x v="7"/>
    <x v="8"/>
    <x v="0"/>
    <x v="0"/>
  </r>
  <r>
    <n v="184629582"/>
    <x v="209"/>
    <x v="211"/>
    <x v="0"/>
    <x v="5"/>
    <m/>
    <m/>
    <x v="0"/>
    <x v="0"/>
    <x v="0"/>
    <x v="0"/>
    <x v="0"/>
    <x v="0"/>
    <x v="0"/>
    <x v="0"/>
    <x v="0"/>
    <x v="7"/>
    <x v="9"/>
    <x v="0"/>
    <x v="2"/>
  </r>
  <r>
    <n v="184629709"/>
    <x v="209"/>
    <x v="211"/>
    <x v="0"/>
    <x v="5"/>
    <m/>
    <m/>
    <x v="0"/>
    <x v="0"/>
    <x v="0"/>
    <x v="0"/>
    <x v="0"/>
    <x v="0"/>
    <x v="0"/>
    <x v="0"/>
    <x v="0"/>
    <x v="7"/>
    <x v="9"/>
    <x v="0"/>
    <x v="2"/>
  </r>
  <r>
    <n v="184630224"/>
    <x v="171"/>
    <x v="178"/>
    <x v="2"/>
    <x v="3"/>
    <m/>
    <m/>
    <x v="0"/>
    <x v="0"/>
    <x v="0"/>
    <x v="0"/>
    <x v="2"/>
    <x v="1"/>
    <x v="0"/>
    <x v="0"/>
    <x v="0"/>
    <x v="7"/>
    <x v="8"/>
    <x v="0"/>
    <x v="0"/>
  </r>
  <r>
    <n v="184631763"/>
    <x v="171"/>
    <x v="162"/>
    <x v="6"/>
    <x v="15"/>
    <m/>
    <m/>
    <x v="0"/>
    <x v="0"/>
    <x v="0"/>
    <x v="0"/>
    <x v="2"/>
    <x v="1"/>
    <x v="1"/>
    <x v="1"/>
    <x v="0"/>
    <x v="7"/>
    <x v="8"/>
    <x v="0"/>
    <x v="0"/>
  </r>
  <r>
    <n v="184631789"/>
    <x v="155"/>
    <x v="163"/>
    <x v="0"/>
    <x v="15"/>
    <m/>
    <m/>
    <x v="0"/>
    <x v="0"/>
    <x v="0"/>
    <x v="0"/>
    <x v="0"/>
    <x v="0"/>
    <x v="0"/>
    <x v="0"/>
    <x v="0"/>
    <x v="7"/>
    <x v="8"/>
    <x v="0"/>
    <x v="0"/>
  </r>
  <r>
    <n v="184632269"/>
    <x v="171"/>
    <x v="11"/>
    <x v="1"/>
    <x v="90"/>
    <s v="2024-12-18"/>
    <m/>
    <x v="2"/>
    <x v="0"/>
    <x v="0"/>
    <x v="0"/>
    <x v="2"/>
    <x v="1"/>
    <x v="1"/>
    <x v="1"/>
    <x v="0"/>
    <x v="7"/>
    <x v="2"/>
    <x v="0"/>
    <x v="1"/>
  </r>
  <r>
    <n v="184632370"/>
    <x v="171"/>
    <x v="198"/>
    <x v="7"/>
    <x v="28"/>
    <m/>
    <m/>
    <x v="0"/>
    <x v="0"/>
    <x v="0"/>
    <x v="0"/>
    <x v="2"/>
    <x v="1"/>
    <x v="0"/>
    <x v="1"/>
    <x v="0"/>
    <x v="7"/>
    <x v="8"/>
    <x v="0"/>
    <x v="0"/>
  </r>
  <r>
    <n v="184632431"/>
    <x v="197"/>
    <x v="179"/>
    <x v="0"/>
    <x v="28"/>
    <m/>
    <m/>
    <x v="0"/>
    <x v="0"/>
    <x v="0"/>
    <x v="0"/>
    <x v="0"/>
    <x v="0"/>
    <x v="0"/>
    <x v="0"/>
    <x v="0"/>
    <x v="7"/>
    <x v="8"/>
    <x v="0"/>
    <x v="0"/>
  </r>
  <r>
    <n v="184638982"/>
    <x v="171"/>
    <x v="11"/>
    <x v="23"/>
    <x v="25"/>
    <s v="2025-02-03"/>
    <m/>
    <x v="2"/>
    <x v="0"/>
    <x v="0"/>
    <x v="0"/>
    <x v="2"/>
    <x v="1"/>
    <x v="0"/>
    <x v="0"/>
    <x v="0"/>
    <x v="7"/>
    <x v="2"/>
    <x v="0"/>
    <x v="1"/>
  </r>
  <r>
    <n v="184639811"/>
    <x v="171"/>
    <x v="179"/>
    <x v="6"/>
    <x v="23"/>
    <m/>
    <m/>
    <x v="0"/>
    <x v="0"/>
    <x v="0"/>
    <x v="0"/>
    <x v="2"/>
    <x v="1"/>
    <x v="1"/>
    <x v="1"/>
    <x v="0"/>
    <x v="7"/>
    <x v="8"/>
    <x v="0"/>
    <x v="0"/>
  </r>
  <r>
    <n v="184639840"/>
    <x v="203"/>
    <x v="11"/>
    <x v="0"/>
    <x v="23"/>
    <s v="2025-01-16"/>
    <m/>
    <x v="2"/>
    <x v="0"/>
    <x v="0"/>
    <x v="0"/>
    <x v="0"/>
    <x v="0"/>
    <x v="0"/>
    <x v="0"/>
    <x v="0"/>
    <x v="7"/>
    <x v="2"/>
    <x v="0"/>
    <x v="1"/>
  </r>
  <r>
    <n v="184639875"/>
    <x v="203"/>
    <x v="11"/>
    <x v="0"/>
    <x v="23"/>
    <s v="2025-01-16"/>
    <m/>
    <x v="2"/>
    <x v="0"/>
    <x v="0"/>
    <x v="0"/>
    <x v="0"/>
    <x v="0"/>
    <x v="0"/>
    <x v="0"/>
    <x v="0"/>
    <x v="7"/>
    <x v="2"/>
    <x v="0"/>
    <x v="1"/>
  </r>
  <r>
    <n v="184640753"/>
    <x v="197"/>
    <x v="11"/>
    <x v="6"/>
    <x v="94"/>
    <s v="2024-12-16"/>
    <m/>
    <x v="2"/>
    <x v="0"/>
    <x v="0"/>
    <x v="0"/>
    <x v="2"/>
    <x v="1"/>
    <x v="1"/>
    <x v="1"/>
    <x v="0"/>
    <x v="7"/>
    <x v="2"/>
    <x v="0"/>
    <x v="1"/>
  </r>
  <r>
    <n v="184641280"/>
    <x v="171"/>
    <x v="11"/>
    <x v="1"/>
    <x v="28"/>
    <s v="2024-12-13"/>
    <m/>
    <x v="2"/>
    <x v="0"/>
    <x v="0"/>
    <x v="0"/>
    <x v="2"/>
    <x v="1"/>
    <x v="1"/>
    <x v="1"/>
    <x v="0"/>
    <x v="7"/>
    <x v="2"/>
    <x v="0"/>
    <x v="1"/>
  </r>
  <r>
    <n v="184641430"/>
    <x v="171"/>
    <x v="180"/>
    <x v="1"/>
    <x v="34"/>
    <m/>
    <m/>
    <x v="0"/>
    <x v="0"/>
    <x v="0"/>
    <x v="0"/>
    <x v="2"/>
    <x v="1"/>
    <x v="1"/>
    <x v="1"/>
    <x v="0"/>
    <x v="7"/>
    <x v="8"/>
    <x v="0"/>
    <x v="0"/>
  </r>
  <r>
    <n v="184641462"/>
    <x v="204"/>
    <x v="212"/>
    <x v="0"/>
    <x v="34"/>
    <m/>
    <m/>
    <x v="0"/>
    <x v="0"/>
    <x v="0"/>
    <x v="0"/>
    <x v="0"/>
    <x v="0"/>
    <x v="0"/>
    <x v="0"/>
    <x v="0"/>
    <x v="7"/>
    <x v="8"/>
    <x v="0"/>
    <x v="0"/>
  </r>
  <r>
    <n v="184641495"/>
    <x v="204"/>
    <x v="212"/>
    <x v="0"/>
    <x v="34"/>
    <m/>
    <m/>
    <x v="0"/>
    <x v="0"/>
    <x v="0"/>
    <x v="0"/>
    <x v="0"/>
    <x v="0"/>
    <x v="0"/>
    <x v="0"/>
    <x v="0"/>
    <x v="7"/>
    <x v="8"/>
    <x v="0"/>
    <x v="0"/>
  </r>
  <r>
    <n v="184641635"/>
    <x v="171"/>
    <x v="198"/>
    <x v="10"/>
    <x v="74"/>
    <m/>
    <m/>
    <x v="0"/>
    <x v="0"/>
    <x v="0"/>
    <x v="0"/>
    <x v="2"/>
    <x v="1"/>
    <x v="0"/>
    <x v="1"/>
    <x v="0"/>
    <x v="7"/>
    <x v="8"/>
    <x v="0"/>
    <x v="0"/>
  </r>
  <r>
    <n v="184641687"/>
    <x v="197"/>
    <x v="179"/>
    <x v="0"/>
    <x v="74"/>
    <m/>
    <m/>
    <x v="0"/>
    <x v="0"/>
    <x v="0"/>
    <x v="0"/>
    <x v="0"/>
    <x v="0"/>
    <x v="0"/>
    <x v="0"/>
    <x v="0"/>
    <x v="7"/>
    <x v="8"/>
    <x v="0"/>
    <x v="0"/>
  </r>
  <r>
    <n v="184641730"/>
    <x v="197"/>
    <x v="179"/>
    <x v="0"/>
    <x v="74"/>
    <m/>
    <m/>
    <x v="0"/>
    <x v="0"/>
    <x v="0"/>
    <x v="0"/>
    <x v="0"/>
    <x v="0"/>
    <x v="0"/>
    <x v="0"/>
    <x v="0"/>
    <x v="7"/>
    <x v="8"/>
    <x v="0"/>
    <x v="0"/>
  </r>
  <r>
    <n v="184641859"/>
    <x v="171"/>
    <x v="198"/>
    <x v="8"/>
    <x v="120"/>
    <m/>
    <m/>
    <x v="0"/>
    <x v="0"/>
    <x v="0"/>
    <x v="0"/>
    <x v="2"/>
    <x v="1"/>
    <x v="1"/>
    <x v="1"/>
    <x v="0"/>
    <x v="7"/>
    <x v="8"/>
    <x v="0"/>
    <x v="0"/>
  </r>
  <r>
    <n v="184641895"/>
    <x v="197"/>
    <x v="179"/>
    <x v="0"/>
    <x v="120"/>
    <m/>
    <m/>
    <x v="0"/>
    <x v="0"/>
    <x v="0"/>
    <x v="0"/>
    <x v="0"/>
    <x v="0"/>
    <x v="0"/>
    <x v="0"/>
    <x v="0"/>
    <x v="7"/>
    <x v="8"/>
    <x v="0"/>
    <x v="0"/>
  </r>
  <r>
    <n v="184641915"/>
    <x v="197"/>
    <x v="179"/>
    <x v="0"/>
    <x v="120"/>
    <m/>
    <m/>
    <x v="0"/>
    <x v="0"/>
    <x v="0"/>
    <x v="0"/>
    <x v="0"/>
    <x v="0"/>
    <x v="0"/>
    <x v="0"/>
    <x v="0"/>
    <x v="7"/>
    <x v="8"/>
    <x v="0"/>
    <x v="0"/>
  </r>
  <r>
    <n v="184642097"/>
    <x v="171"/>
    <x v="197"/>
    <x v="4"/>
    <x v="86"/>
    <m/>
    <m/>
    <x v="0"/>
    <x v="0"/>
    <x v="0"/>
    <x v="0"/>
    <x v="2"/>
    <x v="1"/>
    <x v="1"/>
    <x v="1"/>
    <x v="0"/>
    <x v="7"/>
    <x v="8"/>
    <x v="0"/>
    <x v="0"/>
  </r>
  <r>
    <n v="184642145"/>
    <x v="210"/>
    <x v="211"/>
    <x v="0"/>
    <x v="86"/>
    <m/>
    <m/>
    <x v="0"/>
    <x v="0"/>
    <x v="0"/>
    <x v="0"/>
    <x v="0"/>
    <x v="0"/>
    <x v="0"/>
    <x v="0"/>
    <x v="0"/>
    <x v="7"/>
    <x v="9"/>
    <x v="0"/>
    <x v="2"/>
  </r>
  <r>
    <n v="184645683"/>
    <x v="171"/>
    <x v="202"/>
    <x v="12"/>
    <x v="98"/>
    <m/>
    <s v="2025-01-14"/>
    <x v="0"/>
    <x v="0"/>
    <x v="0"/>
    <x v="0"/>
    <x v="2"/>
    <x v="1"/>
    <x v="0"/>
    <x v="1"/>
    <x v="0"/>
    <x v="7"/>
    <x v="8"/>
    <x v="0"/>
    <x v="0"/>
  </r>
  <r>
    <n v="184645706"/>
    <x v="203"/>
    <x v="11"/>
    <x v="0"/>
    <x v="98"/>
    <s v="2024-12-20"/>
    <m/>
    <x v="6"/>
    <x v="0"/>
    <x v="0"/>
    <x v="0"/>
    <x v="0"/>
    <x v="0"/>
    <x v="0"/>
    <x v="0"/>
    <x v="0"/>
    <x v="7"/>
    <x v="2"/>
    <x v="0"/>
    <x v="1"/>
  </r>
  <r>
    <n v="184645736"/>
    <x v="203"/>
    <x v="11"/>
    <x v="0"/>
    <x v="98"/>
    <s v="2024-12-20"/>
    <m/>
    <x v="6"/>
    <x v="0"/>
    <x v="0"/>
    <x v="0"/>
    <x v="0"/>
    <x v="0"/>
    <x v="0"/>
    <x v="0"/>
    <x v="0"/>
    <x v="7"/>
    <x v="2"/>
    <x v="0"/>
    <x v="1"/>
  </r>
  <r>
    <n v="184645771"/>
    <x v="203"/>
    <x v="11"/>
    <x v="0"/>
    <x v="98"/>
    <s v="2024-12-20"/>
    <m/>
    <x v="6"/>
    <x v="0"/>
    <x v="0"/>
    <x v="0"/>
    <x v="0"/>
    <x v="0"/>
    <x v="0"/>
    <x v="0"/>
    <x v="0"/>
    <x v="7"/>
    <x v="2"/>
    <x v="0"/>
    <x v="1"/>
  </r>
  <r>
    <n v="184645794"/>
    <x v="203"/>
    <x v="11"/>
    <x v="0"/>
    <x v="98"/>
    <s v="2024-12-20"/>
    <m/>
    <x v="6"/>
    <x v="0"/>
    <x v="0"/>
    <x v="0"/>
    <x v="0"/>
    <x v="0"/>
    <x v="0"/>
    <x v="0"/>
    <x v="0"/>
    <x v="7"/>
    <x v="2"/>
    <x v="0"/>
    <x v="1"/>
  </r>
  <r>
    <n v="184645820"/>
    <x v="203"/>
    <x v="11"/>
    <x v="0"/>
    <x v="98"/>
    <s v="2024-12-20"/>
    <m/>
    <x v="6"/>
    <x v="0"/>
    <x v="0"/>
    <x v="0"/>
    <x v="0"/>
    <x v="0"/>
    <x v="0"/>
    <x v="0"/>
    <x v="0"/>
    <x v="7"/>
    <x v="2"/>
    <x v="0"/>
    <x v="1"/>
  </r>
  <r>
    <n v="184645937"/>
    <x v="171"/>
    <x v="198"/>
    <x v="1"/>
    <x v="120"/>
    <m/>
    <m/>
    <x v="0"/>
    <x v="0"/>
    <x v="0"/>
    <x v="0"/>
    <x v="2"/>
    <x v="1"/>
    <x v="1"/>
    <x v="1"/>
    <x v="0"/>
    <x v="7"/>
    <x v="8"/>
    <x v="0"/>
    <x v="0"/>
  </r>
  <r>
    <n v="184645972"/>
    <x v="197"/>
    <x v="179"/>
    <x v="0"/>
    <x v="120"/>
    <m/>
    <m/>
    <x v="0"/>
    <x v="0"/>
    <x v="0"/>
    <x v="0"/>
    <x v="0"/>
    <x v="0"/>
    <x v="0"/>
    <x v="0"/>
    <x v="0"/>
    <x v="7"/>
    <x v="8"/>
    <x v="0"/>
    <x v="0"/>
  </r>
  <r>
    <n v="184646122"/>
    <x v="171"/>
    <x v="162"/>
    <x v="1"/>
    <x v="119"/>
    <m/>
    <m/>
    <x v="0"/>
    <x v="0"/>
    <x v="0"/>
    <x v="0"/>
    <x v="2"/>
    <x v="1"/>
    <x v="1"/>
    <x v="1"/>
    <x v="0"/>
    <x v="7"/>
    <x v="8"/>
    <x v="0"/>
    <x v="0"/>
  </r>
  <r>
    <n v="184646142"/>
    <x v="188"/>
    <x v="193"/>
    <x v="0"/>
    <x v="119"/>
    <m/>
    <m/>
    <x v="0"/>
    <x v="0"/>
    <x v="0"/>
    <x v="0"/>
    <x v="0"/>
    <x v="0"/>
    <x v="0"/>
    <x v="0"/>
    <x v="0"/>
    <x v="7"/>
    <x v="8"/>
    <x v="0"/>
    <x v="0"/>
  </r>
  <r>
    <n v="184646191"/>
    <x v="171"/>
    <x v="213"/>
    <x v="1"/>
    <x v="74"/>
    <m/>
    <m/>
    <x v="0"/>
    <x v="0"/>
    <x v="0"/>
    <x v="0"/>
    <x v="2"/>
    <x v="1"/>
    <x v="1"/>
    <x v="1"/>
    <x v="0"/>
    <x v="7"/>
    <x v="8"/>
    <x v="0"/>
    <x v="0"/>
  </r>
  <r>
    <n v="184646214"/>
    <x v="211"/>
    <x v="214"/>
    <x v="0"/>
    <x v="74"/>
    <m/>
    <m/>
    <x v="0"/>
    <x v="0"/>
    <x v="0"/>
    <x v="0"/>
    <x v="0"/>
    <x v="0"/>
    <x v="0"/>
    <x v="0"/>
    <x v="0"/>
    <x v="7"/>
    <x v="9"/>
    <x v="0"/>
    <x v="2"/>
  </r>
  <r>
    <n v="184646247"/>
    <x v="211"/>
    <x v="213"/>
    <x v="9"/>
    <x v="74"/>
    <m/>
    <m/>
    <x v="0"/>
    <x v="0"/>
    <x v="0"/>
    <x v="0"/>
    <x v="0"/>
    <x v="0"/>
    <x v="0"/>
    <x v="0"/>
    <x v="0"/>
    <x v="7"/>
    <x v="8"/>
    <x v="0"/>
    <x v="0"/>
  </r>
  <r>
    <n v="184660003"/>
    <x v="197"/>
    <x v="179"/>
    <x v="12"/>
    <x v="25"/>
    <m/>
    <m/>
    <x v="0"/>
    <x v="0"/>
    <x v="0"/>
    <x v="0"/>
    <x v="2"/>
    <x v="1"/>
    <x v="0"/>
    <x v="1"/>
    <x v="0"/>
    <x v="7"/>
    <x v="8"/>
    <x v="0"/>
    <x v="0"/>
  </r>
  <r>
    <n v="184660043"/>
    <x v="188"/>
    <x v="193"/>
    <x v="0"/>
    <x v="25"/>
    <m/>
    <m/>
    <x v="0"/>
    <x v="0"/>
    <x v="0"/>
    <x v="0"/>
    <x v="0"/>
    <x v="0"/>
    <x v="0"/>
    <x v="0"/>
    <x v="0"/>
    <x v="7"/>
    <x v="8"/>
    <x v="0"/>
    <x v="0"/>
  </r>
  <r>
    <n v="184660072"/>
    <x v="188"/>
    <x v="193"/>
    <x v="0"/>
    <x v="25"/>
    <m/>
    <m/>
    <x v="0"/>
    <x v="0"/>
    <x v="0"/>
    <x v="0"/>
    <x v="0"/>
    <x v="0"/>
    <x v="0"/>
    <x v="0"/>
    <x v="0"/>
    <x v="7"/>
    <x v="8"/>
    <x v="0"/>
    <x v="0"/>
  </r>
  <r>
    <n v="184660724"/>
    <x v="197"/>
    <x v="11"/>
    <x v="12"/>
    <x v="8"/>
    <s v="2024-12-19"/>
    <m/>
    <x v="6"/>
    <x v="0"/>
    <x v="0"/>
    <x v="0"/>
    <x v="2"/>
    <x v="1"/>
    <x v="0"/>
    <x v="1"/>
    <x v="0"/>
    <x v="7"/>
    <x v="2"/>
    <x v="0"/>
    <x v="1"/>
  </r>
  <r>
    <n v="184662602"/>
    <x v="197"/>
    <x v="213"/>
    <x v="15"/>
    <x v="7"/>
    <m/>
    <m/>
    <x v="0"/>
    <x v="0"/>
    <x v="0"/>
    <x v="0"/>
    <x v="2"/>
    <x v="1"/>
    <x v="0"/>
    <x v="1"/>
    <x v="0"/>
    <x v="7"/>
    <x v="8"/>
    <x v="0"/>
    <x v="0"/>
  </r>
  <r>
    <n v="184662652"/>
    <x v="212"/>
    <x v="209"/>
    <x v="0"/>
    <x v="7"/>
    <m/>
    <m/>
    <x v="0"/>
    <x v="6"/>
    <x v="0"/>
    <x v="0"/>
    <x v="1"/>
    <x v="0"/>
    <x v="0"/>
    <x v="0"/>
    <x v="1"/>
    <x v="7"/>
    <x v="8"/>
    <x v="0"/>
    <x v="0"/>
  </r>
  <r>
    <n v="184662655"/>
    <x v="197"/>
    <x v="202"/>
    <x v="2"/>
    <x v="25"/>
    <m/>
    <m/>
    <x v="0"/>
    <x v="0"/>
    <x v="0"/>
    <x v="0"/>
    <x v="2"/>
    <x v="1"/>
    <x v="0"/>
    <x v="0"/>
    <x v="0"/>
    <x v="7"/>
    <x v="8"/>
    <x v="0"/>
    <x v="0"/>
  </r>
  <r>
    <n v="184662678"/>
    <x v="212"/>
    <x v="209"/>
    <x v="0"/>
    <x v="7"/>
    <m/>
    <m/>
    <x v="0"/>
    <x v="0"/>
    <x v="0"/>
    <x v="0"/>
    <x v="0"/>
    <x v="0"/>
    <x v="0"/>
    <x v="0"/>
    <x v="0"/>
    <x v="7"/>
    <x v="8"/>
    <x v="0"/>
    <x v="0"/>
  </r>
  <r>
    <n v="184662710"/>
    <x v="212"/>
    <x v="209"/>
    <x v="0"/>
    <x v="7"/>
    <m/>
    <m/>
    <x v="0"/>
    <x v="0"/>
    <x v="0"/>
    <x v="0"/>
    <x v="0"/>
    <x v="0"/>
    <x v="0"/>
    <x v="0"/>
    <x v="0"/>
    <x v="7"/>
    <x v="8"/>
    <x v="0"/>
    <x v="0"/>
  </r>
  <r>
    <n v="184662741"/>
    <x v="212"/>
    <x v="209"/>
    <x v="0"/>
    <x v="7"/>
    <m/>
    <m/>
    <x v="0"/>
    <x v="0"/>
    <x v="0"/>
    <x v="0"/>
    <x v="0"/>
    <x v="0"/>
    <x v="0"/>
    <x v="0"/>
    <x v="0"/>
    <x v="7"/>
    <x v="8"/>
    <x v="0"/>
    <x v="0"/>
  </r>
  <r>
    <n v="184664068"/>
    <x v="197"/>
    <x v="163"/>
    <x v="6"/>
    <x v="9"/>
    <m/>
    <m/>
    <x v="0"/>
    <x v="0"/>
    <x v="0"/>
    <x v="0"/>
    <x v="2"/>
    <x v="1"/>
    <x v="1"/>
    <x v="1"/>
    <x v="0"/>
    <x v="7"/>
    <x v="8"/>
    <x v="0"/>
    <x v="0"/>
  </r>
  <r>
    <n v="184664109"/>
    <x v="213"/>
    <x v="213"/>
    <x v="0"/>
    <x v="9"/>
    <m/>
    <m/>
    <x v="0"/>
    <x v="0"/>
    <x v="0"/>
    <x v="0"/>
    <x v="0"/>
    <x v="0"/>
    <x v="0"/>
    <x v="0"/>
    <x v="0"/>
    <x v="7"/>
    <x v="8"/>
    <x v="0"/>
    <x v="0"/>
  </r>
  <r>
    <n v="184664138"/>
    <x v="213"/>
    <x v="213"/>
    <x v="0"/>
    <x v="9"/>
    <m/>
    <m/>
    <x v="0"/>
    <x v="0"/>
    <x v="0"/>
    <x v="0"/>
    <x v="0"/>
    <x v="0"/>
    <x v="0"/>
    <x v="0"/>
    <x v="0"/>
    <x v="7"/>
    <x v="8"/>
    <x v="0"/>
    <x v="0"/>
  </r>
  <r>
    <n v="184664440"/>
    <x v="197"/>
    <x v="179"/>
    <x v="4"/>
    <x v="15"/>
    <m/>
    <m/>
    <x v="0"/>
    <x v="0"/>
    <x v="0"/>
    <x v="0"/>
    <x v="2"/>
    <x v="1"/>
    <x v="1"/>
    <x v="1"/>
    <x v="0"/>
    <x v="7"/>
    <x v="8"/>
    <x v="0"/>
    <x v="0"/>
  </r>
  <r>
    <n v="184664699"/>
    <x v="188"/>
    <x v="193"/>
    <x v="0"/>
    <x v="15"/>
    <m/>
    <m/>
    <x v="0"/>
    <x v="4"/>
    <x v="0"/>
    <x v="0"/>
    <x v="1"/>
    <x v="0"/>
    <x v="0"/>
    <x v="0"/>
    <x v="1"/>
    <x v="7"/>
    <x v="8"/>
    <x v="0"/>
    <x v="0"/>
  </r>
  <r>
    <n v="184664781"/>
    <x v="188"/>
    <x v="193"/>
    <x v="0"/>
    <x v="15"/>
    <m/>
    <m/>
    <x v="0"/>
    <x v="0"/>
    <x v="0"/>
    <x v="0"/>
    <x v="0"/>
    <x v="0"/>
    <x v="0"/>
    <x v="0"/>
    <x v="0"/>
    <x v="7"/>
    <x v="8"/>
    <x v="0"/>
    <x v="0"/>
  </r>
  <r>
    <n v="184666011"/>
    <x v="197"/>
    <x v="179"/>
    <x v="12"/>
    <x v="23"/>
    <m/>
    <m/>
    <x v="0"/>
    <x v="0"/>
    <x v="0"/>
    <x v="0"/>
    <x v="2"/>
    <x v="1"/>
    <x v="0"/>
    <x v="1"/>
    <x v="0"/>
    <x v="7"/>
    <x v="8"/>
    <x v="0"/>
    <x v="0"/>
  </r>
  <r>
    <n v="184666044"/>
    <x v="188"/>
    <x v="202"/>
    <x v="0"/>
    <x v="23"/>
    <m/>
    <m/>
    <x v="0"/>
    <x v="0"/>
    <x v="0"/>
    <x v="0"/>
    <x v="0"/>
    <x v="0"/>
    <x v="0"/>
    <x v="0"/>
    <x v="0"/>
    <x v="7"/>
    <x v="8"/>
    <x v="0"/>
    <x v="0"/>
  </r>
  <r>
    <n v="184666065"/>
    <x v="188"/>
    <x v="202"/>
    <x v="0"/>
    <x v="23"/>
    <m/>
    <m/>
    <x v="0"/>
    <x v="0"/>
    <x v="0"/>
    <x v="0"/>
    <x v="0"/>
    <x v="0"/>
    <x v="0"/>
    <x v="0"/>
    <x v="0"/>
    <x v="7"/>
    <x v="8"/>
    <x v="0"/>
    <x v="0"/>
  </r>
  <r>
    <n v="184666144"/>
    <x v="197"/>
    <x v="213"/>
    <x v="6"/>
    <x v="5"/>
    <m/>
    <m/>
    <x v="0"/>
    <x v="0"/>
    <x v="0"/>
    <x v="0"/>
    <x v="2"/>
    <x v="1"/>
    <x v="1"/>
    <x v="1"/>
    <x v="0"/>
    <x v="7"/>
    <x v="8"/>
    <x v="0"/>
    <x v="0"/>
  </r>
  <r>
    <n v="184666183"/>
    <x v="197"/>
    <x v="193"/>
    <x v="8"/>
    <x v="7"/>
    <m/>
    <m/>
    <x v="0"/>
    <x v="0"/>
    <x v="0"/>
    <x v="0"/>
    <x v="2"/>
    <x v="1"/>
    <x v="1"/>
    <x v="1"/>
    <x v="0"/>
    <x v="7"/>
    <x v="8"/>
    <x v="0"/>
    <x v="0"/>
  </r>
  <r>
    <n v="184666196"/>
    <x v="212"/>
    <x v="196"/>
    <x v="0"/>
    <x v="5"/>
    <m/>
    <m/>
    <x v="0"/>
    <x v="0"/>
    <x v="0"/>
    <x v="0"/>
    <x v="0"/>
    <x v="0"/>
    <x v="0"/>
    <x v="0"/>
    <x v="0"/>
    <x v="7"/>
    <x v="8"/>
    <x v="0"/>
    <x v="0"/>
  </r>
  <r>
    <n v="184666220"/>
    <x v="214"/>
    <x v="163"/>
    <x v="0"/>
    <x v="7"/>
    <m/>
    <m/>
    <x v="0"/>
    <x v="0"/>
    <x v="0"/>
    <x v="0"/>
    <x v="0"/>
    <x v="0"/>
    <x v="0"/>
    <x v="0"/>
    <x v="0"/>
    <x v="7"/>
    <x v="8"/>
    <x v="0"/>
    <x v="0"/>
  </r>
  <r>
    <n v="184666252"/>
    <x v="212"/>
    <x v="196"/>
    <x v="0"/>
    <x v="5"/>
    <m/>
    <m/>
    <x v="0"/>
    <x v="0"/>
    <x v="0"/>
    <x v="0"/>
    <x v="0"/>
    <x v="0"/>
    <x v="0"/>
    <x v="0"/>
    <x v="0"/>
    <x v="7"/>
    <x v="8"/>
    <x v="0"/>
    <x v="0"/>
  </r>
  <r>
    <n v="184666264"/>
    <x v="214"/>
    <x v="163"/>
    <x v="0"/>
    <x v="7"/>
    <m/>
    <m/>
    <x v="0"/>
    <x v="0"/>
    <x v="0"/>
    <x v="0"/>
    <x v="0"/>
    <x v="0"/>
    <x v="0"/>
    <x v="0"/>
    <x v="0"/>
    <x v="7"/>
    <x v="8"/>
    <x v="0"/>
    <x v="0"/>
  </r>
  <r>
    <n v="184666291"/>
    <x v="214"/>
    <x v="163"/>
    <x v="0"/>
    <x v="7"/>
    <m/>
    <m/>
    <x v="0"/>
    <x v="0"/>
    <x v="0"/>
    <x v="0"/>
    <x v="0"/>
    <x v="0"/>
    <x v="0"/>
    <x v="0"/>
    <x v="0"/>
    <x v="7"/>
    <x v="8"/>
    <x v="0"/>
    <x v="0"/>
  </r>
  <r>
    <n v="184666529"/>
    <x v="197"/>
    <x v="193"/>
    <x v="4"/>
    <x v="96"/>
    <m/>
    <m/>
    <x v="0"/>
    <x v="0"/>
    <x v="0"/>
    <x v="0"/>
    <x v="2"/>
    <x v="1"/>
    <x v="1"/>
    <x v="1"/>
    <x v="0"/>
    <x v="7"/>
    <x v="8"/>
    <x v="0"/>
    <x v="0"/>
  </r>
  <r>
    <n v="184666599"/>
    <x v="214"/>
    <x v="215"/>
    <x v="0"/>
    <x v="96"/>
    <m/>
    <m/>
    <x v="0"/>
    <x v="0"/>
    <x v="0"/>
    <x v="0"/>
    <x v="0"/>
    <x v="0"/>
    <x v="0"/>
    <x v="0"/>
    <x v="0"/>
    <x v="7"/>
    <x v="8"/>
    <x v="0"/>
    <x v="0"/>
  </r>
  <r>
    <n v="184666660"/>
    <x v="214"/>
    <x v="215"/>
    <x v="0"/>
    <x v="96"/>
    <m/>
    <m/>
    <x v="0"/>
    <x v="0"/>
    <x v="0"/>
    <x v="0"/>
    <x v="0"/>
    <x v="0"/>
    <x v="0"/>
    <x v="0"/>
    <x v="0"/>
    <x v="7"/>
    <x v="8"/>
    <x v="0"/>
    <x v="0"/>
  </r>
  <r>
    <n v="184667550"/>
    <x v="197"/>
    <x v="180"/>
    <x v="1"/>
    <x v="3"/>
    <m/>
    <m/>
    <x v="0"/>
    <x v="0"/>
    <x v="0"/>
    <x v="0"/>
    <x v="2"/>
    <x v="1"/>
    <x v="1"/>
    <x v="1"/>
    <x v="0"/>
    <x v="7"/>
    <x v="8"/>
    <x v="0"/>
    <x v="0"/>
  </r>
  <r>
    <n v="184667577"/>
    <x v="204"/>
    <x v="202"/>
    <x v="0"/>
    <x v="3"/>
    <m/>
    <m/>
    <x v="0"/>
    <x v="0"/>
    <x v="0"/>
    <x v="0"/>
    <x v="0"/>
    <x v="0"/>
    <x v="0"/>
    <x v="0"/>
    <x v="0"/>
    <x v="7"/>
    <x v="8"/>
    <x v="0"/>
    <x v="0"/>
  </r>
  <r>
    <n v="184667604"/>
    <x v="204"/>
    <x v="202"/>
    <x v="0"/>
    <x v="3"/>
    <m/>
    <m/>
    <x v="0"/>
    <x v="0"/>
    <x v="0"/>
    <x v="0"/>
    <x v="0"/>
    <x v="0"/>
    <x v="0"/>
    <x v="0"/>
    <x v="0"/>
    <x v="7"/>
    <x v="8"/>
    <x v="0"/>
    <x v="0"/>
  </r>
  <r>
    <n v="184667632"/>
    <x v="204"/>
    <x v="202"/>
    <x v="0"/>
    <x v="3"/>
    <m/>
    <m/>
    <x v="0"/>
    <x v="0"/>
    <x v="0"/>
    <x v="0"/>
    <x v="0"/>
    <x v="0"/>
    <x v="0"/>
    <x v="0"/>
    <x v="0"/>
    <x v="7"/>
    <x v="8"/>
    <x v="0"/>
    <x v="0"/>
  </r>
  <r>
    <n v="184678080"/>
    <x v="204"/>
    <x v="185"/>
    <x v="8"/>
    <x v="37"/>
    <m/>
    <m/>
    <x v="0"/>
    <x v="0"/>
    <x v="0"/>
    <x v="0"/>
    <x v="2"/>
    <x v="1"/>
    <x v="1"/>
    <x v="1"/>
    <x v="0"/>
    <x v="7"/>
    <x v="8"/>
    <x v="0"/>
    <x v="0"/>
  </r>
  <r>
    <n v="184678119"/>
    <x v="211"/>
    <x v="209"/>
    <x v="0"/>
    <x v="37"/>
    <m/>
    <m/>
    <x v="0"/>
    <x v="0"/>
    <x v="0"/>
    <x v="0"/>
    <x v="0"/>
    <x v="0"/>
    <x v="0"/>
    <x v="0"/>
    <x v="0"/>
    <x v="7"/>
    <x v="8"/>
    <x v="0"/>
    <x v="0"/>
  </r>
  <r>
    <n v="184678172"/>
    <x v="211"/>
    <x v="209"/>
    <x v="0"/>
    <x v="37"/>
    <m/>
    <m/>
    <x v="0"/>
    <x v="0"/>
    <x v="0"/>
    <x v="0"/>
    <x v="0"/>
    <x v="0"/>
    <x v="0"/>
    <x v="0"/>
    <x v="0"/>
    <x v="7"/>
    <x v="8"/>
    <x v="0"/>
    <x v="0"/>
  </r>
  <r>
    <n v="184679150"/>
    <x v="197"/>
    <x v="11"/>
    <x v="25"/>
    <x v="11"/>
    <s v="2024-12-19"/>
    <m/>
    <x v="2"/>
    <x v="0"/>
    <x v="0"/>
    <x v="0"/>
    <x v="2"/>
    <x v="1"/>
    <x v="0"/>
    <x v="0"/>
    <x v="0"/>
    <x v="7"/>
    <x v="2"/>
    <x v="0"/>
    <x v="1"/>
  </r>
  <r>
    <n v="184683741"/>
    <x v="197"/>
    <x v="11"/>
    <x v="4"/>
    <x v="98"/>
    <s v="2024-12-12"/>
    <m/>
    <x v="10"/>
    <x v="0"/>
    <x v="0"/>
    <x v="0"/>
    <x v="2"/>
    <x v="1"/>
    <x v="1"/>
    <x v="1"/>
    <x v="0"/>
    <x v="7"/>
    <x v="2"/>
    <x v="0"/>
    <x v="1"/>
  </r>
  <r>
    <n v="184683962"/>
    <x v="197"/>
    <x v="162"/>
    <x v="6"/>
    <x v="120"/>
    <m/>
    <m/>
    <x v="0"/>
    <x v="0"/>
    <x v="0"/>
    <x v="0"/>
    <x v="2"/>
    <x v="1"/>
    <x v="1"/>
    <x v="1"/>
    <x v="0"/>
    <x v="7"/>
    <x v="8"/>
    <x v="0"/>
    <x v="0"/>
  </r>
  <r>
    <n v="184683997"/>
    <x v="155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684022"/>
    <x v="155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684048"/>
    <x v="155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685176"/>
    <x v="197"/>
    <x v="180"/>
    <x v="10"/>
    <x v="39"/>
    <m/>
    <m/>
    <x v="0"/>
    <x v="0"/>
    <x v="0"/>
    <x v="0"/>
    <x v="2"/>
    <x v="1"/>
    <x v="0"/>
    <x v="1"/>
    <x v="0"/>
    <x v="7"/>
    <x v="8"/>
    <x v="0"/>
    <x v="0"/>
  </r>
  <r>
    <n v="184685298"/>
    <x v="204"/>
    <x v="193"/>
    <x v="0"/>
    <x v="39"/>
    <m/>
    <m/>
    <x v="0"/>
    <x v="0"/>
    <x v="0"/>
    <x v="0"/>
    <x v="0"/>
    <x v="0"/>
    <x v="0"/>
    <x v="0"/>
    <x v="0"/>
    <x v="7"/>
    <x v="8"/>
    <x v="0"/>
    <x v="0"/>
  </r>
  <r>
    <n v="184685332"/>
    <x v="204"/>
    <x v="202"/>
    <x v="0"/>
    <x v="39"/>
    <m/>
    <m/>
    <x v="0"/>
    <x v="0"/>
    <x v="0"/>
    <x v="0"/>
    <x v="0"/>
    <x v="0"/>
    <x v="0"/>
    <x v="0"/>
    <x v="0"/>
    <x v="7"/>
    <x v="8"/>
    <x v="0"/>
    <x v="0"/>
  </r>
  <r>
    <n v="184700382"/>
    <x v="204"/>
    <x v="179"/>
    <x v="10"/>
    <x v="8"/>
    <m/>
    <m/>
    <x v="0"/>
    <x v="0"/>
    <x v="0"/>
    <x v="0"/>
    <x v="2"/>
    <x v="1"/>
    <x v="0"/>
    <x v="1"/>
    <x v="0"/>
    <x v="7"/>
    <x v="8"/>
    <x v="0"/>
    <x v="0"/>
  </r>
  <r>
    <n v="184700465"/>
    <x v="203"/>
    <x v="11"/>
    <x v="0"/>
    <x v="8"/>
    <s v="2025-01-04"/>
    <m/>
    <x v="2"/>
    <x v="6"/>
    <x v="0"/>
    <x v="0"/>
    <x v="1"/>
    <x v="0"/>
    <x v="0"/>
    <x v="0"/>
    <x v="1"/>
    <x v="7"/>
    <x v="2"/>
    <x v="0"/>
    <x v="1"/>
  </r>
  <r>
    <n v="184700859"/>
    <x v="204"/>
    <x v="163"/>
    <x v="4"/>
    <x v="11"/>
    <m/>
    <m/>
    <x v="0"/>
    <x v="0"/>
    <x v="0"/>
    <x v="0"/>
    <x v="2"/>
    <x v="1"/>
    <x v="1"/>
    <x v="1"/>
    <x v="0"/>
    <x v="7"/>
    <x v="8"/>
    <x v="0"/>
    <x v="0"/>
  </r>
  <r>
    <n v="184700897"/>
    <x v="215"/>
    <x v="215"/>
    <x v="0"/>
    <x v="11"/>
    <m/>
    <m/>
    <x v="0"/>
    <x v="0"/>
    <x v="0"/>
    <x v="0"/>
    <x v="0"/>
    <x v="0"/>
    <x v="0"/>
    <x v="0"/>
    <x v="0"/>
    <x v="7"/>
    <x v="8"/>
    <x v="0"/>
    <x v="0"/>
  </r>
  <r>
    <n v="184700934"/>
    <x v="215"/>
    <x v="163"/>
    <x v="9"/>
    <x v="11"/>
    <m/>
    <m/>
    <x v="0"/>
    <x v="0"/>
    <x v="0"/>
    <x v="0"/>
    <x v="0"/>
    <x v="0"/>
    <x v="0"/>
    <x v="0"/>
    <x v="0"/>
    <x v="7"/>
    <x v="8"/>
    <x v="0"/>
    <x v="0"/>
  </r>
  <r>
    <n v="184702179"/>
    <x v="204"/>
    <x v="11"/>
    <x v="7"/>
    <x v="41"/>
    <s v="2025-01-08"/>
    <m/>
    <x v="1"/>
    <x v="0"/>
    <x v="0"/>
    <x v="0"/>
    <x v="2"/>
    <x v="1"/>
    <x v="0"/>
    <x v="1"/>
    <x v="0"/>
    <x v="7"/>
    <x v="2"/>
    <x v="0"/>
    <x v="1"/>
  </r>
  <r>
    <n v="184702273"/>
    <x v="204"/>
    <x v="163"/>
    <x v="4"/>
    <x v="23"/>
    <m/>
    <m/>
    <x v="0"/>
    <x v="0"/>
    <x v="0"/>
    <x v="0"/>
    <x v="2"/>
    <x v="1"/>
    <x v="1"/>
    <x v="1"/>
    <x v="0"/>
    <x v="7"/>
    <x v="8"/>
    <x v="0"/>
    <x v="0"/>
  </r>
  <r>
    <n v="184702318"/>
    <x v="215"/>
    <x v="11"/>
    <x v="0"/>
    <x v="23"/>
    <s v="2025-01-16"/>
    <m/>
    <x v="2"/>
    <x v="0"/>
    <x v="0"/>
    <x v="0"/>
    <x v="0"/>
    <x v="0"/>
    <x v="0"/>
    <x v="0"/>
    <x v="0"/>
    <x v="7"/>
    <x v="2"/>
    <x v="0"/>
    <x v="1"/>
  </r>
  <r>
    <n v="184704031"/>
    <x v="204"/>
    <x v="193"/>
    <x v="1"/>
    <x v="22"/>
    <m/>
    <m/>
    <x v="0"/>
    <x v="0"/>
    <x v="0"/>
    <x v="0"/>
    <x v="2"/>
    <x v="1"/>
    <x v="1"/>
    <x v="1"/>
    <x v="0"/>
    <x v="7"/>
    <x v="8"/>
    <x v="0"/>
    <x v="0"/>
  </r>
  <r>
    <n v="184704132"/>
    <x v="213"/>
    <x v="213"/>
    <x v="0"/>
    <x v="22"/>
    <m/>
    <m/>
    <x v="0"/>
    <x v="0"/>
    <x v="0"/>
    <x v="0"/>
    <x v="0"/>
    <x v="0"/>
    <x v="0"/>
    <x v="0"/>
    <x v="0"/>
    <x v="7"/>
    <x v="8"/>
    <x v="0"/>
    <x v="0"/>
  </r>
  <r>
    <n v="184704195"/>
    <x v="213"/>
    <x v="212"/>
    <x v="9"/>
    <x v="22"/>
    <m/>
    <m/>
    <x v="0"/>
    <x v="0"/>
    <x v="0"/>
    <x v="0"/>
    <x v="0"/>
    <x v="0"/>
    <x v="0"/>
    <x v="0"/>
    <x v="0"/>
    <x v="7"/>
    <x v="8"/>
    <x v="0"/>
    <x v="0"/>
  </r>
  <r>
    <n v="184705578"/>
    <x v="204"/>
    <x v="11"/>
    <x v="6"/>
    <x v="28"/>
    <s v="2024-12-17"/>
    <m/>
    <x v="2"/>
    <x v="0"/>
    <x v="0"/>
    <x v="0"/>
    <x v="2"/>
    <x v="1"/>
    <x v="1"/>
    <x v="1"/>
    <x v="0"/>
    <x v="7"/>
    <x v="2"/>
    <x v="0"/>
    <x v="1"/>
  </r>
  <r>
    <n v="184707579"/>
    <x v="204"/>
    <x v="193"/>
    <x v="1"/>
    <x v="9"/>
    <m/>
    <m/>
    <x v="0"/>
    <x v="0"/>
    <x v="0"/>
    <x v="0"/>
    <x v="2"/>
    <x v="1"/>
    <x v="1"/>
    <x v="1"/>
    <x v="0"/>
    <x v="7"/>
    <x v="8"/>
    <x v="0"/>
    <x v="0"/>
  </r>
  <r>
    <n v="184707641"/>
    <x v="215"/>
    <x v="215"/>
    <x v="0"/>
    <x v="9"/>
    <m/>
    <m/>
    <x v="0"/>
    <x v="0"/>
    <x v="0"/>
    <x v="0"/>
    <x v="0"/>
    <x v="0"/>
    <x v="0"/>
    <x v="0"/>
    <x v="0"/>
    <x v="7"/>
    <x v="8"/>
    <x v="0"/>
    <x v="0"/>
  </r>
  <r>
    <n v="184707677"/>
    <x v="215"/>
    <x v="215"/>
    <x v="0"/>
    <x v="9"/>
    <m/>
    <m/>
    <x v="0"/>
    <x v="0"/>
    <x v="0"/>
    <x v="0"/>
    <x v="0"/>
    <x v="0"/>
    <x v="0"/>
    <x v="0"/>
    <x v="0"/>
    <x v="7"/>
    <x v="8"/>
    <x v="0"/>
    <x v="0"/>
  </r>
  <r>
    <n v="184708294"/>
    <x v="204"/>
    <x v="193"/>
    <x v="1"/>
    <x v="22"/>
    <m/>
    <m/>
    <x v="0"/>
    <x v="0"/>
    <x v="0"/>
    <x v="0"/>
    <x v="2"/>
    <x v="1"/>
    <x v="1"/>
    <x v="1"/>
    <x v="0"/>
    <x v="7"/>
    <x v="8"/>
    <x v="0"/>
    <x v="0"/>
  </r>
  <r>
    <n v="184708364"/>
    <x v="213"/>
    <x v="213"/>
    <x v="0"/>
    <x v="22"/>
    <m/>
    <m/>
    <x v="0"/>
    <x v="0"/>
    <x v="0"/>
    <x v="0"/>
    <x v="0"/>
    <x v="0"/>
    <x v="0"/>
    <x v="0"/>
    <x v="0"/>
    <x v="7"/>
    <x v="8"/>
    <x v="0"/>
    <x v="0"/>
  </r>
  <r>
    <n v="184708428"/>
    <x v="213"/>
    <x v="213"/>
    <x v="0"/>
    <x v="22"/>
    <m/>
    <m/>
    <x v="0"/>
    <x v="0"/>
    <x v="0"/>
    <x v="0"/>
    <x v="0"/>
    <x v="0"/>
    <x v="0"/>
    <x v="0"/>
    <x v="0"/>
    <x v="7"/>
    <x v="8"/>
    <x v="0"/>
    <x v="0"/>
  </r>
  <r>
    <n v="184708500"/>
    <x v="213"/>
    <x v="213"/>
    <x v="0"/>
    <x v="22"/>
    <m/>
    <m/>
    <x v="0"/>
    <x v="0"/>
    <x v="0"/>
    <x v="0"/>
    <x v="0"/>
    <x v="0"/>
    <x v="0"/>
    <x v="0"/>
    <x v="0"/>
    <x v="7"/>
    <x v="8"/>
    <x v="0"/>
    <x v="0"/>
  </r>
  <r>
    <n v="184710835"/>
    <x v="204"/>
    <x v="11"/>
    <x v="6"/>
    <x v="28"/>
    <s v="2024-12-31"/>
    <m/>
    <x v="6"/>
    <x v="0"/>
    <x v="0"/>
    <x v="0"/>
    <x v="2"/>
    <x v="1"/>
    <x v="1"/>
    <x v="1"/>
    <x v="0"/>
    <x v="7"/>
    <x v="2"/>
    <x v="0"/>
    <x v="1"/>
  </r>
  <r>
    <n v="184712317"/>
    <x v="204"/>
    <x v="202"/>
    <x v="8"/>
    <x v="28"/>
    <m/>
    <m/>
    <x v="0"/>
    <x v="0"/>
    <x v="0"/>
    <x v="0"/>
    <x v="2"/>
    <x v="1"/>
    <x v="1"/>
    <x v="1"/>
    <x v="0"/>
    <x v="7"/>
    <x v="8"/>
    <x v="0"/>
    <x v="0"/>
  </r>
  <r>
    <n v="184712388"/>
    <x v="204"/>
    <x v="11"/>
    <x v="4"/>
    <x v="80"/>
    <s v="2024-12-13"/>
    <m/>
    <x v="1"/>
    <x v="0"/>
    <x v="0"/>
    <x v="0"/>
    <x v="2"/>
    <x v="1"/>
    <x v="1"/>
    <x v="1"/>
    <x v="0"/>
    <x v="7"/>
    <x v="2"/>
    <x v="0"/>
    <x v="1"/>
  </r>
  <r>
    <n v="184712392"/>
    <x v="215"/>
    <x v="215"/>
    <x v="0"/>
    <x v="28"/>
    <m/>
    <m/>
    <x v="0"/>
    <x v="0"/>
    <x v="0"/>
    <x v="0"/>
    <x v="0"/>
    <x v="0"/>
    <x v="0"/>
    <x v="0"/>
    <x v="0"/>
    <x v="7"/>
    <x v="8"/>
    <x v="0"/>
    <x v="0"/>
  </r>
  <r>
    <n v="184712420"/>
    <x v="215"/>
    <x v="215"/>
    <x v="0"/>
    <x v="28"/>
    <m/>
    <m/>
    <x v="0"/>
    <x v="0"/>
    <x v="0"/>
    <x v="0"/>
    <x v="0"/>
    <x v="0"/>
    <x v="0"/>
    <x v="0"/>
    <x v="0"/>
    <x v="7"/>
    <x v="8"/>
    <x v="0"/>
    <x v="0"/>
  </r>
  <r>
    <n v="184712451"/>
    <x v="215"/>
    <x v="215"/>
    <x v="0"/>
    <x v="28"/>
    <m/>
    <m/>
    <x v="0"/>
    <x v="0"/>
    <x v="0"/>
    <x v="0"/>
    <x v="0"/>
    <x v="0"/>
    <x v="0"/>
    <x v="0"/>
    <x v="0"/>
    <x v="7"/>
    <x v="8"/>
    <x v="0"/>
    <x v="0"/>
  </r>
  <r>
    <n v="184712967"/>
    <x v="204"/>
    <x v="11"/>
    <x v="0"/>
    <x v="98"/>
    <s v="2024-12-21"/>
    <m/>
    <x v="1"/>
    <x v="0"/>
    <x v="0"/>
    <x v="0"/>
    <x v="0"/>
    <x v="0"/>
    <x v="0"/>
    <x v="0"/>
    <x v="0"/>
    <x v="7"/>
    <x v="2"/>
    <x v="0"/>
    <x v="1"/>
  </r>
  <r>
    <n v="184714038"/>
    <x v="204"/>
    <x v="11"/>
    <x v="1"/>
    <x v="120"/>
    <s v="2024-12-17"/>
    <m/>
    <x v="1"/>
    <x v="0"/>
    <x v="0"/>
    <x v="0"/>
    <x v="2"/>
    <x v="1"/>
    <x v="1"/>
    <x v="1"/>
    <x v="0"/>
    <x v="7"/>
    <x v="2"/>
    <x v="0"/>
    <x v="1"/>
  </r>
  <r>
    <n v="184714783"/>
    <x v="204"/>
    <x v="163"/>
    <x v="6"/>
    <x v="47"/>
    <m/>
    <m/>
    <x v="0"/>
    <x v="0"/>
    <x v="0"/>
    <x v="0"/>
    <x v="2"/>
    <x v="1"/>
    <x v="1"/>
    <x v="1"/>
    <x v="0"/>
    <x v="7"/>
    <x v="8"/>
    <x v="0"/>
    <x v="0"/>
  </r>
  <r>
    <n v="184714831"/>
    <x v="213"/>
    <x v="185"/>
    <x v="0"/>
    <x v="47"/>
    <m/>
    <m/>
    <x v="0"/>
    <x v="0"/>
    <x v="0"/>
    <x v="0"/>
    <x v="0"/>
    <x v="0"/>
    <x v="0"/>
    <x v="0"/>
    <x v="0"/>
    <x v="7"/>
    <x v="8"/>
    <x v="0"/>
    <x v="0"/>
  </r>
  <r>
    <n v="184714872"/>
    <x v="213"/>
    <x v="185"/>
    <x v="0"/>
    <x v="47"/>
    <m/>
    <m/>
    <x v="0"/>
    <x v="0"/>
    <x v="0"/>
    <x v="0"/>
    <x v="0"/>
    <x v="0"/>
    <x v="0"/>
    <x v="0"/>
    <x v="0"/>
    <x v="7"/>
    <x v="8"/>
    <x v="0"/>
    <x v="0"/>
  </r>
  <r>
    <n v="184714908"/>
    <x v="213"/>
    <x v="185"/>
    <x v="0"/>
    <x v="47"/>
    <m/>
    <m/>
    <x v="0"/>
    <x v="0"/>
    <x v="0"/>
    <x v="0"/>
    <x v="0"/>
    <x v="0"/>
    <x v="0"/>
    <x v="0"/>
    <x v="0"/>
    <x v="7"/>
    <x v="8"/>
    <x v="0"/>
    <x v="0"/>
  </r>
  <r>
    <n v="184721174"/>
    <x v="203"/>
    <x v="11"/>
    <x v="6"/>
    <x v="37"/>
    <s v="2024-12-16"/>
    <m/>
    <x v="5"/>
    <x v="0"/>
    <x v="0"/>
    <x v="0"/>
    <x v="2"/>
    <x v="1"/>
    <x v="1"/>
    <x v="1"/>
    <x v="0"/>
    <x v="7"/>
    <x v="2"/>
    <x v="0"/>
    <x v="1"/>
  </r>
  <r>
    <n v="184721996"/>
    <x v="188"/>
    <x v="212"/>
    <x v="8"/>
    <x v="121"/>
    <m/>
    <m/>
    <x v="0"/>
    <x v="0"/>
    <x v="0"/>
    <x v="0"/>
    <x v="2"/>
    <x v="1"/>
    <x v="1"/>
    <x v="1"/>
    <x v="0"/>
    <x v="7"/>
    <x v="8"/>
    <x v="0"/>
    <x v="0"/>
  </r>
  <r>
    <n v="184722010"/>
    <x v="202"/>
    <x v="185"/>
    <x v="0"/>
    <x v="121"/>
    <m/>
    <m/>
    <x v="0"/>
    <x v="0"/>
    <x v="0"/>
    <x v="0"/>
    <x v="0"/>
    <x v="0"/>
    <x v="0"/>
    <x v="0"/>
    <x v="0"/>
    <x v="7"/>
    <x v="8"/>
    <x v="0"/>
    <x v="0"/>
  </r>
  <r>
    <n v="184722040"/>
    <x v="202"/>
    <x v="11"/>
    <x v="0"/>
    <x v="121"/>
    <s v="2024-12-24"/>
    <m/>
    <x v="1"/>
    <x v="0"/>
    <x v="0"/>
    <x v="0"/>
    <x v="0"/>
    <x v="0"/>
    <x v="0"/>
    <x v="0"/>
    <x v="0"/>
    <x v="7"/>
    <x v="2"/>
    <x v="0"/>
    <x v="1"/>
  </r>
  <r>
    <n v="184722063"/>
    <x v="202"/>
    <x v="185"/>
    <x v="0"/>
    <x v="121"/>
    <m/>
    <m/>
    <x v="0"/>
    <x v="0"/>
    <x v="0"/>
    <x v="0"/>
    <x v="0"/>
    <x v="0"/>
    <x v="0"/>
    <x v="0"/>
    <x v="0"/>
    <x v="7"/>
    <x v="8"/>
    <x v="0"/>
    <x v="0"/>
  </r>
  <r>
    <n v="184722959"/>
    <x v="188"/>
    <x v="192"/>
    <x v="20"/>
    <x v="31"/>
    <m/>
    <m/>
    <x v="0"/>
    <x v="0"/>
    <x v="0"/>
    <x v="0"/>
    <x v="2"/>
    <x v="1"/>
    <x v="0"/>
    <x v="0"/>
    <x v="0"/>
    <x v="7"/>
    <x v="9"/>
    <x v="0"/>
    <x v="2"/>
  </r>
  <r>
    <n v="184726199"/>
    <x v="188"/>
    <x v="11"/>
    <x v="26"/>
    <x v="39"/>
    <m/>
    <m/>
    <x v="13"/>
    <x v="0"/>
    <x v="0"/>
    <x v="0"/>
    <x v="2"/>
    <x v="1"/>
    <x v="0"/>
    <x v="0"/>
    <x v="0"/>
    <x v="7"/>
    <x v="2"/>
    <x v="0"/>
    <x v="1"/>
  </r>
  <r>
    <n v="184738577"/>
    <x v="188"/>
    <x v="11"/>
    <x v="4"/>
    <x v="6"/>
    <s v="2024-12-19"/>
    <m/>
    <x v="5"/>
    <x v="0"/>
    <x v="0"/>
    <x v="0"/>
    <x v="2"/>
    <x v="1"/>
    <x v="1"/>
    <x v="1"/>
    <x v="0"/>
    <x v="7"/>
    <x v="2"/>
    <x v="0"/>
    <x v="1"/>
  </r>
  <r>
    <n v="184739235"/>
    <x v="188"/>
    <x v="179"/>
    <x v="1"/>
    <x v="23"/>
    <m/>
    <m/>
    <x v="0"/>
    <x v="0"/>
    <x v="0"/>
    <x v="0"/>
    <x v="2"/>
    <x v="1"/>
    <x v="1"/>
    <x v="1"/>
    <x v="0"/>
    <x v="7"/>
    <x v="8"/>
    <x v="0"/>
    <x v="0"/>
  </r>
  <r>
    <n v="184739238"/>
    <x v="188"/>
    <x v="11"/>
    <x v="12"/>
    <x v="122"/>
    <s v="2024-12-19"/>
    <m/>
    <x v="2"/>
    <x v="0"/>
    <x v="0"/>
    <x v="0"/>
    <x v="2"/>
    <x v="1"/>
    <x v="0"/>
    <x v="1"/>
    <x v="0"/>
    <x v="7"/>
    <x v="2"/>
    <x v="0"/>
    <x v="1"/>
  </r>
  <r>
    <n v="184739321"/>
    <x v="203"/>
    <x v="163"/>
    <x v="0"/>
    <x v="23"/>
    <m/>
    <m/>
    <x v="0"/>
    <x v="6"/>
    <x v="0"/>
    <x v="0"/>
    <x v="1"/>
    <x v="0"/>
    <x v="0"/>
    <x v="0"/>
    <x v="1"/>
    <x v="7"/>
    <x v="8"/>
    <x v="0"/>
    <x v="0"/>
  </r>
  <r>
    <n v="184739359"/>
    <x v="203"/>
    <x v="212"/>
    <x v="0"/>
    <x v="23"/>
    <m/>
    <m/>
    <x v="0"/>
    <x v="0"/>
    <x v="0"/>
    <x v="0"/>
    <x v="0"/>
    <x v="0"/>
    <x v="0"/>
    <x v="0"/>
    <x v="0"/>
    <x v="7"/>
    <x v="8"/>
    <x v="0"/>
    <x v="0"/>
  </r>
  <r>
    <n v="184741747"/>
    <x v="188"/>
    <x v="202"/>
    <x v="1"/>
    <x v="74"/>
    <m/>
    <m/>
    <x v="0"/>
    <x v="0"/>
    <x v="0"/>
    <x v="0"/>
    <x v="2"/>
    <x v="1"/>
    <x v="1"/>
    <x v="1"/>
    <x v="0"/>
    <x v="7"/>
    <x v="8"/>
    <x v="0"/>
    <x v="0"/>
  </r>
  <r>
    <n v="184741961"/>
    <x v="215"/>
    <x v="196"/>
    <x v="0"/>
    <x v="74"/>
    <m/>
    <m/>
    <x v="0"/>
    <x v="0"/>
    <x v="0"/>
    <x v="0"/>
    <x v="0"/>
    <x v="0"/>
    <x v="0"/>
    <x v="0"/>
    <x v="0"/>
    <x v="7"/>
    <x v="8"/>
    <x v="0"/>
    <x v="0"/>
  </r>
  <r>
    <n v="184742024"/>
    <x v="215"/>
    <x v="196"/>
    <x v="0"/>
    <x v="74"/>
    <m/>
    <m/>
    <x v="0"/>
    <x v="0"/>
    <x v="0"/>
    <x v="0"/>
    <x v="0"/>
    <x v="0"/>
    <x v="0"/>
    <x v="0"/>
    <x v="0"/>
    <x v="7"/>
    <x v="8"/>
    <x v="0"/>
    <x v="0"/>
  </r>
  <r>
    <n v="184743394"/>
    <x v="188"/>
    <x v="179"/>
    <x v="1"/>
    <x v="80"/>
    <m/>
    <m/>
    <x v="0"/>
    <x v="0"/>
    <x v="0"/>
    <x v="0"/>
    <x v="2"/>
    <x v="1"/>
    <x v="1"/>
    <x v="1"/>
    <x v="0"/>
    <x v="7"/>
    <x v="8"/>
    <x v="0"/>
    <x v="0"/>
  </r>
  <r>
    <n v="184743415"/>
    <x v="214"/>
    <x v="212"/>
    <x v="0"/>
    <x v="80"/>
    <m/>
    <m/>
    <x v="0"/>
    <x v="0"/>
    <x v="0"/>
    <x v="0"/>
    <x v="0"/>
    <x v="0"/>
    <x v="0"/>
    <x v="0"/>
    <x v="0"/>
    <x v="7"/>
    <x v="8"/>
    <x v="0"/>
    <x v="0"/>
  </r>
  <r>
    <n v="184743445"/>
    <x v="214"/>
    <x v="212"/>
    <x v="0"/>
    <x v="80"/>
    <m/>
    <m/>
    <x v="0"/>
    <x v="0"/>
    <x v="0"/>
    <x v="0"/>
    <x v="0"/>
    <x v="0"/>
    <x v="0"/>
    <x v="0"/>
    <x v="0"/>
    <x v="7"/>
    <x v="8"/>
    <x v="0"/>
    <x v="0"/>
  </r>
  <r>
    <n v="184743470"/>
    <x v="214"/>
    <x v="212"/>
    <x v="0"/>
    <x v="80"/>
    <m/>
    <m/>
    <x v="0"/>
    <x v="0"/>
    <x v="0"/>
    <x v="0"/>
    <x v="0"/>
    <x v="0"/>
    <x v="0"/>
    <x v="0"/>
    <x v="0"/>
    <x v="7"/>
    <x v="8"/>
    <x v="0"/>
    <x v="0"/>
  </r>
  <r>
    <n v="184744796"/>
    <x v="188"/>
    <x v="202"/>
    <x v="11"/>
    <x v="90"/>
    <m/>
    <m/>
    <x v="0"/>
    <x v="0"/>
    <x v="0"/>
    <x v="0"/>
    <x v="2"/>
    <x v="1"/>
    <x v="0"/>
    <x v="1"/>
    <x v="0"/>
    <x v="7"/>
    <x v="8"/>
    <x v="0"/>
    <x v="0"/>
  </r>
  <r>
    <n v="184744877"/>
    <x v="215"/>
    <x v="215"/>
    <x v="0"/>
    <x v="90"/>
    <m/>
    <m/>
    <x v="0"/>
    <x v="6"/>
    <x v="0"/>
    <x v="0"/>
    <x v="1"/>
    <x v="0"/>
    <x v="0"/>
    <x v="0"/>
    <x v="1"/>
    <x v="7"/>
    <x v="8"/>
    <x v="0"/>
    <x v="0"/>
  </r>
  <r>
    <n v="184744931"/>
    <x v="215"/>
    <x v="215"/>
    <x v="0"/>
    <x v="90"/>
    <m/>
    <m/>
    <x v="0"/>
    <x v="0"/>
    <x v="0"/>
    <x v="0"/>
    <x v="0"/>
    <x v="0"/>
    <x v="0"/>
    <x v="0"/>
    <x v="0"/>
    <x v="7"/>
    <x v="8"/>
    <x v="0"/>
    <x v="0"/>
  </r>
  <r>
    <n v="184744973"/>
    <x v="215"/>
    <x v="215"/>
    <x v="0"/>
    <x v="90"/>
    <m/>
    <m/>
    <x v="0"/>
    <x v="0"/>
    <x v="0"/>
    <x v="0"/>
    <x v="0"/>
    <x v="0"/>
    <x v="0"/>
    <x v="0"/>
    <x v="0"/>
    <x v="7"/>
    <x v="8"/>
    <x v="0"/>
    <x v="0"/>
  </r>
  <r>
    <n v="184745023"/>
    <x v="215"/>
    <x v="215"/>
    <x v="0"/>
    <x v="90"/>
    <m/>
    <m/>
    <x v="0"/>
    <x v="0"/>
    <x v="0"/>
    <x v="0"/>
    <x v="0"/>
    <x v="0"/>
    <x v="0"/>
    <x v="0"/>
    <x v="0"/>
    <x v="7"/>
    <x v="8"/>
    <x v="0"/>
    <x v="0"/>
  </r>
  <r>
    <n v="184745447"/>
    <x v="188"/>
    <x v="193"/>
    <x v="1"/>
    <x v="74"/>
    <m/>
    <m/>
    <x v="0"/>
    <x v="0"/>
    <x v="0"/>
    <x v="0"/>
    <x v="2"/>
    <x v="1"/>
    <x v="1"/>
    <x v="1"/>
    <x v="0"/>
    <x v="7"/>
    <x v="8"/>
    <x v="0"/>
    <x v="0"/>
  </r>
  <r>
    <n v="184745470"/>
    <x v="213"/>
    <x v="213"/>
    <x v="0"/>
    <x v="74"/>
    <m/>
    <m/>
    <x v="0"/>
    <x v="0"/>
    <x v="0"/>
    <x v="0"/>
    <x v="0"/>
    <x v="0"/>
    <x v="0"/>
    <x v="0"/>
    <x v="0"/>
    <x v="7"/>
    <x v="8"/>
    <x v="0"/>
    <x v="0"/>
  </r>
  <r>
    <n v="184745499"/>
    <x v="213"/>
    <x v="213"/>
    <x v="0"/>
    <x v="74"/>
    <m/>
    <m/>
    <x v="0"/>
    <x v="0"/>
    <x v="0"/>
    <x v="0"/>
    <x v="0"/>
    <x v="0"/>
    <x v="0"/>
    <x v="0"/>
    <x v="0"/>
    <x v="7"/>
    <x v="8"/>
    <x v="0"/>
    <x v="0"/>
  </r>
  <r>
    <n v="184745525"/>
    <x v="213"/>
    <x v="213"/>
    <x v="0"/>
    <x v="74"/>
    <m/>
    <m/>
    <x v="0"/>
    <x v="0"/>
    <x v="0"/>
    <x v="0"/>
    <x v="0"/>
    <x v="0"/>
    <x v="0"/>
    <x v="0"/>
    <x v="0"/>
    <x v="7"/>
    <x v="8"/>
    <x v="0"/>
    <x v="0"/>
  </r>
  <r>
    <n v="184745720"/>
    <x v="188"/>
    <x v="193"/>
    <x v="4"/>
    <x v="120"/>
    <m/>
    <m/>
    <x v="0"/>
    <x v="0"/>
    <x v="0"/>
    <x v="0"/>
    <x v="2"/>
    <x v="1"/>
    <x v="1"/>
    <x v="1"/>
    <x v="0"/>
    <x v="7"/>
    <x v="8"/>
    <x v="0"/>
    <x v="0"/>
  </r>
  <r>
    <n v="184745744"/>
    <x v="214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745758"/>
    <x v="214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745783"/>
    <x v="214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745805"/>
    <x v="214"/>
    <x v="163"/>
    <x v="0"/>
    <x v="120"/>
    <m/>
    <m/>
    <x v="0"/>
    <x v="0"/>
    <x v="0"/>
    <x v="0"/>
    <x v="0"/>
    <x v="0"/>
    <x v="0"/>
    <x v="0"/>
    <x v="0"/>
    <x v="7"/>
    <x v="8"/>
    <x v="0"/>
    <x v="0"/>
  </r>
  <r>
    <n v="184745927"/>
    <x v="188"/>
    <x v="202"/>
    <x v="1"/>
    <x v="80"/>
    <m/>
    <m/>
    <x v="0"/>
    <x v="0"/>
    <x v="0"/>
    <x v="0"/>
    <x v="2"/>
    <x v="1"/>
    <x v="1"/>
    <x v="1"/>
    <x v="0"/>
    <x v="7"/>
    <x v="8"/>
    <x v="0"/>
    <x v="0"/>
  </r>
  <r>
    <n v="184745977"/>
    <x v="214"/>
    <x v="212"/>
    <x v="0"/>
    <x v="80"/>
    <m/>
    <m/>
    <x v="0"/>
    <x v="0"/>
    <x v="0"/>
    <x v="0"/>
    <x v="0"/>
    <x v="0"/>
    <x v="0"/>
    <x v="0"/>
    <x v="0"/>
    <x v="7"/>
    <x v="8"/>
    <x v="0"/>
    <x v="0"/>
  </r>
  <r>
    <n v="184746875"/>
    <x v="188"/>
    <x v="179"/>
    <x v="1"/>
    <x v="90"/>
    <m/>
    <m/>
    <x v="0"/>
    <x v="0"/>
    <x v="0"/>
    <x v="0"/>
    <x v="2"/>
    <x v="1"/>
    <x v="1"/>
    <x v="1"/>
    <x v="0"/>
    <x v="7"/>
    <x v="8"/>
    <x v="0"/>
    <x v="0"/>
  </r>
  <r>
    <n v="184746892"/>
    <x v="203"/>
    <x v="163"/>
    <x v="0"/>
    <x v="90"/>
    <m/>
    <m/>
    <x v="0"/>
    <x v="0"/>
    <x v="0"/>
    <x v="0"/>
    <x v="0"/>
    <x v="0"/>
    <x v="0"/>
    <x v="0"/>
    <x v="0"/>
    <x v="7"/>
    <x v="8"/>
    <x v="0"/>
    <x v="0"/>
  </r>
  <r>
    <n v="184746914"/>
    <x v="203"/>
    <x v="163"/>
    <x v="0"/>
    <x v="90"/>
    <m/>
    <m/>
    <x v="0"/>
    <x v="0"/>
    <x v="0"/>
    <x v="0"/>
    <x v="0"/>
    <x v="0"/>
    <x v="0"/>
    <x v="0"/>
    <x v="0"/>
    <x v="7"/>
    <x v="8"/>
    <x v="0"/>
    <x v="0"/>
  </r>
  <r>
    <n v="184785575"/>
    <x v="203"/>
    <x v="202"/>
    <x v="1"/>
    <x v="30"/>
    <m/>
    <m/>
    <x v="0"/>
    <x v="0"/>
    <x v="0"/>
    <x v="0"/>
    <x v="2"/>
    <x v="1"/>
    <x v="1"/>
    <x v="1"/>
    <x v="0"/>
    <x v="7"/>
    <x v="8"/>
    <x v="0"/>
    <x v="0"/>
  </r>
  <r>
    <n v="184785609"/>
    <x v="214"/>
    <x v="216"/>
    <x v="0"/>
    <x v="30"/>
    <m/>
    <m/>
    <x v="0"/>
    <x v="0"/>
    <x v="0"/>
    <x v="0"/>
    <x v="0"/>
    <x v="0"/>
    <x v="0"/>
    <x v="0"/>
    <x v="0"/>
    <x v="7"/>
    <x v="9"/>
    <x v="0"/>
    <x v="2"/>
  </r>
  <r>
    <n v="184785639"/>
    <x v="214"/>
    <x v="216"/>
    <x v="0"/>
    <x v="30"/>
    <m/>
    <m/>
    <x v="0"/>
    <x v="0"/>
    <x v="0"/>
    <x v="0"/>
    <x v="0"/>
    <x v="0"/>
    <x v="0"/>
    <x v="0"/>
    <x v="0"/>
    <x v="7"/>
    <x v="9"/>
    <x v="0"/>
    <x v="2"/>
  </r>
  <r>
    <n v="184785675"/>
    <x v="214"/>
    <x v="216"/>
    <x v="0"/>
    <x v="30"/>
    <m/>
    <m/>
    <x v="0"/>
    <x v="0"/>
    <x v="0"/>
    <x v="0"/>
    <x v="0"/>
    <x v="0"/>
    <x v="0"/>
    <x v="0"/>
    <x v="0"/>
    <x v="7"/>
    <x v="9"/>
    <x v="0"/>
    <x v="2"/>
  </r>
  <r>
    <n v="184786756"/>
    <x v="203"/>
    <x v="163"/>
    <x v="1"/>
    <x v="15"/>
    <m/>
    <m/>
    <x v="0"/>
    <x v="0"/>
    <x v="0"/>
    <x v="0"/>
    <x v="2"/>
    <x v="1"/>
    <x v="1"/>
    <x v="1"/>
    <x v="0"/>
    <x v="7"/>
    <x v="8"/>
    <x v="0"/>
    <x v="0"/>
  </r>
  <r>
    <n v="184786788"/>
    <x v="213"/>
    <x v="212"/>
    <x v="9"/>
    <x v="15"/>
    <m/>
    <m/>
    <x v="0"/>
    <x v="0"/>
    <x v="0"/>
    <x v="0"/>
    <x v="0"/>
    <x v="0"/>
    <x v="0"/>
    <x v="0"/>
    <x v="0"/>
    <x v="7"/>
    <x v="8"/>
    <x v="0"/>
    <x v="0"/>
  </r>
  <r>
    <n v="184787027"/>
    <x v="203"/>
    <x v="163"/>
    <x v="8"/>
    <x v="3"/>
    <m/>
    <m/>
    <x v="0"/>
    <x v="0"/>
    <x v="0"/>
    <x v="0"/>
    <x v="2"/>
    <x v="1"/>
    <x v="1"/>
    <x v="1"/>
    <x v="0"/>
    <x v="7"/>
    <x v="8"/>
    <x v="0"/>
    <x v="0"/>
  </r>
  <r>
    <n v="184787095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144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193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244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313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361"/>
    <x v="215"/>
    <x v="215"/>
    <x v="0"/>
    <x v="3"/>
    <m/>
    <m/>
    <x v="0"/>
    <x v="0"/>
    <x v="0"/>
    <x v="0"/>
    <x v="0"/>
    <x v="0"/>
    <x v="0"/>
    <x v="0"/>
    <x v="0"/>
    <x v="7"/>
    <x v="8"/>
    <x v="0"/>
    <x v="0"/>
  </r>
  <r>
    <n v="184787372"/>
    <x v="203"/>
    <x v="193"/>
    <x v="6"/>
    <x v="39"/>
    <m/>
    <m/>
    <x v="0"/>
    <x v="0"/>
    <x v="0"/>
    <x v="0"/>
    <x v="2"/>
    <x v="1"/>
    <x v="1"/>
    <x v="1"/>
    <x v="0"/>
    <x v="7"/>
    <x v="8"/>
    <x v="0"/>
    <x v="0"/>
  </r>
  <r>
    <n v="184787399"/>
    <x v="215"/>
    <x v="215"/>
    <x v="0"/>
    <x v="39"/>
    <m/>
    <m/>
    <x v="0"/>
    <x v="0"/>
    <x v="0"/>
    <x v="0"/>
    <x v="0"/>
    <x v="0"/>
    <x v="0"/>
    <x v="0"/>
    <x v="0"/>
    <x v="7"/>
    <x v="8"/>
    <x v="0"/>
    <x v="0"/>
  </r>
  <r>
    <n v="184787430"/>
    <x v="215"/>
    <x v="215"/>
    <x v="0"/>
    <x v="39"/>
    <m/>
    <m/>
    <x v="0"/>
    <x v="0"/>
    <x v="0"/>
    <x v="0"/>
    <x v="0"/>
    <x v="0"/>
    <x v="0"/>
    <x v="0"/>
    <x v="0"/>
    <x v="7"/>
    <x v="8"/>
    <x v="0"/>
    <x v="0"/>
  </r>
  <r>
    <n v="184787482"/>
    <x v="215"/>
    <x v="215"/>
    <x v="0"/>
    <x v="39"/>
    <m/>
    <m/>
    <x v="0"/>
    <x v="0"/>
    <x v="0"/>
    <x v="0"/>
    <x v="0"/>
    <x v="0"/>
    <x v="0"/>
    <x v="0"/>
    <x v="0"/>
    <x v="7"/>
    <x v="8"/>
    <x v="0"/>
    <x v="0"/>
  </r>
  <r>
    <n v="184787921"/>
    <x v="203"/>
    <x v="202"/>
    <x v="7"/>
    <x v="13"/>
    <m/>
    <m/>
    <x v="0"/>
    <x v="0"/>
    <x v="0"/>
    <x v="0"/>
    <x v="2"/>
    <x v="1"/>
    <x v="0"/>
    <x v="1"/>
    <x v="0"/>
    <x v="7"/>
    <x v="8"/>
    <x v="0"/>
    <x v="0"/>
  </r>
  <r>
    <n v="184787991"/>
    <x v="214"/>
    <x v="212"/>
    <x v="0"/>
    <x v="13"/>
    <m/>
    <m/>
    <x v="0"/>
    <x v="6"/>
    <x v="0"/>
    <x v="0"/>
    <x v="1"/>
    <x v="0"/>
    <x v="0"/>
    <x v="0"/>
    <x v="1"/>
    <x v="7"/>
    <x v="8"/>
    <x v="0"/>
    <x v="0"/>
  </r>
  <r>
    <n v="184798061"/>
    <x v="214"/>
    <x v="185"/>
    <x v="0"/>
    <x v="13"/>
    <m/>
    <m/>
    <x v="0"/>
    <x v="0"/>
    <x v="0"/>
    <x v="0"/>
    <x v="0"/>
    <x v="0"/>
    <x v="0"/>
    <x v="0"/>
    <x v="0"/>
    <x v="7"/>
    <x v="8"/>
    <x v="0"/>
    <x v="0"/>
  </r>
  <r>
    <n v="184804031"/>
    <x v="203"/>
    <x v="11"/>
    <x v="1"/>
    <x v="28"/>
    <s v="2024-12-26"/>
    <m/>
    <x v="7"/>
    <x v="0"/>
    <x v="0"/>
    <x v="0"/>
    <x v="2"/>
    <x v="1"/>
    <x v="1"/>
    <x v="1"/>
    <x v="0"/>
    <x v="7"/>
    <x v="2"/>
    <x v="0"/>
    <x v="1"/>
  </r>
  <r>
    <n v="184804984"/>
    <x v="203"/>
    <x v="11"/>
    <x v="15"/>
    <x v="34"/>
    <m/>
    <m/>
    <x v="0"/>
    <x v="0"/>
    <x v="0"/>
    <x v="0"/>
    <x v="2"/>
    <x v="1"/>
    <x v="0"/>
    <x v="1"/>
    <x v="0"/>
    <x v="7"/>
    <x v="2"/>
    <x v="0"/>
    <x v="1"/>
  </r>
  <r>
    <n v="184805718"/>
    <x v="203"/>
    <x v="11"/>
    <x v="1"/>
    <x v="96"/>
    <s v="2024-12-30"/>
    <m/>
    <x v="2"/>
    <x v="0"/>
    <x v="0"/>
    <x v="0"/>
    <x v="2"/>
    <x v="1"/>
    <x v="1"/>
    <x v="1"/>
    <x v="0"/>
    <x v="7"/>
    <x v="2"/>
    <x v="0"/>
    <x v="1"/>
  </r>
  <r>
    <n v="184805831"/>
    <x v="203"/>
    <x v="202"/>
    <x v="18"/>
    <x v="96"/>
    <m/>
    <m/>
    <x v="0"/>
    <x v="0"/>
    <x v="0"/>
    <x v="0"/>
    <x v="2"/>
    <x v="1"/>
    <x v="0"/>
    <x v="0"/>
    <x v="0"/>
    <x v="7"/>
    <x v="8"/>
    <x v="0"/>
    <x v="0"/>
  </r>
  <r>
    <n v="184806526"/>
    <x v="203"/>
    <x v="202"/>
    <x v="1"/>
    <x v="30"/>
    <m/>
    <m/>
    <x v="0"/>
    <x v="0"/>
    <x v="0"/>
    <x v="0"/>
    <x v="2"/>
    <x v="1"/>
    <x v="1"/>
    <x v="1"/>
    <x v="0"/>
    <x v="7"/>
    <x v="8"/>
    <x v="0"/>
    <x v="0"/>
  </r>
  <r>
    <n v="184806555"/>
    <x v="215"/>
    <x v="215"/>
    <x v="0"/>
    <x v="30"/>
    <m/>
    <m/>
    <x v="0"/>
    <x v="0"/>
    <x v="0"/>
    <x v="0"/>
    <x v="0"/>
    <x v="0"/>
    <x v="0"/>
    <x v="0"/>
    <x v="0"/>
    <x v="7"/>
    <x v="8"/>
    <x v="0"/>
    <x v="0"/>
  </r>
  <r>
    <n v="184806591"/>
    <x v="215"/>
    <x v="215"/>
    <x v="0"/>
    <x v="30"/>
    <m/>
    <m/>
    <x v="0"/>
    <x v="0"/>
    <x v="0"/>
    <x v="0"/>
    <x v="0"/>
    <x v="0"/>
    <x v="0"/>
    <x v="0"/>
    <x v="0"/>
    <x v="7"/>
    <x v="8"/>
    <x v="0"/>
    <x v="0"/>
  </r>
  <r>
    <n v="184806681"/>
    <x v="203"/>
    <x v="209"/>
    <x v="18"/>
    <x v="30"/>
    <m/>
    <m/>
    <x v="0"/>
    <x v="0"/>
    <x v="0"/>
    <x v="0"/>
    <x v="2"/>
    <x v="1"/>
    <x v="0"/>
    <x v="0"/>
    <x v="0"/>
    <x v="7"/>
    <x v="8"/>
    <x v="0"/>
    <x v="0"/>
  </r>
  <r>
    <n v="184806900"/>
    <x v="203"/>
    <x v="212"/>
    <x v="6"/>
    <x v="123"/>
    <m/>
    <m/>
    <x v="0"/>
    <x v="0"/>
    <x v="0"/>
    <x v="0"/>
    <x v="2"/>
    <x v="1"/>
    <x v="1"/>
    <x v="1"/>
    <x v="0"/>
    <x v="7"/>
    <x v="8"/>
    <x v="0"/>
    <x v="0"/>
  </r>
  <r>
    <n v="184806925"/>
    <x v="216"/>
    <x v="11"/>
    <x v="0"/>
    <x v="123"/>
    <s v="2025-01-02"/>
    <m/>
    <x v="2"/>
    <x v="0"/>
    <x v="0"/>
    <x v="0"/>
    <x v="0"/>
    <x v="0"/>
    <x v="0"/>
    <x v="0"/>
    <x v="0"/>
    <x v="7"/>
    <x v="2"/>
    <x v="0"/>
    <x v="1"/>
  </r>
  <r>
    <n v="184806941"/>
    <x v="216"/>
    <x v="11"/>
    <x v="0"/>
    <x v="123"/>
    <s v="2025-01-02"/>
    <m/>
    <x v="1"/>
    <x v="0"/>
    <x v="0"/>
    <x v="0"/>
    <x v="0"/>
    <x v="0"/>
    <x v="0"/>
    <x v="0"/>
    <x v="0"/>
    <x v="7"/>
    <x v="2"/>
    <x v="0"/>
    <x v="1"/>
  </r>
  <r>
    <n v="184806967"/>
    <x v="216"/>
    <x v="11"/>
    <x v="0"/>
    <x v="123"/>
    <s v="2025-01-02"/>
    <m/>
    <x v="2"/>
    <x v="0"/>
    <x v="0"/>
    <x v="0"/>
    <x v="0"/>
    <x v="0"/>
    <x v="0"/>
    <x v="0"/>
    <x v="0"/>
    <x v="7"/>
    <x v="2"/>
    <x v="0"/>
    <x v="1"/>
  </r>
  <r>
    <n v="184807480"/>
    <x v="203"/>
    <x v="202"/>
    <x v="10"/>
    <x v="98"/>
    <m/>
    <m/>
    <x v="0"/>
    <x v="0"/>
    <x v="0"/>
    <x v="0"/>
    <x v="2"/>
    <x v="1"/>
    <x v="0"/>
    <x v="1"/>
    <x v="0"/>
    <x v="7"/>
    <x v="8"/>
    <x v="0"/>
    <x v="0"/>
  </r>
  <r>
    <n v="184807513"/>
    <x v="215"/>
    <x v="213"/>
    <x v="0"/>
    <x v="98"/>
    <m/>
    <m/>
    <x v="0"/>
    <x v="0"/>
    <x v="0"/>
    <x v="0"/>
    <x v="0"/>
    <x v="0"/>
    <x v="0"/>
    <x v="0"/>
    <x v="0"/>
    <x v="7"/>
    <x v="8"/>
    <x v="0"/>
    <x v="0"/>
  </r>
  <r>
    <n v="184807547"/>
    <x v="215"/>
    <x v="213"/>
    <x v="0"/>
    <x v="98"/>
    <m/>
    <m/>
    <x v="0"/>
    <x v="0"/>
    <x v="0"/>
    <x v="0"/>
    <x v="0"/>
    <x v="0"/>
    <x v="0"/>
    <x v="0"/>
    <x v="0"/>
    <x v="7"/>
    <x v="8"/>
    <x v="0"/>
    <x v="0"/>
  </r>
  <r>
    <n v="184810934"/>
    <x v="203"/>
    <x v="207"/>
    <x v="6"/>
    <x v="120"/>
    <m/>
    <m/>
    <x v="0"/>
    <x v="0"/>
    <x v="0"/>
    <x v="0"/>
    <x v="2"/>
    <x v="1"/>
    <x v="1"/>
    <x v="1"/>
    <x v="0"/>
    <x v="7"/>
    <x v="9"/>
    <x v="0"/>
    <x v="2"/>
  </r>
  <r>
    <n v="184810953"/>
    <x v="205"/>
    <x v="214"/>
    <x v="0"/>
    <x v="120"/>
    <m/>
    <m/>
    <x v="0"/>
    <x v="0"/>
    <x v="0"/>
    <x v="0"/>
    <x v="0"/>
    <x v="0"/>
    <x v="0"/>
    <x v="0"/>
    <x v="0"/>
    <x v="8"/>
    <x v="9"/>
    <x v="1"/>
    <x v="2"/>
  </r>
  <r>
    <n v="184816813"/>
    <x v="214"/>
    <x v="11"/>
    <x v="6"/>
    <x v="8"/>
    <s v="2024-12-30"/>
    <m/>
    <x v="2"/>
    <x v="0"/>
    <x v="0"/>
    <x v="0"/>
    <x v="2"/>
    <x v="1"/>
    <x v="1"/>
    <x v="1"/>
    <x v="0"/>
    <x v="7"/>
    <x v="2"/>
    <x v="0"/>
    <x v="1"/>
  </r>
  <r>
    <n v="184832395"/>
    <x v="214"/>
    <x v="215"/>
    <x v="1"/>
    <x v="91"/>
    <m/>
    <m/>
    <x v="0"/>
    <x v="0"/>
    <x v="0"/>
    <x v="0"/>
    <x v="2"/>
    <x v="1"/>
    <x v="1"/>
    <x v="1"/>
    <x v="0"/>
    <x v="7"/>
    <x v="8"/>
    <x v="0"/>
    <x v="0"/>
  </r>
  <r>
    <n v="184832443"/>
    <x v="212"/>
    <x v="196"/>
    <x v="0"/>
    <x v="91"/>
    <m/>
    <m/>
    <x v="0"/>
    <x v="0"/>
    <x v="0"/>
    <x v="0"/>
    <x v="0"/>
    <x v="0"/>
    <x v="0"/>
    <x v="0"/>
    <x v="0"/>
    <x v="7"/>
    <x v="8"/>
    <x v="0"/>
    <x v="0"/>
  </r>
  <r>
    <n v="184834214"/>
    <x v="214"/>
    <x v="193"/>
    <x v="1"/>
    <x v="6"/>
    <m/>
    <m/>
    <x v="0"/>
    <x v="0"/>
    <x v="0"/>
    <x v="0"/>
    <x v="2"/>
    <x v="1"/>
    <x v="1"/>
    <x v="1"/>
    <x v="0"/>
    <x v="7"/>
    <x v="8"/>
    <x v="0"/>
    <x v="0"/>
  </r>
  <r>
    <n v="184834326"/>
    <x v="215"/>
    <x v="213"/>
    <x v="0"/>
    <x v="6"/>
    <m/>
    <m/>
    <x v="0"/>
    <x v="0"/>
    <x v="0"/>
    <x v="0"/>
    <x v="0"/>
    <x v="0"/>
    <x v="0"/>
    <x v="0"/>
    <x v="0"/>
    <x v="7"/>
    <x v="8"/>
    <x v="0"/>
    <x v="0"/>
  </r>
  <r>
    <n v="184834911"/>
    <x v="214"/>
    <x v="215"/>
    <x v="1"/>
    <x v="118"/>
    <m/>
    <m/>
    <x v="0"/>
    <x v="0"/>
    <x v="0"/>
    <x v="0"/>
    <x v="2"/>
    <x v="1"/>
    <x v="1"/>
    <x v="1"/>
    <x v="0"/>
    <x v="7"/>
    <x v="8"/>
    <x v="0"/>
    <x v="0"/>
  </r>
  <r>
    <n v="184834955"/>
    <x v="212"/>
    <x v="209"/>
    <x v="0"/>
    <x v="118"/>
    <m/>
    <m/>
    <x v="0"/>
    <x v="0"/>
    <x v="0"/>
    <x v="0"/>
    <x v="0"/>
    <x v="0"/>
    <x v="0"/>
    <x v="0"/>
    <x v="0"/>
    <x v="7"/>
    <x v="8"/>
    <x v="0"/>
    <x v="0"/>
  </r>
  <r>
    <n v="184834972"/>
    <x v="212"/>
    <x v="209"/>
    <x v="0"/>
    <x v="118"/>
    <m/>
    <m/>
    <x v="0"/>
    <x v="0"/>
    <x v="0"/>
    <x v="0"/>
    <x v="0"/>
    <x v="0"/>
    <x v="0"/>
    <x v="0"/>
    <x v="0"/>
    <x v="7"/>
    <x v="8"/>
    <x v="0"/>
    <x v="0"/>
  </r>
  <r>
    <n v="184835030"/>
    <x v="212"/>
    <x v="209"/>
    <x v="0"/>
    <x v="118"/>
    <m/>
    <m/>
    <x v="0"/>
    <x v="0"/>
    <x v="0"/>
    <x v="0"/>
    <x v="0"/>
    <x v="0"/>
    <x v="0"/>
    <x v="0"/>
    <x v="0"/>
    <x v="7"/>
    <x v="8"/>
    <x v="0"/>
    <x v="0"/>
  </r>
  <r>
    <n v="184835077"/>
    <x v="212"/>
    <x v="209"/>
    <x v="0"/>
    <x v="118"/>
    <m/>
    <m/>
    <x v="0"/>
    <x v="0"/>
    <x v="0"/>
    <x v="0"/>
    <x v="0"/>
    <x v="0"/>
    <x v="0"/>
    <x v="0"/>
    <x v="0"/>
    <x v="7"/>
    <x v="8"/>
    <x v="0"/>
    <x v="0"/>
  </r>
  <r>
    <n v="184835647"/>
    <x v="214"/>
    <x v="11"/>
    <x v="7"/>
    <x v="39"/>
    <s v="2024-12-31"/>
    <m/>
    <x v="1"/>
    <x v="0"/>
    <x v="0"/>
    <x v="0"/>
    <x v="2"/>
    <x v="1"/>
    <x v="0"/>
    <x v="1"/>
    <x v="0"/>
    <x v="7"/>
    <x v="2"/>
    <x v="0"/>
    <x v="1"/>
  </r>
  <r>
    <n v="184836961"/>
    <x v="214"/>
    <x v="11"/>
    <x v="6"/>
    <x v="97"/>
    <s v="2024-12-18"/>
    <m/>
    <x v="1"/>
    <x v="0"/>
    <x v="0"/>
    <x v="0"/>
    <x v="2"/>
    <x v="1"/>
    <x v="1"/>
    <x v="1"/>
    <x v="0"/>
    <x v="7"/>
    <x v="2"/>
    <x v="0"/>
    <x v="1"/>
  </r>
  <r>
    <n v="184837830"/>
    <x v="214"/>
    <x v="11"/>
    <x v="15"/>
    <x v="96"/>
    <s v="2024-12-30"/>
    <m/>
    <x v="5"/>
    <x v="0"/>
    <x v="0"/>
    <x v="0"/>
    <x v="2"/>
    <x v="1"/>
    <x v="0"/>
    <x v="1"/>
    <x v="0"/>
    <x v="7"/>
    <x v="2"/>
    <x v="0"/>
    <x v="1"/>
  </r>
  <r>
    <n v="184848515"/>
    <x v="214"/>
    <x v="11"/>
    <x v="23"/>
    <x v="98"/>
    <s v="2024-12-20"/>
    <m/>
    <x v="1"/>
    <x v="0"/>
    <x v="0"/>
    <x v="0"/>
    <x v="2"/>
    <x v="1"/>
    <x v="0"/>
    <x v="0"/>
    <x v="0"/>
    <x v="7"/>
    <x v="2"/>
    <x v="0"/>
    <x v="1"/>
  </r>
  <r>
    <n v="184848573"/>
    <x v="214"/>
    <x v="163"/>
    <x v="11"/>
    <x v="27"/>
    <m/>
    <s v="2025-02-07"/>
    <x v="0"/>
    <x v="0"/>
    <x v="0"/>
    <x v="0"/>
    <x v="2"/>
    <x v="1"/>
    <x v="0"/>
    <x v="1"/>
    <x v="0"/>
    <x v="7"/>
    <x v="8"/>
    <x v="0"/>
    <x v="0"/>
  </r>
  <r>
    <n v="184848591"/>
    <x v="202"/>
    <x v="185"/>
    <x v="0"/>
    <x v="27"/>
    <m/>
    <s v="2025-02-03"/>
    <x v="0"/>
    <x v="0"/>
    <x v="0"/>
    <x v="0"/>
    <x v="0"/>
    <x v="0"/>
    <x v="0"/>
    <x v="0"/>
    <x v="0"/>
    <x v="7"/>
    <x v="8"/>
    <x v="0"/>
    <x v="0"/>
  </r>
  <r>
    <n v="184848617"/>
    <x v="202"/>
    <x v="185"/>
    <x v="0"/>
    <x v="27"/>
    <m/>
    <s v="2025-02-03"/>
    <x v="0"/>
    <x v="0"/>
    <x v="0"/>
    <x v="0"/>
    <x v="0"/>
    <x v="0"/>
    <x v="0"/>
    <x v="0"/>
    <x v="0"/>
    <x v="7"/>
    <x v="8"/>
    <x v="0"/>
    <x v="0"/>
  </r>
  <r>
    <n v="184851046"/>
    <x v="214"/>
    <x v="185"/>
    <x v="6"/>
    <x v="37"/>
    <m/>
    <m/>
    <x v="0"/>
    <x v="0"/>
    <x v="0"/>
    <x v="0"/>
    <x v="2"/>
    <x v="1"/>
    <x v="1"/>
    <x v="1"/>
    <x v="0"/>
    <x v="7"/>
    <x v="8"/>
    <x v="0"/>
    <x v="0"/>
  </r>
  <r>
    <n v="184851084"/>
    <x v="211"/>
    <x v="196"/>
    <x v="0"/>
    <x v="37"/>
    <m/>
    <m/>
    <x v="0"/>
    <x v="0"/>
    <x v="0"/>
    <x v="0"/>
    <x v="0"/>
    <x v="0"/>
    <x v="0"/>
    <x v="0"/>
    <x v="0"/>
    <x v="7"/>
    <x v="8"/>
    <x v="0"/>
    <x v="0"/>
  </r>
  <r>
    <n v="184851106"/>
    <x v="211"/>
    <x v="196"/>
    <x v="0"/>
    <x v="37"/>
    <m/>
    <m/>
    <x v="0"/>
    <x v="0"/>
    <x v="0"/>
    <x v="0"/>
    <x v="0"/>
    <x v="0"/>
    <x v="0"/>
    <x v="0"/>
    <x v="0"/>
    <x v="7"/>
    <x v="8"/>
    <x v="0"/>
    <x v="0"/>
  </r>
  <r>
    <n v="184851124"/>
    <x v="214"/>
    <x v="212"/>
    <x v="1"/>
    <x v="105"/>
    <m/>
    <m/>
    <x v="0"/>
    <x v="0"/>
    <x v="0"/>
    <x v="0"/>
    <x v="2"/>
    <x v="1"/>
    <x v="1"/>
    <x v="1"/>
    <x v="0"/>
    <x v="7"/>
    <x v="8"/>
    <x v="0"/>
    <x v="0"/>
  </r>
  <r>
    <n v="184851128"/>
    <x v="211"/>
    <x v="196"/>
    <x v="0"/>
    <x v="37"/>
    <m/>
    <m/>
    <x v="0"/>
    <x v="0"/>
    <x v="0"/>
    <x v="0"/>
    <x v="0"/>
    <x v="0"/>
    <x v="0"/>
    <x v="0"/>
    <x v="0"/>
    <x v="7"/>
    <x v="8"/>
    <x v="0"/>
    <x v="0"/>
  </r>
  <r>
    <n v="184851159"/>
    <x v="202"/>
    <x v="196"/>
    <x v="0"/>
    <x v="105"/>
    <m/>
    <m/>
    <x v="0"/>
    <x v="0"/>
    <x v="0"/>
    <x v="0"/>
    <x v="0"/>
    <x v="0"/>
    <x v="0"/>
    <x v="0"/>
    <x v="0"/>
    <x v="7"/>
    <x v="8"/>
    <x v="0"/>
    <x v="0"/>
  </r>
  <r>
    <n v="184851164"/>
    <x v="211"/>
    <x v="196"/>
    <x v="0"/>
    <x v="124"/>
    <m/>
    <m/>
    <x v="0"/>
    <x v="0"/>
    <x v="0"/>
    <x v="0"/>
    <x v="0"/>
    <x v="0"/>
    <x v="0"/>
    <x v="0"/>
    <x v="0"/>
    <x v="7"/>
    <x v="8"/>
    <x v="0"/>
    <x v="0"/>
  </r>
  <r>
    <n v="184851186"/>
    <x v="202"/>
    <x v="196"/>
    <x v="0"/>
    <x v="105"/>
    <m/>
    <m/>
    <x v="0"/>
    <x v="0"/>
    <x v="0"/>
    <x v="0"/>
    <x v="0"/>
    <x v="0"/>
    <x v="0"/>
    <x v="0"/>
    <x v="0"/>
    <x v="7"/>
    <x v="8"/>
    <x v="0"/>
    <x v="0"/>
  </r>
  <r>
    <n v="184851213"/>
    <x v="202"/>
    <x v="196"/>
    <x v="0"/>
    <x v="105"/>
    <m/>
    <m/>
    <x v="0"/>
    <x v="0"/>
    <x v="0"/>
    <x v="0"/>
    <x v="0"/>
    <x v="0"/>
    <x v="0"/>
    <x v="0"/>
    <x v="0"/>
    <x v="7"/>
    <x v="8"/>
    <x v="0"/>
    <x v="0"/>
  </r>
  <r>
    <n v="184851239"/>
    <x v="202"/>
    <x v="196"/>
    <x v="0"/>
    <x v="105"/>
    <m/>
    <m/>
    <x v="0"/>
    <x v="0"/>
    <x v="0"/>
    <x v="0"/>
    <x v="0"/>
    <x v="0"/>
    <x v="0"/>
    <x v="0"/>
    <x v="0"/>
    <x v="7"/>
    <x v="8"/>
    <x v="0"/>
    <x v="0"/>
  </r>
  <r>
    <n v="184868712"/>
    <x v="215"/>
    <x v="163"/>
    <x v="1"/>
    <x v="9"/>
    <m/>
    <m/>
    <x v="0"/>
    <x v="0"/>
    <x v="0"/>
    <x v="0"/>
    <x v="2"/>
    <x v="1"/>
    <x v="1"/>
    <x v="1"/>
    <x v="0"/>
    <x v="7"/>
    <x v="8"/>
    <x v="0"/>
    <x v="0"/>
  </r>
  <r>
    <n v="184868741"/>
    <x v="202"/>
    <x v="197"/>
    <x v="0"/>
    <x v="9"/>
    <m/>
    <m/>
    <x v="0"/>
    <x v="0"/>
    <x v="0"/>
    <x v="0"/>
    <x v="0"/>
    <x v="0"/>
    <x v="0"/>
    <x v="0"/>
    <x v="0"/>
    <x v="7"/>
    <x v="8"/>
    <x v="0"/>
    <x v="0"/>
  </r>
  <r>
    <n v="184868779"/>
    <x v="202"/>
    <x v="197"/>
    <x v="0"/>
    <x v="9"/>
    <m/>
    <m/>
    <x v="0"/>
    <x v="0"/>
    <x v="0"/>
    <x v="0"/>
    <x v="0"/>
    <x v="0"/>
    <x v="0"/>
    <x v="0"/>
    <x v="0"/>
    <x v="7"/>
    <x v="8"/>
    <x v="0"/>
    <x v="0"/>
  </r>
  <r>
    <n v="184868830"/>
    <x v="202"/>
    <x v="197"/>
    <x v="0"/>
    <x v="9"/>
    <m/>
    <m/>
    <x v="0"/>
    <x v="0"/>
    <x v="0"/>
    <x v="0"/>
    <x v="0"/>
    <x v="0"/>
    <x v="0"/>
    <x v="0"/>
    <x v="0"/>
    <x v="7"/>
    <x v="8"/>
    <x v="0"/>
    <x v="0"/>
  </r>
  <r>
    <n v="184868872"/>
    <x v="202"/>
    <x v="197"/>
    <x v="0"/>
    <x v="9"/>
    <m/>
    <m/>
    <x v="0"/>
    <x v="0"/>
    <x v="0"/>
    <x v="0"/>
    <x v="0"/>
    <x v="0"/>
    <x v="0"/>
    <x v="0"/>
    <x v="0"/>
    <x v="7"/>
    <x v="8"/>
    <x v="0"/>
    <x v="0"/>
  </r>
  <r>
    <n v="184869055"/>
    <x v="215"/>
    <x v="212"/>
    <x v="3"/>
    <x v="9"/>
    <m/>
    <m/>
    <x v="0"/>
    <x v="0"/>
    <x v="0"/>
    <x v="0"/>
    <x v="2"/>
    <x v="1"/>
    <x v="0"/>
    <x v="0"/>
    <x v="0"/>
    <x v="7"/>
    <x v="8"/>
    <x v="0"/>
    <x v="0"/>
  </r>
  <r>
    <n v="184869262"/>
    <x v="215"/>
    <x v="11"/>
    <x v="10"/>
    <x v="34"/>
    <s v="2024-12-20"/>
    <m/>
    <x v="7"/>
    <x v="0"/>
    <x v="0"/>
    <x v="0"/>
    <x v="2"/>
    <x v="1"/>
    <x v="0"/>
    <x v="1"/>
    <x v="0"/>
    <x v="7"/>
    <x v="2"/>
    <x v="0"/>
    <x v="1"/>
  </r>
  <r>
    <n v="184870697"/>
    <x v="215"/>
    <x v="212"/>
    <x v="6"/>
    <x v="25"/>
    <m/>
    <m/>
    <x v="0"/>
    <x v="0"/>
    <x v="0"/>
    <x v="0"/>
    <x v="2"/>
    <x v="1"/>
    <x v="1"/>
    <x v="1"/>
    <x v="0"/>
    <x v="7"/>
    <x v="8"/>
    <x v="0"/>
    <x v="0"/>
  </r>
  <r>
    <n v="184870746"/>
    <x v="216"/>
    <x v="196"/>
    <x v="0"/>
    <x v="25"/>
    <m/>
    <m/>
    <x v="0"/>
    <x v="0"/>
    <x v="0"/>
    <x v="0"/>
    <x v="0"/>
    <x v="0"/>
    <x v="0"/>
    <x v="0"/>
    <x v="0"/>
    <x v="7"/>
    <x v="8"/>
    <x v="0"/>
    <x v="0"/>
  </r>
  <r>
    <n v="184870796"/>
    <x v="216"/>
    <x v="197"/>
    <x v="0"/>
    <x v="25"/>
    <m/>
    <m/>
    <x v="0"/>
    <x v="0"/>
    <x v="0"/>
    <x v="0"/>
    <x v="0"/>
    <x v="0"/>
    <x v="0"/>
    <x v="0"/>
    <x v="0"/>
    <x v="7"/>
    <x v="8"/>
    <x v="0"/>
    <x v="0"/>
  </r>
  <r>
    <n v="184872915"/>
    <x v="215"/>
    <x v="212"/>
    <x v="6"/>
    <x v="11"/>
    <m/>
    <m/>
    <x v="0"/>
    <x v="0"/>
    <x v="0"/>
    <x v="0"/>
    <x v="2"/>
    <x v="1"/>
    <x v="1"/>
    <x v="1"/>
    <x v="0"/>
    <x v="7"/>
    <x v="8"/>
    <x v="0"/>
    <x v="0"/>
  </r>
  <r>
    <n v="184872943"/>
    <x v="213"/>
    <x v="209"/>
    <x v="0"/>
    <x v="11"/>
    <m/>
    <m/>
    <x v="0"/>
    <x v="0"/>
    <x v="0"/>
    <x v="0"/>
    <x v="0"/>
    <x v="0"/>
    <x v="0"/>
    <x v="0"/>
    <x v="0"/>
    <x v="7"/>
    <x v="8"/>
    <x v="0"/>
    <x v="0"/>
  </r>
  <r>
    <n v="184872970"/>
    <x v="213"/>
    <x v="197"/>
    <x v="0"/>
    <x v="11"/>
    <m/>
    <m/>
    <x v="0"/>
    <x v="0"/>
    <x v="0"/>
    <x v="0"/>
    <x v="0"/>
    <x v="0"/>
    <x v="0"/>
    <x v="0"/>
    <x v="0"/>
    <x v="7"/>
    <x v="8"/>
    <x v="0"/>
    <x v="0"/>
  </r>
  <r>
    <n v="184873031"/>
    <x v="215"/>
    <x v="217"/>
    <x v="1"/>
    <x v="13"/>
    <m/>
    <s v="2025-01-17"/>
    <x v="0"/>
    <x v="0"/>
    <x v="0"/>
    <x v="0"/>
    <x v="2"/>
    <x v="1"/>
    <x v="1"/>
    <x v="1"/>
    <x v="0"/>
    <x v="7"/>
    <x v="8"/>
    <x v="0"/>
    <x v="0"/>
  </r>
  <r>
    <n v="184873078"/>
    <x v="217"/>
    <x v="211"/>
    <x v="0"/>
    <x v="13"/>
    <m/>
    <s v="2025-01-09"/>
    <x v="0"/>
    <x v="0"/>
    <x v="0"/>
    <x v="0"/>
    <x v="0"/>
    <x v="0"/>
    <x v="0"/>
    <x v="0"/>
    <x v="0"/>
    <x v="7"/>
    <x v="9"/>
    <x v="0"/>
    <x v="2"/>
  </r>
  <r>
    <n v="184873130"/>
    <x v="217"/>
    <x v="211"/>
    <x v="0"/>
    <x v="13"/>
    <m/>
    <s v="2025-01-13"/>
    <x v="0"/>
    <x v="0"/>
    <x v="0"/>
    <x v="0"/>
    <x v="0"/>
    <x v="0"/>
    <x v="0"/>
    <x v="0"/>
    <x v="0"/>
    <x v="7"/>
    <x v="9"/>
    <x v="0"/>
    <x v="2"/>
  </r>
  <r>
    <n v="184873180"/>
    <x v="217"/>
    <x v="211"/>
    <x v="0"/>
    <x v="13"/>
    <m/>
    <s v="2025-01-13"/>
    <x v="0"/>
    <x v="0"/>
    <x v="0"/>
    <x v="0"/>
    <x v="0"/>
    <x v="0"/>
    <x v="0"/>
    <x v="0"/>
    <x v="0"/>
    <x v="7"/>
    <x v="9"/>
    <x v="0"/>
    <x v="2"/>
  </r>
  <r>
    <n v="184873892"/>
    <x v="215"/>
    <x v="212"/>
    <x v="5"/>
    <x v="15"/>
    <m/>
    <m/>
    <x v="0"/>
    <x v="0"/>
    <x v="0"/>
    <x v="0"/>
    <x v="2"/>
    <x v="1"/>
    <x v="1"/>
    <x v="0"/>
    <x v="0"/>
    <x v="7"/>
    <x v="8"/>
    <x v="0"/>
    <x v="0"/>
  </r>
  <r>
    <n v="184873977"/>
    <x v="215"/>
    <x v="212"/>
    <x v="20"/>
    <x v="11"/>
    <m/>
    <m/>
    <x v="0"/>
    <x v="0"/>
    <x v="0"/>
    <x v="0"/>
    <x v="2"/>
    <x v="1"/>
    <x v="0"/>
    <x v="0"/>
    <x v="0"/>
    <x v="7"/>
    <x v="8"/>
    <x v="0"/>
    <x v="0"/>
  </r>
  <r>
    <n v="184874175"/>
    <x v="215"/>
    <x v="11"/>
    <x v="3"/>
    <x v="11"/>
    <s v="2025-01-13"/>
    <m/>
    <x v="2"/>
    <x v="0"/>
    <x v="0"/>
    <x v="0"/>
    <x v="2"/>
    <x v="1"/>
    <x v="0"/>
    <x v="0"/>
    <x v="0"/>
    <x v="7"/>
    <x v="2"/>
    <x v="0"/>
    <x v="1"/>
  </r>
  <r>
    <n v="184875781"/>
    <x v="215"/>
    <x v="11"/>
    <x v="1"/>
    <x v="30"/>
    <s v="2024-12-27"/>
    <m/>
    <x v="5"/>
    <x v="0"/>
    <x v="0"/>
    <x v="0"/>
    <x v="2"/>
    <x v="1"/>
    <x v="1"/>
    <x v="1"/>
    <x v="0"/>
    <x v="7"/>
    <x v="2"/>
    <x v="0"/>
    <x v="1"/>
  </r>
  <r>
    <n v="184876683"/>
    <x v="215"/>
    <x v="205"/>
    <x v="1"/>
    <x v="25"/>
    <m/>
    <m/>
    <x v="0"/>
    <x v="0"/>
    <x v="0"/>
    <x v="0"/>
    <x v="2"/>
    <x v="1"/>
    <x v="1"/>
    <x v="1"/>
    <x v="0"/>
    <x v="7"/>
    <x v="9"/>
    <x v="0"/>
    <x v="2"/>
  </r>
  <r>
    <n v="184876712"/>
    <x v="218"/>
    <x v="218"/>
    <x v="0"/>
    <x v="25"/>
    <m/>
    <m/>
    <x v="0"/>
    <x v="0"/>
    <x v="0"/>
    <x v="0"/>
    <x v="0"/>
    <x v="0"/>
    <x v="0"/>
    <x v="0"/>
    <x v="0"/>
    <x v="8"/>
    <x v="9"/>
    <x v="1"/>
    <x v="2"/>
  </r>
  <r>
    <n v="184876746"/>
    <x v="218"/>
    <x v="218"/>
    <x v="0"/>
    <x v="25"/>
    <m/>
    <m/>
    <x v="0"/>
    <x v="0"/>
    <x v="0"/>
    <x v="0"/>
    <x v="0"/>
    <x v="0"/>
    <x v="0"/>
    <x v="0"/>
    <x v="0"/>
    <x v="8"/>
    <x v="9"/>
    <x v="1"/>
    <x v="2"/>
  </r>
  <r>
    <n v="184877180"/>
    <x v="215"/>
    <x v="163"/>
    <x v="23"/>
    <x v="8"/>
    <m/>
    <m/>
    <x v="0"/>
    <x v="0"/>
    <x v="0"/>
    <x v="0"/>
    <x v="2"/>
    <x v="1"/>
    <x v="0"/>
    <x v="0"/>
    <x v="0"/>
    <x v="7"/>
    <x v="8"/>
    <x v="0"/>
    <x v="0"/>
  </r>
  <r>
    <n v="184877532"/>
    <x v="215"/>
    <x v="163"/>
    <x v="6"/>
    <x v="84"/>
    <m/>
    <m/>
    <x v="0"/>
    <x v="0"/>
    <x v="0"/>
    <x v="0"/>
    <x v="2"/>
    <x v="1"/>
    <x v="1"/>
    <x v="1"/>
    <x v="0"/>
    <x v="7"/>
    <x v="8"/>
    <x v="0"/>
    <x v="0"/>
  </r>
  <r>
    <n v="184877568"/>
    <x v="202"/>
    <x v="185"/>
    <x v="0"/>
    <x v="84"/>
    <m/>
    <m/>
    <x v="0"/>
    <x v="0"/>
    <x v="0"/>
    <x v="0"/>
    <x v="0"/>
    <x v="0"/>
    <x v="0"/>
    <x v="0"/>
    <x v="0"/>
    <x v="7"/>
    <x v="8"/>
    <x v="0"/>
    <x v="0"/>
  </r>
  <r>
    <n v="184877612"/>
    <x v="202"/>
    <x v="185"/>
    <x v="0"/>
    <x v="84"/>
    <m/>
    <m/>
    <x v="0"/>
    <x v="0"/>
    <x v="0"/>
    <x v="0"/>
    <x v="0"/>
    <x v="0"/>
    <x v="0"/>
    <x v="0"/>
    <x v="0"/>
    <x v="7"/>
    <x v="8"/>
    <x v="0"/>
    <x v="0"/>
  </r>
  <r>
    <n v="184879908"/>
    <x v="215"/>
    <x v="219"/>
    <x v="8"/>
    <x v="42"/>
    <m/>
    <m/>
    <x v="0"/>
    <x v="0"/>
    <x v="0"/>
    <x v="0"/>
    <x v="2"/>
    <x v="1"/>
    <x v="1"/>
    <x v="1"/>
    <x v="0"/>
    <x v="7"/>
    <x v="9"/>
    <x v="0"/>
    <x v="2"/>
  </r>
  <r>
    <n v="184879909"/>
    <x v="215"/>
    <x v="212"/>
    <x v="23"/>
    <x v="98"/>
    <m/>
    <m/>
    <x v="0"/>
    <x v="0"/>
    <x v="0"/>
    <x v="0"/>
    <x v="2"/>
    <x v="1"/>
    <x v="0"/>
    <x v="0"/>
    <x v="0"/>
    <x v="7"/>
    <x v="8"/>
    <x v="0"/>
    <x v="0"/>
  </r>
  <r>
    <n v="184879970"/>
    <x v="219"/>
    <x v="220"/>
    <x v="0"/>
    <x v="42"/>
    <m/>
    <m/>
    <x v="0"/>
    <x v="0"/>
    <x v="0"/>
    <x v="0"/>
    <x v="0"/>
    <x v="0"/>
    <x v="0"/>
    <x v="0"/>
    <x v="0"/>
    <x v="8"/>
    <x v="9"/>
    <x v="1"/>
    <x v="2"/>
  </r>
  <r>
    <n v="184879986"/>
    <x v="219"/>
    <x v="220"/>
    <x v="0"/>
    <x v="42"/>
    <m/>
    <m/>
    <x v="0"/>
    <x v="0"/>
    <x v="0"/>
    <x v="0"/>
    <x v="0"/>
    <x v="0"/>
    <x v="0"/>
    <x v="0"/>
    <x v="0"/>
    <x v="8"/>
    <x v="9"/>
    <x v="1"/>
    <x v="2"/>
  </r>
  <r>
    <n v="184887186"/>
    <x v="213"/>
    <x v="212"/>
    <x v="1"/>
    <x v="34"/>
    <m/>
    <m/>
    <x v="0"/>
    <x v="0"/>
    <x v="0"/>
    <x v="0"/>
    <x v="2"/>
    <x v="1"/>
    <x v="1"/>
    <x v="1"/>
    <x v="0"/>
    <x v="7"/>
    <x v="8"/>
    <x v="0"/>
    <x v="0"/>
  </r>
  <r>
    <n v="184887228"/>
    <x v="202"/>
    <x v="185"/>
    <x v="0"/>
    <x v="34"/>
    <m/>
    <m/>
    <x v="0"/>
    <x v="0"/>
    <x v="0"/>
    <x v="0"/>
    <x v="0"/>
    <x v="0"/>
    <x v="0"/>
    <x v="0"/>
    <x v="0"/>
    <x v="7"/>
    <x v="8"/>
    <x v="0"/>
    <x v="0"/>
  </r>
  <r>
    <n v="184909597"/>
    <x v="213"/>
    <x v="184"/>
    <x v="6"/>
    <x v="15"/>
    <m/>
    <m/>
    <x v="0"/>
    <x v="0"/>
    <x v="0"/>
    <x v="0"/>
    <x v="2"/>
    <x v="1"/>
    <x v="1"/>
    <x v="1"/>
    <x v="0"/>
    <x v="7"/>
    <x v="9"/>
    <x v="0"/>
    <x v="2"/>
  </r>
  <r>
    <n v="184909636"/>
    <x v="205"/>
    <x v="208"/>
    <x v="0"/>
    <x v="15"/>
    <m/>
    <m/>
    <x v="0"/>
    <x v="0"/>
    <x v="0"/>
    <x v="0"/>
    <x v="0"/>
    <x v="0"/>
    <x v="0"/>
    <x v="0"/>
    <x v="0"/>
    <x v="8"/>
    <x v="9"/>
    <x v="1"/>
    <x v="2"/>
  </r>
  <r>
    <n v="184909678"/>
    <x v="205"/>
    <x v="208"/>
    <x v="0"/>
    <x v="15"/>
    <m/>
    <m/>
    <x v="0"/>
    <x v="0"/>
    <x v="0"/>
    <x v="0"/>
    <x v="0"/>
    <x v="0"/>
    <x v="0"/>
    <x v="0"/>
    <x v="0"/>
    <x v="8"/>
    <x v="9"/>
    <x v="1"/>
    <x v="2"/>
  </r>
  <r>
    <n v="184909706"/>
    <x v="205"/>
    <x v="208"/>
    <x v="0"/>
    <x v="15"/>
    <m/>
    <m/>
    <x v="0"/>
    <x v="0"/>
    <x v="0"/>
    <x v="0"/>
    <x v="0"/>
    <x v="0"/>
    <x v="0"/>
    <x v="0"/>
    <x v="0"/>
    <x v="8"/>
    <x v="9"/>
    <x v="1"/>
    <x v="2"/>
  </r>
  <r>
    <n v="184909749"/>
    <x v="205"/>
    <x v="221"/>
    <x v="0"/>
    <x v="15"/>
    <m/>
    <m/>
    <x v="0"/>
    <x v="0"/>
    <x v="0"/>
    <x v="0"/>
    <x v="0"/>
    <x v="0"/>
    <x v="0"/>
    <x v="0"/>
    <x v="0"/>
    <x v="8"/>
    <x v="9"/>
    <x v="1"/>
    <x v="2"/>
  </r>
  <r>
    <n v="184910045"/>
    <x v="213"/>
    <x v="163"/>
    <x v="18"/>
    <x v="15"/>
    <m/>
    <m/>
    <x v="0"/>
    <x v="0"/>
    <x v="0"/>
    <x v="0"/>
    <x v="2"/>
    <x v="1"/>
    <x v="0"/>
    <x v="0"/>
    <x v="0"/>
    <x v="7"/>
    <x v="8"/>
    <x v="0"/>
    <x v="0"/>
  </r>
  <r>
    <n v="184911593"/>
    <x v="213"/>
    <x v="185"/>
    <x v="1"/>
    <x v="34"/>
    <m/>
    <m/>
    <x v="0"/>
    <x v="0"/>
    <x v="0"/>
    <x v="0"/>
    <x v="2"/>
    <x v="1"/>
    <x v="1"/>
    <x v="1"/>
    <x v="0"/>
    <x v="7"/>
    <x v="8"/>
    <x v="0"/>
    <x v="0"/>
  </r>
  <r>
    <n v="184911636"/>
    <x v="192"/>
    <x v="211"/>
    <x v="0"/>
    <x v="34"/>
    <m/>
    <m/>
    <x v="0"/>
    <x v="0"/>
    <x v="0"/>
    <x v="0"/>
    <x v="0"/>
    <x v="0"/>
    <x v="0"/>
    <x v="0"/>
    <x v="0"/>
    <x v="7"/>
    <x v="9"/>
    <x v="0"/>
    <x v="2"/>
  </r>
  <r>
    <n v="184911684"/>
    <x v="192"/>
    <x v="211"/>
    <x v="0"/>
    <x v="34"/>
    <m/>
    <m/>
    <x v="0"/>
    <x v="0"/>
    <x v="0"/>
    <x v="0"/>
    <x v="0"/>
    <x v="0"/>
    <x v="0"/>
    <x v="0"/>
    <x v="0"/>
    <x v="7"/>
    <x v="9"/>
    <x v="0"/>
    <x v="2"/>
  </r>
  <r>
    <n v="184911736"/>
    <x v="192"/>
    <x v="211"/>
    <x v="0"/>
    <x v="34"/>
    <m/>
    <m/>
    <x v="0"/>
    <x v="0"/>
    <x v="0"/>
    <x v="0"/>
    <x v="0"/>
    <x v="0"/>
    <x v="0"/>
    <x v="0"/>
    <x v="0"/>
    <x v="7"/>
    <x v="9"/>
    <x v="0"/>
    <x v="2"/>
  </r>
  <r>
    <n v="184911773"/>
    <x v="192"/>
    <x v="211"/>
    <x v="0"/>
    <x v="34"/>
    <m/>
    <m/>
    <x v="0"/>
    <x v="0"/>
    <x v="0"/>
    <x v="0"/>
    <x v="0"/>
    <x v="0"/>
    <x v="0"/>
    <x v="0"/>
    <x v="0"/>
    <x v="7"/>
    <x v="9"/>
    <x v="0"/>
    <x v="2"/>
  </r>
  <r>
    <n v="184912397"/>
    <x v="213"/>
    <x v="222"/>
    <x v="10"/>
    <x v="96"/>
    <m/>
    <m/>
    <x v="0"/>
    <x v="0"/>
    <x v="0"/>
    <x v="0"/>
    <x v="2"/>
    <x v="1"/>
    <x v="0"/>
    <x v="1"/>
    <x v="0"/>
    <x v="7"/>
    <x v="9"/>
    <x v="0"/>
    <x v="2"/>
  </r>
  <r>
    <n v="184912468"/>
    <x v="220"/>
    <x v="223"/>
    <x v="0"/>
    <x v="96"/>
    <m/>
    <m/>
    <x v="0"/>
    <x v="0"/>
    <x v="0"/>
    <x v="0"/>
    <x v="0"/>
    <x v="0"/>
    <x v="0"/>
    <x v="0"/>
    <x v="0"/>
    <x v="8"/>
    <x v="9"/>
    <x v="1"/>
    <x v="2"/>
  </r>
  <r>
    <n v="184912536"/>
    <x v="220"/>
    <x v="223"/>
    <x v="0"/>
    <x v="96"/>
    <m/>
    <m/>
    <x v="0"/>
    <x v="0"/>
    <x v="0"/>
    <x v="0"/>
    <x v="0"/>
    <x v="0"/>
    <x v="0"/>
    <x v="0"/>
    <x v="0"/>
    <x v="8"/>
    <x v="9"/>
    <x v="1"/>
    <x v="2"/>
  </r>
  <r>
    <n v="184913781"/>
    <x v="213"/>
    <x v="11"/>
    <x v="10"/>
    <x v="25"/>
    <s v="2025-01-10"/>
    <m/>
    <x v="7"/>
    <x v="0"/>
    <x v="0"/>
    <x v="0"/>
    <x v="2"/>
    <x v="1"/>
    <x v="0"/>
    <x v="1"/>
    <x v="0"/>
    <x v="7"/>
    <x v="2"/>
    <x v="0"/>
    <x v="1"/>
  </r>
  <r>
    <n v="184914029"/>
    <x v="213"/>
    <x v="212"/>
    <x v="2"/>
    <x v="12"/>
    <m/>
    <m/>
    <x v="0"/>
    <x v="0"/>
    <x v="0"/>
    <x v="0"/>
    <x v="2"/>
    <x v="1"/>
    <x v="0"/>
    <x v="0"/>
    <x v="0"/>
    <x v="7"/>
    <x v="8"/>
    <x v="0"/>
    <x v="0"/>
  </r>
  <r>
    <n v="184914174"/>
    <x v="213"/>
    <x v="215"/>
    <x v="7"/>
    <x v="117"/>
    <m/>
    <s v="2025-01-21"/>
    <x v="0"/>
    <x v="0"/>
    <x v="0"/>
    <x v="0"/>
    <x v="2"/>
    <x v="1"/>
    <x v="0"/>
    <x v="1"/>
    <x v="0"/>
    <x v="7"/>
    <x v="8"/>
    <x v="0"/>
    <x v="0"/>
  </r>
  <r>
    <n v="184914227"/>
    <x v="212"/>
    <x v="196"/>
    <x v="0"/>
    <x v="117"/>
    <m/>
    <s v="2025-01-20"/>
    <x v="0"/>
    <x v="6"/>
    <x v="0"/>
    <x v="0"/>
    <x v="1"/>
    <x v="0"/>
    <x v="0"/>
    <x v="0"/>
    <x v="1"/>
    <x v="7"/>
    <x v="8"/>
    <x v="0"/>
    <x v="0"/>
  </r>
  <r>
    <n v="184914263"/>
    <x v="213"/>
    <x v="11"/>
    <x v="10"/>
    <x v="3"/>
    <s v="2025-01-02"/>
    <m/>
    <x v="2"/>
    <x v="0"/>
    <x v="0"/>
    <x v="0"/>
    <x v="2"/>
    <x v="1"/>
    <x v="0"/>
    <x v="1"/>
    <x v="0"/>
    <x v="7"/>
    <x v="2"/>
    <x v="0"/>
    <x v="1"/>
  </r>
  <r>
    <n v="184914269"/>
    <x v="212"/>
    <x v="205"/>
    <x v="0"/>
    <x v="117"/>
    <m/>
    <s v="2025-01-27"/>
    <x v="0"/>
    <x v="0"/>
    <x v="0"/>
    <x v="0"/>
    <x v="0"/>
    <x v="0"/>
    <x v="0"/>
    <x v="0"/>
    <x v="0"/>
    <x v="7"/>
    <x v="9"/>
    <x v="0"/>
    <x v="2"/>
  </r>
  <r>
    <n v="184914627"/>
    <x v="213"/>
    <x v="212"/>
    <x v="1"/>
    <x v="90"/>
    <m/>
    <m/>
    <x v="0"/>
    <x v="0"/>
    <x v="0"/>
    <x v="0"/>
    <x v="2"/>
    <x v="1"/>
    <x v="1"/>
    <x v="1"/>
    <x v="0"/>
    <x v="7"/>
    <x v="8"/>
    <x v="0"/>
    <x v="0"/>
  </r>
  <r>
    <n v="184914658"/>
    <x v="202"/>
    <x v="185"/>
    <x v="0"/>
    <x v="90"/>
    <m/>
    <m/>
    <x v="0"/>
    <x v="0"/>
    <x v="0"/>
    <x v="0"/>
    <x v="0"/>
    <x v="0"/>
    <x v="0"/>
    <x v="0"/>
    <x v="0"/>
    <x v="7"/>
    <x v="8"/>
    <x v="0"/>
    <x v="0"/>
  </r>
  <r>
    <n v="184914686"/>
    <x v="202"/>
    <x v="185"/>
    <x v="0"/>
    <x v="90"/>
    <m/>
    <m/>
    <x v="0"/>
    <x v="0"/>
    <x v="0"/>
    <x v="0"/>
    <x v="0"/>
    <x v="0"/>
    <x v="0"/>
    <x v="0"/>
    <x v="0"/>
    <x v="7"/>
    <x v="8"/>
    <x v="0"/>
    <x v="0"/>
  </r>
  <r>
    <n v="184914712"/>
    <x v="202"/>
    <x v="11"/>
    <x v="0"/>
    <x v="90"/>
    <s v="2024-12-30"/>
    <m/>
    <x v="1"/>
    <x v="0"/>
    <x v="0"/>
    <x v="0"/>
    <x v="0"/>
    <x v="0"/>
    <x v="0"/>
    <x v="0"/>
    <x v="0"/>
    <x v="7"/>
    <x v="2"/>
    <x v="0"/>
    <x v="1"/>
  </r>
  <r>
    <n v="184914742"/>
    <x v="202"/>
    <x v="185"/>
    <x v="0"/>
    <x v="90"/>
    <m/>
    <m/>
    <x v="0"/>
    <x v="0"/>
    <x v="0"/>
    <x v="0"/>
    <x v="0"/>
    <x v="0"/>
    <x v="0"/>
    <x v="0"/>
    <x v="0"/>
    <x v="7"/>
    <x v="8"/>
    <x v="0"/>
    <x v="0"/>
  </r>
  <r>
    <n v="184915109"/>
    <x v="213"/>
    <x v="224"/>
    <x v="1"/>
    <x v="11"/>
    <m/>
    <m/>
    <x v="0"/>
    <x v="0"/>
    <x v="0"/>
    <x v="0"/>
    <x v="2"/>
    <x v="1"/>
    <x v="1"/>
    <x v="1"/>
    <x v="0"/>
    <x v="7"/>
    <x v="8"/>
    <x v="0"/>
    <x v="0"/>
  </r>
  <r>
    <n v="184915130"/>
    <x v="216"/>
    <x v="209"/>
    <x v="0"/>
    <x v="11"/>
    <m/>
    <m/>
    <x v="0"/>
    <x v="0"/>
    <x v="0"/>
    <x v="0"/>
    <x v="0"/>
    <x v="0"/>
    <x v="0"/>
    <x v="0"/>
    <x v="0"/>
    <x v="7"/>
    <x v="8"/>
    <x v="0"/>
    <x v="0"/>
  </r>
  <r>
    <n v="184915169"/>
    <x v="216"/>
    <x v="209"/>
    <x v="0"/>
    <x v="11"/>
    <m/>
    <m/>
    <x v="0"/>
    <x v="0"/>
    <x v="0"/>
    <x v="0"/>
    <x v="0"/>
    <x v="0"/>
    <x v="0"/>
    <x v="0"/>
    <x v="0"/>
    <x v="7"/>
    <x v="8"/>
    <x v="0"/>
    <x v="0"/>
  </r>
  <r>
    <n v="184915230"/>
    <x v="213"/>
    <x v="215"/>
    <x v="18"/>
    <x v="11"/>
    <m/>
    <m/>
    <x v="0"/>
    <x v="0"/>
    <x v="0"/>
    <x v="0"/>
    <x v="2"/>
    <x v="1"/>
    <x v="0"/>
    <x v="0"/>
    <x v="0"/>
    <x v="7"/>
    <x v="8"/>
    <x v="0"/>
    <x v="0"/>
  </r>
  <r>
    <n v="184917125"/>
    <x v="213"/>
    <x v="212"/>
    <x v="1"/>
    <x v="47"/>
    <m/>
    <m/>
    <x v="0"/>
    <x v="0"/>
    <x v="0"/>
    <x v="0"/>
    <x v="2"/>
    <x v="1"/>
    <x v="1"/>
    <x v="1"/>
    <x v="0"/>
    <x v="7"/>
    <x v="8"/>
    <x v="0"/>
    <x v="0"/>
  </r>
  <r>
    <n v="184917159"/>
    <x v="202"/>
    <x v="196"/>
    <x v="0"/>
    <x v="47"/>
    <m/>
    <m/>
    <x v="0"/>
    <x v="0"/>
    <x v="0"/>
    <x v="0"/>
    <x v="0"/>
    <x v="0"/>
    <x v="0"/>
    <x v="0"/>
    <x v="0"/>
    <x v="7"/>
    <x v="8"/>
    <x v="0"/>
    <x v="0"/>
  </r>
  <r>
    <n v="184917206"/>
    <x v="202"/>
    <x v="196"/>
    <x v="0"/>
    <x v="47"/>
    <m/>
    <m/>
    <x v="0"/>
    <x v="0"/>
    <x v="0"/>
    <x v="0"/>
    <x v="0"/>
    <x v="0"/>
    <x v="0"/>
    <x v="0"/>
    <x v="0"/>
    <x v="7"/>
    <x v="8"/>
    <x v="0"/>
    <x v="0"/>
  </r>
  <r>
    <n v="184917899"/>
    <x v="213"/>
    <x v="196"/>
    <x v="15"/>
    <x v="90"/>
    <m/>
    <m/>
    <x v="0"/>
    <x v="0"/>
    <x v="0"/>
    <x v="0"/>
    <x v="2"/>
    <x v="1"/>
    <x v="0"/>
    <x v="1"/>
    <x v="0"/>
    <x v="7"/>
    <x v="8"/>
    <x v="0"/>
    <x v="0"/>
  </r>
  <r>
    <n v="184917970"/>
    <x v="209"/>
    <x v="207"/>
    <x v="0"/>
    <x v="90"/>
    <m/>
    <m/>
    <x v="0"/>
    <x v="6"/>
    <x v="0"/>
    <x v="0"/>
    <x v="1"/>
    <x v="0"/>
    <x v="0"/>
    <x v="0"/>
    <x v="1"/>
    <x v="7"/>
    <x v="9"/>
    <x v="0"/>
    <x v="2"/>
  </r>
  <r>
    <n v="184917998"/>
    <x v="209"/>
    <x v="196"/>
    <x v="9"/>
    <x v="90"/>
    <m/>
    <m/>
    <x v="0"/>
    <x v="0"/>
    <x v="0"/>
    <x v="0"/>
    <x v="0"/>
    <x v="0"/>
    <x v="0"/>
    <x v="0"/>
    <x v="0"/>
    <x v="7"/>
    <x v="8"/>
    <x v="0"/>
    <x v="0"/>
  </r>
  <r>
    <n v="184919598"/>
    <x v="213"/>
    <x v="212"/>
    <x v="1"/>
    <x v="90"/>
    <m/>
    <m/>
    <x v="0"/>
    <x v="0"/>
    <x v="0"/>
    <x v="0"/>
    <x v="2"/>
    <x v="1"/>
    <x v="1"/>
    <x v="1"/>
    <x v="0"/>
    <x v="7"/>
    <x v="8"/>
    <x v="0"/>
    <x v="0"/>
  </r>
  <r>
    <n v="184919635"/>
    <x v="202"/>
    <x v="205"/>
    <x v="0"/>
    <x v="90"/>
    <m/>
    <m/>
    <x v="0"/>
    <x v="0"/>
    <x v="0"/>
    <x v="0"/>
    <x v="0"/>
    <x v="0"/>
    <x v="0"/>
    <x v="0"/>
    <x v="0"/>
    <x v="7"/>
    <x v="9"/>
    <x v="0"/>
    <x v="2"/>
  </r>
  <r>
    <n v="184921538"/>
    <x v="213"/>
    <x v="225"/>
    <x v="8"/>
    <x v="123"/>
    <m/>
    <m/>
    <x v="0"/>
    <x v="0"/>
    <x v="0"/>
    <x v="0"/>
    <x v="2"/>
    <x v="1"/>
    <x v="1"/>
    <x v="1"/>
    <x v="0"/>
    <x v="7"/>
    <x v="9"/>
    <x v="0"/>
    <x v="2"/>
  </r>
  <r>
    <n v="184921588"/>
    <x v="220"/>
    <x v="226"/>
    <x v="0"/>
    <x v="123"/>
    <m/>
    <m/>
    <x v="0"/>
    <x v="0"/>
    <x v="0"/>
    <x v="0"/>
    <x v="0"/>
    <x v="0"/>
    <x v="0"/>
    <x v="0"/>
    <x v="0"/>
    <x v="8"/>
    <x v="9"/>
    <x v="1"/>
    <x v="2"/>
  </r>
  <r>
    <n v="184921622"/>
    <x v="220"/>
    <x v="226"/>
    <x v="0"/>
    <x v="123"/>
    <m/>
    <m/>
    <x v="0"/>
    <x v="0"/>
    <x v="0"/>
    <x v="0"/>
    <x v="0"/>
    <x v="0"/>
    <x v="0"/>
    <x v="0"/>
    <x v="0"/>
    <x v="8"/>
    <x v="9"/>
    <x v="1"/>
    <x v="2"/>
  </r>
  <r>
    <n v="184926551"/>
    <x v="202"/>
    <x v="196"/>
    <x v="4"/>
    <x v="32"/>
    <m/>
    <m/>
    <x v="0"/>
    <x v="0"/>
    <x v="0"/>
    <x v="0"/>
    <x v="2"/>
    <x v="1"/>
    <x v="1"/>
    <x v="1"/>
    <x v="0"/>
    <x v="7"/>
    <x v="8"/>
    <x v="0"/>
    <x v="0"/>
  </r>
  <r>
    <n v="184926606"/>
    <x v="192"/>
    <x v="197"/>
    <x v="0"/>
    <x v="32"/>
    <m/>
    <s v="2025-01-13"/>
    <x v="0"/>
    <x v="0"/>
    <x v="0"/>
    <x v="0"/>
    <x v="0"/>
    <x v="0"/>
    <x v="0"/>
    <x v="0"/>
    <x v="0"/>
    <x v="7"/>
    <x v="8"/>
    <x v="0"/>
    <x v="0"/>
  </r>
  <r>
    <n v="184926651"/>
    <x v="192"/>
    <x v="197"/>
    <x v="0"/>
    <x v="32"/>
    <m/>
    <s v="2025-01-13"/>
    <x v="0"/>
    <x v="0"/>
    <x v="0"/>
    <x v="0"/>
    <x v="0"/>
    <x v="0"/>
    <x v="0"/>
    <x v="0"/>
    <x v="0"/>
    <x v="7"/>
    <x v="8"/>
    <x v="0"/>
    <x v="0"/>
  </r>
  <r>
    <n v="184926699"/>
    <x v="192"/>
    <x v="197"/>
    <x v="0"/>
    <x v="32"/>
    <m/>
    <s v="2025-01-13"/>
    <x v="0"/>
    <x v="0"/>
    <x v="0"/>
    <x v="0"/>
    <x v="0"/>
    <x v="0"/>
    <x v="0"/>
    <x v="0"/>
    <x v="0"/>
    <x v="7"/>
    <x v="8"/>
    <x v="0"/>
    <x v="0"/>
  </r>
  <r>
    <n v="184926740"/>
    <x v="192"/>
    <x v="197"/>
    <x v="0"/>
    <x v="32"/>
    <m/>
    <s v="2025-01-13"/>
    <x v="0"/>
    <x v="0"/>
    <x v="0"/>
    <x v="0"/>
    <x v="0"/>
    <x v="0"/>
    <x v="0"/>
    <x v="0"/>
    <x v="0"/>
    <x v="7"/>
    <x v="8"/>
    <x v="0"/>
    <x v="0"/>
  </r>
  <r>
    <n v="184926994"/>
    <x v="202"/>
    <x v="224"/>
    <x v="1"/>
    <x v="23"/>
    <m/>
    <m/>
    <x v="0"/>
    <x v="0"/>
    <x v="0"/>
    <x v="0"/>
    <x v="2"/>
    <x v="1"/>
    <x v="1"/>
    <x v="1"/>
    <x v="0"/>
    <x v="7"/>
    <x v="8"/>
    <x v="0"/>
    <x v="0"/>
  </r>
  <r>
    <n v="184927026"/>
    <x v="216"/>
    <x v="214"/>
    <x v="0"/>
    <x v="23"/>
    <m/>
    <m/>
    <x v="0"/>
    <x v="0"/>
    <x v="0"/>
    <x v="0"/>
    <x v="0"/>
    <x v="0"/>
    <x v="0"/>
    <x v="0"/>
    <x v="0"/>
    <x v="7"/>
    <x v="9"/>
    <x v="0"/>
    <x v="2"/>
  </r>
  <r>
    <n v="184927062"/>
    <x v="216"/>
    <x v="214"/>
    <x v="0"/>
    <x v="23"/>
    <m/>
    <m/>
    <x v="0"/>
    <x v="0"/>
    <x v="0"/>
    <x v="0"/>
    <x v="0"/>
    <x v="0"/>
    <x v="0"/>
    <x v="0"/>
    <x v="0"/>
    <x v="7"/>
    <x v="9"/>
    <x v="0"/>
    <x v="2"/>
  </r>
  <r>
    <n v="184927096"/>
    <x v="216"/>
    <x v="214"/>
    <x v="0"/>
    <x v="23"/>
    <m/>
    <m/>
    <x v="0"/>
    <x v="0"/>
    <x v="0"/>
    <x v="0"/>
    <x v="0"/>
    <x v="0"/>
    <x v="0"/>
    <x v="0"/>
    <x v="0"/>
    <x v="7"/>
    <x v="9"/>
    <x v="0"/>
    <x v="2"/>
  </r>
  <r>
    <n v="184927148"/>
    <x v="216"/>
    <x v="214"/>
    <x v="0"/>
    <x v="23"/>
    <m/>
    <m/>
    <x v="0"/>
    <x v="0"/>
    <x v="0"/>
    <x v="0"/>
    <x v="0"/>
    <x v="0"/>
    <x v="0"/>
    <x v="0"/>
    <x v="0"/>
    <x v="7"/>
    <x v="9"/>
    <x v="0"/>
    <x v="2"/>
  </r>
  <r>
    <n v="184927583"/>
    <x v="202"/>
    <x v="215"/>
    <x v="11"/>
    <x v="13"/>
    <m/>
    <m/>
    <x v="0"/>
    <x v="0"/>
    <x v="0"/>
    <x v="0"/>
    <x v="2"/>
    <x v="1"/>
    <x v="0"/>
    <x v="1"/>
    <x v="0"/>
    <x v="7"/>
    <x v="8"/>
    <x v="0"/>
    <x v="0"/>
  </r>
  <r>
    <n v="184927613"/>
    <x v="212"/>
    <x v="11"/>
    <x v="0"/>
    <x v="13"/>
    <s v="2024-12-27"/>
    <m/>
    <x v="5"/>
    <x v="0"/>
    <x v="0"/>
    <x v="0"/>
    <x v="0"/>
    <x v="0"/>
    <x v="0"/>
    <x v="0"/>
    <x v="0"/>
    <x v="7"/>
    <x v="2"/>
    <x v="0"/>
    <x v="1"/>
  </r>
  <r>
    <n v="184927620"/>
    <x v="202"/>
    <x v="215"/>
    <x v="3"/>
    <x v="41"/>
    <m/>
    <s v="2024-12-26"/>
    <x v="0"/>
    <x v="0"/>
    <x v="0"/>
    <x v="0"/>
    <x v="2"/>
    <x v="1"/>
    <x v="0"/>
    <x v="0"/>
    <x v="0"/>
    <x v="7"/>
    <x v="8"/>
    <x v="0"/>
    <x v="0"/>
  </r>
  <r>
    <n v="184927657"/>
    <x v="212"/>
    <x v="11"/>
    <x v="0"/>
    <x v="13"/>
    <s v="2024-12-27"/>
    <m/>
    <x v="5"/>
    <x v="0"/>
    <x v="0"/>
    <x v="0"/>
    <x v="0"/>
    <x v="0"/>
    <x v="0"/>
    <x v="0"/>
    <x v="0"/>
    <x v="7"/>
    <x v="2"/>
    <x v="0"/>
    <x v="1"/>
  </r>
  <r>
    <n v="184938659"/>
    <x v="202"/>
    <x v="196"/>
    <x v="1"/>
    <x v="15"/>
    <m/>
    <m/>
    <x v="0"/>
    <x v="0"/>
    <x v="0"/>
    <x v="0"/>
    <x v="2"/>
    <x v="1"/>
    <x v="1"/>
    <x v="1"/>
    <x v="0"/>
    <x v="7"/>
    <x v="8"/>
    <x v="0"/>
    <x v="0"/>
  </r>
  <r>
    <n v="184938691"/>
    <x v="209"/>
    <x v="211"/>
    <x v="0"/>
    <x v="15"/>
    <m/>
    <m/>
    <x v="0"/>
    <x v="0"/>
    <x v="0"/>
    <x v="0"/>
    <x v="0"/>
    <x v="0"/>
    <x v="0"/>
    <x v="0"/>
    <x v="0"/>
    <x v="7"/>
    <x v="9"/>
    <x v="0"/>
    <x v="2"/>
  </r>
  <r>
    <n v="184943253"/>
    <x v="202"/>
    <x v="215"/>
    <x v="1"/>
    <x v="30"/>
    <m/>
    <m/>
    <x v="0"/>
    <x v="0"/>
    <x v="0"/>
    <x v="0"/>
    <x v="2"/>
    <x v="1"/>
    <x v="1"/>
    <x v="1"/>
    <x v="0"/>
    <x v="7"/>
    <x v="8"/>
    <x v="0"/>
    <x v="0"/>
  </r>
  <r>
    <n v="184943283"/>
    <x v="211"/>
    <x v="196"/>
    <x v="0"/>
    <x v="30"/>
    <m/>
    <m/>
    <x v="0"/>
    <x v="0"/>
    <x v="0"/>
    <x v="0"/>
    <x v="0"/>
    <x v="0"/>
    <x v="0"/>
    <x v="0"/>
    <x v="0"/>
    <x v="7"/>
    <x v="8"/>
    <x v="0"/>
    <x v="0"/>
  </r>
  <r>
    <n v="184943308"/>
    <x v="211"/>
    <x v="196"/>
    <x v="0"/>
    <x v="30"/>
    <m/>
    <m/>
    <x v="0"/>
    <x v="0"/>
    <x v="0"/>
    <x v="0"/>
    <x v="0"/>
    <x v="0"/>
    <x v="0"/>
    <x v="0"/>
    <x v="0"/>
    <x v="7"/>
    <x v="8"/>
    <x v="0"/>
    <x v="0"/>
  </r>
  <r>
    <n v="184943346"/>
    <x v="211"/>
    <x v="196"/>
    <x v="0"/>
    <x v="30"/>
    <m/>
    <m/>
    <x v="0"/>
    <x v="0"/>
    <x v="0"/>
    <x v="0"/>
    <x v="0"/>
    <x v="0"/>
    <x v="0"/>
    <x v="0"/>
    <x v="0"/>
    <x v="7"/>
    <x v="8"/>
    <x v="0"/>
    <x v="0"/>
  </r>
  <r>
    <n v="184946851"/>
    <x v="202"/>
    <x v="209"/>
    <x v="11"/>
    <x v="28"/>
    <m/>
    <m/>
    <x v="0"/>
    <x v="0"/>
    <x v="0"/>
    <x v="0"/>
    <x v="2"/>
    <x v="1"/>
    <x v="0"/>
    <x v="1"/>
    <x v="0"/>
    <x v="7"/>
    <x v="8"/>
    <x v="0"/>
    <x v="0"/>
  </r>
  <r>
    <n v="184946875"/>
    <x v="192"/>
    <x v="211"/>
    <x v="0"/>
    <x v="28"/>
    <m/>
    <m/>
    <x v="0"/>
    <x v="0"/>
    <x v="0"/>
    <x v="0"/>
    <x v="0"/>
    <x v="0"/>
    <x v="0"/>
    <x v="0"/>
    <x v="0"/>
    <x v="7"/>
    <x v="9"/>
    <x v="0"/>
    <x v="2"/>
  </r>
  <r>
    <n v="184946917"/>
    <x v="192"/>
    <x v="211"/>
    <x v="0"/>
    <x v="28"/>
    <m/>
    <m/>
    <x v="0"/>
    <x v="0"/>
    <x v="0"/>
    <x v="0"/>
    <x v="0"/>
    <x v="0"/>
    <x v="0"/>
    <x v="0"/>
    <x v="0"/>
    <x v="7"/>
    <x v="9"/>
    <x v="0"/>
    <x v="2"/>
  </r>
  <r>
    <n v="185000333"/>
    <x v="212"/>
    <x v="11"/>
    <x v="6"/>
    <x v="28"/>
    <s v="2024-12-30"/>
    <m/>
    <x v="1"/>
    <x v="0"/>
    <x v="0"/>
    <x v="0"/>
    <x v="2"/>
    <x v="1"/>
    <x v="1"/>
    <x v="1"/>
    <x v="0"/>
    <x v="7"/>
    <x v="2"/>
    <x v="0"/>
    <x v="1"/>
  </r>
  <r>
    <n v="185001288"/>
    <x v="212"/>
    <x v="196"/>
    <x v="1"/>
    <x v="125"/>
    <m/>
    <m/>
    <x v="0"/>
    <x v="0"/>
    <x v="0"/>
    <x v="0"/>
    <x v="2"/>
    <x v="1"/>
    <x v="1"/>
    <x v="1"/>
    <x v="0"/>
    <x v="7"/>
    <x v="8"/>
    <x v="0"/>
    <x v="0"/>
  </r>
  <r>
    <n v="185001335"/>
    <x v="209"/>
    <x v="211"/>
    <x v="0"/>
    <x v="125"/>
    <m/>
    <m/>
    <x v="0"/>
    <x v="0"/>
    <x v="0"/>
    <x v="0"/>
    <x v="0"/>
    <x v="0"/>
    <x v="0"/>
    <x v="0"/>
    <x v="0"/>
    <x v="7"/>
    <x v="9"/>
    <x v="0"/>
    <x v="2"/>
  </r>
  <r>
    <n v="185001390"/>
    <x v="209"/>
    <x v="211"/>
    <x v="0"/>
    <x v="125"/>
    <m/>
    <m/>
    <x v="0"/>
    <x v="0"/>
    <x v="0"/>
    <x v="0"/>
    <x v="0"/>
    <x v="0"/>
    <x v="0"/>
    <x v="0"/>
    <x v="0"/>
    <x v="7"/>
    <x v="9"/>
    <x v="0"/>
    <x v="2"/>
  </r>
  <r>
    <n v="185001428"/>
    <x v="209"/>
    <x v="211"/>
    <x v="0"/>
    <x v="125"/>
    <m/>
    <m/>
    <x v="0"/>
    <x v="0"/>
    <x v="0"/>
    <x v="0"/>
    <x v="0"/>
    <x v="0"/>
    <x v="0"/>
    <x v="0"/>
    <x v="0"/>
    <x v="7"/>
    <x v="9"/>
    <x v="0"/>
    <x v="2"/>
  </r>
  <r>
    <n v="185001748"/>
    <x v="212"/>
    <x v="205"/>
    <x v="12"/>
    <x v="11"/>
    <m/>
    <m/>
    <x v="0"/>
    <x v="0"/>
    <x v="0"/>
    <x v="0"/>
    <x v="2"/>
    <x v="1"/>
    <x v="0"/>
    <x v="1"/>
    <x v="0"/>
    <x v="7"/>
    <x v="9"/>
    <x v="0"/>
    <x v="2"/>
  </r>
  <r>
    <n v="185001780"/>
    <x v="201"/>
    <x v="207"/>
    <x v="0"/>
    <x v="11"/>
    <m/>
    <m/>
    <x v="0"/>
    <x v="0"/>
    <x v="0"/>
    <x v="0"/>
    <x v="0"/>
    <x v="0"/>
    <x v="0"/>
    <x v="0"/>
    <x v="0"/>
    <x v="8"/>
    <x v="9"/>
    <x v="1"/>
    <x v="2"/>
  </r>
  <r>
    <n v="185001807"/>
    <x v="201"/>
    <x v="207"/>
    <x v="0"/>
    <x v="11"/>
    <m/>
    <m/>
    <x v="0"/>
    <x v="0"/>
    <x v="0"/>
    <x v="0"/>
    <x v="0"/>
    <x v="0"/>
    <x v="0"/>
    <x v="0"/>
    <x v="0"/>
    <x v="8"/>
    <x v="9"/>
    <x v="1"/>
    <x v="2"/>
  </r>
  <r>
    <n v="185001831"/>
    <x v="201"/>
    <x v="207"/>
    <x v="0"/>
    <x v="11"/>
    <m/>
    <m/>
    <x v="0"/>
    <x v="0"/>
    <x v="0"/>
    <x v="0"/>
    <x v="0"/>
    <x v="0"/>
    <x v="0"/>
    <x v="0"/>
    <x v="0"/>
    <x v="8"/>
    <x v="9"/>
    <x v="1"/>
    <x v="2"/>
  </r>
  <r>
    <n v="185001862"/>
    <x v="201"/>
    <x v="207"/>
    <x v="0"/>
    <x v="11"/>
    <m/>
    <m/>
    <x v="0"/>
    <x v="0"/>
    <x v="0"/>
    <x v="0"/>
    <x v="0"/>
    <x v="0"/>
    <x v="0"/>
    <x v="0"/>
    <x v="0"/>
    <x v="8"/>
    <x v="9"/>
    <x v="1"/>
    <x v="2"/>
  </r>
  <r>
    <n v="185002354"/>
    <x v="212"/>
    <x v="213"/>
    <x v="3"/>
    <x v="11"/>
    <m/>
    <s v="2025-01-03"/>
    <x v="0"/>
    <x v="0"/>
    <x v="0"/>
    <x v="0"/>
    <x v="2"/>
    <x v="1"/>
    <x v="0"/>
    <x v="0"/>
    <x v="0"/>
    <x v="7"/>
    <x v="8"/>
    <x v="0"/>
    <x v="0"/>
  </r>
  <r>
    <n v="185002399"/>
    <x v="211"/>
    <x v="207"/>
    <x v="10"/>
    <x v="25"/>
    <m/>
    <m/>
    <x v="0"/>
    <x v="0"/>
    <x v="0"/>
    <x v="0"/>
    <x v="2"/>
    <x v="1"/>
    <x v="0"/>
    <x v="1"/>
    <x v="0"/>
    <x v="7"/>
    <x v="9"/>
    <x v="0"/>
    <x v="2"/>
  </r>
  <r>
    <n v="185002447"/>
    <x v="187"/>
    <x v="218"/>
    <x v="0"/>
    <x v="25"/>
    <m/>
    <m/>
    <x v="0"/>
    <x v="0"/>
    <x v="0"/>
    <x v="0"/>
    <x v="0"/>
    <x v="0"/>
    <x v="0"/>
    <x v="0"/>
    <x v="0"/>
    <x v="8"/>
    <x v="9"/>
    <x v="1"/>
    <x v="2"/>
  </r>
  <r>
    <n v="185002487"/>
    <x v="187"/>
    <x v="218"/>
    <x v="0"/>
    <x v="25"/>
    <m/>
    <m/>
    <x v="0"/>
    <x v="0"/>
    <x v="0"/>
    <x v="0"/>
    <x v="0"/>
    <x v="0"/>
    <x v="0"/>
    <x v="0"/>
    <x v="0"/>
    <x v="8"/>
    <x v="9"/>
    <x v="1"/>
    <x v="2"/>
  </r>
  <r>
    <n v="185003685"/>
    <x v="212"/>
    <x v="214"/>
    <x v="10"/>
    <x v="11"/>
    <m/>
    <m/>
    <x v="0"/>
    <x v="0"/>
    <x v="0"/>
    <x v="0"/>
    <x v="2"/>
    <x v="1"/>
    <x v="0"/>
    <x v="1"/>
    <x v="0"/>
    <x v="7"/>
    <x v="9"/>
    <x v="0"/>
    <x v="2"/>
  </r>
  <r>
    <n v="185003700"/>
    <x v="221"/>
    <x v="11"/>
    <x v="0"/>
    <x v="11"/>
    <s v="2025-02-06"/>
    <m/>
    <x v="3"/>
    <x v="0"/>
    <x v="0"/>
    <x v="0"/>
    <x v="0"/>
    <x v="0"/>
    <x v="0"/>
    <x v="0"/>
    <x v="0"/>
    <x v="8"/>
    <x v="2"/>
    <x v="1"/>
    <x v="1"/>
  </r>
  <r>
    <n v="185003722"/>
    <x v="221"/>
    <x v="11"/>
    <x v="9"/>
    <x v="11"/>
    <s v="2025-02-06"/>
    <m/>
    <x v="3"/>
    <x v="0"/>
    <x v="0"/>
    <x v="0"/>
    <x v="0"/>
    <x v="0"/>
    <x v="0"/>
    <x v="0"/>
    <x v="0"/>
    <x v="8"/>
    <x v="2"/>
    <x v="1"/>
    <x v="1"/>
  </r>
  <r>
    <n v="185004584"/>
    <x v="212"/>
    <x v="11"/>
    <x v="6"/>
    <x v="47"/>
    <s v="2025-01-14"/>
    <m/>
    <x v="1"/>
    <x v="0"/>
    <x v="0"/>
    <x v="0"/>
    <x v="2"/>
    <x v="1"/>
    <x v="1"/>
    <x v="1"/>
    <x v="0"/>
    <x v="7"/>
    <x v="2"/>
    <x v="0"/>
    <x v="1"/>
  </r>
  <r>
    <n v="185004903"/>
    <x v="212"/>
    <x v="197"/>
    <x v="12"/>
    <x v="13"/>
    <m/>
    <m/>
    <x v="0"/>
    <x v="0"/>
    <x v="0"/>
    <x v="0"/>
    <x v="2"/>
    <x v="1"/>
    <x v="0"/>
    <x v="1"/>
    <x v="0"/>
    <x v="7"/>
    <x v="8"/>
    <x v="0"/>
    <x v="0"/>
  </r>
  <r>
    <n v="185004928"/>
    <x v="209"/>
    <x v="211"/>
    <x v="0"/>
    <x v="13"/>
    <m/>
    <m/>
    <x v="0"/>
    <x v="0"/>
    <x v="0"/>
    <x v="0"/>
    <x v="0"/>
    <x v="0"/>
    <x v="0"/>
    <x v="0"/>
    <x v="0"/>
    <x v="7"/>
    <x v="9"/>
    <x v="0"/>
    <x v="2"/>
  </r>
  <r>
    <n v="185004976"/>
    <x v="209"/>
    <x v="211"/>
    <x v="0"/>
    <x v="13"/>
    <m/>
    <m/>
    <x v="0"/>
    <x v="0"/>
    <x v="0"/>
    <x v="0"/>
    <x v="0"/>
    <x v="0"/>
    <x v="0"/>
    <x v="0"/>
    <x v="0"/>
    <x v="7"/>
    <x v="9"/>
    <x v="0"/>
    <x v="2"/>
  </r>
  <r>
    <n v="185006036"/>
    <x v="212"/>
    <x v="213"/>
    <x v="1"/>
    <x v="91"/>
    <m/>
    <m/>
    <x v="0"/>
    <x v="0"/>
    <x v="0"/>
    <x v="0"/>
    <x v="2"/>
    <x v="1"/>
    <x v="1"/>
    <x v="1"/>
    <x v="0"/>
    <x v="7"/>
    <x v="8"/>
    <x v="0"/>
    <x v="0"/>
  </r>
  <r>
    <n v="185006097"/>
    <x v="211"/>
    <x v="197"/>
    <x v="0"/>
    <x v="91"/>
    <m/>
    <m/>
    <x v="0"/>
    <x v="0"/>
    <x v="0"/>
    <x v="0"/>
    <x v="0"/>
    <x v="0"/>
    <x v="0"/>
    <x v="0"/>
    <x v="0"/>
    <x v="7"/>
    <x v="8"/>
    <x v="0"/>
    <x v="0"/>
  </r>
  <r>
    <n v="185006150"/>
    <x v="211"/>
    <x v="197"/>
    <x v="0"/>
    <x v="91"/>
    <m/>
    <m/>
    <x v="0"/>
    <x v="0"/>
    <x v="0"/>
    <x v="0"/>
    <x v="0"/>
    <x v="0"/>
    <x v="0"/>
    <x v="0"/>
    <x v="0"/>
    <x v="7"/>
    <x v="8"/>
    <x v="0"/>
    <x v="0"/>
  </r>
  <r>
    <n v="185006192"/>
    <x v="211"/>
    <x v="197"/>
    <x v="0"/>
    <x v="91"/>
    <m/>
    <m/>
    <x v="0"/>
    <x v="0"/>
    <x v="0"/>
    <x v="0"/>
    <x v="0"/>
    <x v="0"/>
    <x v="0"/>
    <x v="0"/>
    <x v="0"/>
    <x v="7"/>
    <x v="8"/>
    <x v="0"/>
    <x v="0"/>
  </r>
  <r>
    <n v="185006910"/>
    <x v="212"/>
    <x v="185"/>
    <x v="3"/>
    <x v="91"/>
    <m/>
    <m/>
    <x v="0"/>
    <x v="0"/>
    <x v="0"/>
    <x v="0"/>
    <x v="2"/>
    <x v="1"/>
    <x v="0"/>
    <x v="0"/>
    <x v="0"/>
    <x v="7"/>
    <x v="8"/>
    <x v="0"/>
    <x v="0"/>
  </r>
  <r>
    <n v="185006917"/>
    <x v="222"/>
    <x v="205"/>
    <x v="1"/>
    <x v="90"/>
    <m/>
    <m/>
    <x v="0"/>
    <x v="0"/>
    <x v="0"/>
    <x v="0"/>
    <x v="2"/>
    <x v="1"/>
    <x v="1"/>
    <x v="1"/>
    <x v="0"/>
    <x v="7"/>
    <x v="9"/>
    <x v="0"/>
    <x v="2"/>
  </r>
  <r>
    <n v="185006953"/>
    <x v="187"/>
    <x v="214"/>
    <x v="0"/>
    <x v="90"/>
    <m/>
    <m/>
    <x v="0"/>
    <x v="0"/>
    <x v="0"/>
    <x v="0"/>
    <x v="0"/>
    <x v="0"/>
    <x v="0"/>
    <x v="0"/>
    <x v="0"/>
    <x v="8"/>
    <x v="9"/>
    <x v="1"/>
    <x v="2"/>
  </r>
  <r>
    <n v="185007006"/>
    <x v="187"/>
    <x v="218"/>
    <x v="0"/>
    <x v="90"/>
    <m/>
    <m/>
    <x v="0"/>
    <x v="0"/>
    <x v="0"/>
    <x v="0"/>
    <x v="0"/>
    <x v="0"/>
    <x v="0"/>
    <x v="0"/>
    <x v="0"/>
    <x v="8"/>
    <x v="9"/>
    <x v="1"/>
    <x v="2"/>
  </r>
  <r>
    <n v="185009010"/>
    <x v="212"/>
    <x v="11"/>
    <x v="8"/>
    <x v="117"/>
    <s v="2025-01-03"/>
    <m/>
    <x v="1"/>
    <x v="0"/>
    <x v="0"/>
    <x v="0"/>
    <x v="2"/>
    <x v="1"/>
    <x v="1"/>
    <x v="1"/>
    <x v="0"/>
    <x v="7"/>
    <x v="2"/>
    <x v="0"/>
    <x v="1"/>
  </r>
  <r>
    <n v="185010270"/>
    <x v="212"/>
    <x v="216"/>
    <x v="1"/>
    <x v="90"/>
    <m/>
    <m/>
    <x v="0"/>
    <x v="0"/>
    <x v="0"/>
    <x v="0"/>
    <x v="2"/>
    <x v="1"/>
    <x v="1"/>
    <x v="1"/>
    <x v="0"/>
    <x v="7"/>
    <x v="9"/>
    <x v="0"/>
    <x v="2"/>
  </r>
  <r>
    <n v="185010311"/>
    <x v="223"/>
    <x v="184"/>
    <x v="0"/>
    <x v="90"/>
    <m/>
    <m/>
    <x v="0"/>
    <x v="0"/>
    <x v="0"/>
    <x v="0"/>
    <x v="0"/>
    <x v="0"/>
    <x v="0"/>
    <x v="0"/>
    <x v="0"/>
    <x v="8"/>
    <x v="9"/>
    <x v="1"/>
    <x v="2"/>
  </r>
  <r>
    <n v="185010345"/>
    <x v="223"/>
    <x v="184"/>
    <x v="0"/>
    <x v="90"/>
    <m/>
    <m/>
    <x v="0"/>
    <x v="0"/>
    <x v="0"/>
    <x v="0"/>
    <x v="0"/>
    <x v="0"/>
    <x v="0"/>
    <x v="0"/>
    <x v="0"/>
    <x v="8"/>
    <x v="9"/>
    <x v="1"/>
    <x v="2"/>
  </r>
  <r>
    <n v="185010376"/>
    <x v="223"/>
    <x v="184"/>
    <x v="0"/>
    <x v="90"/>
    <m/>
    <m/>
    <x v="0"/>
    <x v="0"/>
    <x v="0"/>
    <x v="0"/>
    <x v="0"/>
    <x v="0"/>
    <x v="0"/>
    <x v="0"/>
    <x v="0"/>
    <x v="8"/>
    <x v="9"/>
    <x v="1"/>
    <x v="2"/>
  </r>
  <r>
    <n v="185010560"/>
    <x v="212"/>
    <x v="197"/>
    <x v="20"/>
    <x v="90"/>
    <m/>
    <m/>
    <x v="0"/>
    <x v="0"/>
    <x v="0"/>
    <x v="0"/>
    <x v="2"/>
    <x v="1"/>
    <x v="0"/>
    <x v="0"/>
    <x v="0"/>
    <x v="7"/>
    <x v="8"/>
    <x v="0"/>
    <x v="0"/>
  </r>
  <r>
    <n v="185028346"/>
    <x v="211"/>
    <x v="11"/>
    <x v="7"/>
    <x v="13"/>
    <s v="2024-12-30"/>
    <m/>
    <x v="7"/>
    <x v="0"/>
    <x v="0"/>
    <x v="0"/>
    <x v="2"/>
    <x v="1"/>
    <x v="0"/>
    <x v="1"/>
    <x v="0"/>
    <x v="7"/>
    <x v="2"/>
    <x v="0"/>
    <x v="1"/>
  </r>
  <r>
    <n v="185028628"/>
    <x v="211"/>
    <x v="11"/>
    <x v="12"/>
    <x v="41"/>
    <s v="2024-12-24"/>
    <m/>
    <x v="7"/>
    <x v="0"/>
    <x v="0"/>
    <x v="0"/>
    <x v="2"/>
    <x v="1"/>
    <x v="0"/>
    <x v="1"/>
    <x v="0"/>
    <x v="7"/>
    <x v="2"/>
    <x v="0"/>
    <x v="1"/>
  </r>
  <r>
    <n v="185029606"/>
    <x v="211"/>
    <x v="11"/>
    <x v="1"/>
    <x v="96"/>
    <s v="2025-01-24"/>
    <m/>
    <x v="2"/>
    <x v="0"/>
    <x v="0"/>
    <x v="0"/>
    <x v="2"/>
    <x v="1"/>
    <x v="1"/>
    <x v="1"/>
    <x v="0"/>
    <x v="7"/>
    <x v="2"/>
    <x v="0"/>
    <x v="1"/>
  </r>
  <r>
    <n v="185031726"/>
    <x v="211"/>
    <x v="11"/>
    <x v="12"/>
    <x v="97"/>
    <s v="2025-01-07"/>
    <m/>
    <x v="5"/>
    <x v="0"/>
    <x v="0"/>
    <x v="0"/>
    <x v="2"/>
    <x v="1"/>
    <x v="0"/>
    <x v="1"/>
    <x v="0"/>
    <x v="7"/>
    <x v="2"/>
    <x v="0"/>
    <x v="1"/>
  </r>
  <r>
    <n v="185031949"/>
    <x v="211"/>
    <x v="11"/>
    <x v="8"/>
    <x v="13"/>
    <s v="2024-12-30"/>
    <m/>
    <x v="2"/>
    <x v="0"/>
    <x v="0"/>
    <x v="0"/>
    <x v="2"/>
    <x v="1"/>
    <x v="1"/>
    <x v="1"/>
    <x v="0"/>
    <x v="7"/>
    <x v="2"/>
    <x v="0"/>
    <x v="1"/>
  </r>
  <r>
    <n v="185032112"/>
    <x v="211"/>
    <x v="11"/>
    <x v="12"/>
    <x v="47"/>
    <s v="2025-01-10"/>
    <m/>
    <x v="5"/>
    <x v="0"/>
    <x v="0"/>
    <x v="0"/>
    <x v="2"/>
    <x v="1"/>
    <x v="0"/>
    <x v="1"/>
    <x v="0"/>
    <x v="7"/>
    <x v="2"/>
    <x v="0"/>
    <x v="1"/>
  </r>
  <r>
    <n v="185033462"/>
    <x v="211"/>
    <x v="196"/>
    <x v="4"/>
    <x v="28"/>
    <m/>
    <m/>
    <x v="0"/>
    <x v="0"/>
    <x v="0"/>
    <x v="0"/>
    <x v="2"/>
    <x v="1"/>
    <x v="1"/>
    <x v="1"/>
    <x v="0"/>
    <x v="7"/>
    <x v="8"/>
    <x v="0"/>
    <x v="0"/>
  </r>
  <r>
    <n v="185033479"/>
    <x v="192"/>
    <x v="216"/>
    <x v="0"/>
    <x v="28"/>
    <m/>
    <m/>
    <x v="0"/>
    <x v="0"/>
    <x v="0"/>
    <x v="0"/>
    <x v="0"/>
    <x v="0"/>
    <x v="0"/>
    <x v="0"/>
    <x v="0"/>
    <x v="7"/>
    <x v="9"/>
    <x v="0"/>
    <x v="2"/>
  </r>
  <r>
    <n v="185033486"/>
    <x v="192"/>
    <x v="216"/>
    <x v="0"/>
    <x v="28"/>
    <m/>
    <m/>
    <x v="0"/>
    <x v="0"/>
    <x v="0"/>
    <x v="0"/>
    <x v="0"/>
    <x v="0"/>
    <x v="0"/>
    <x v="0"/>
    <x v="0"/>
    <x v="7"/>
    <x v="9"/>
    <x v="0"/>
    <x v="2"/>
  </r>
  <r>
    <n v="185033500"/>
    <x v="192"/>
    <x v="216"/>
    <x v="0"/>
    <x v="28"/>
    <m/>
    <m/>
    <x v="0"/>
    <x v="0"/>
    <x v="0"/>
    <x v="0"/>
    <x v="0"/>
    <x v="0"/>
    <x v="0"/>
    <x v="0"/>
    <x v="0"/>
    <x v="7"/>
    <x v="9"/>
    <x v="0"/>
    <x v="2"/>
  </r>
  <r>
    <n v="185069947"/>
    <x v="222"/>
    <x v="209"/>
    <x v="10"/>
    <x v="84"/>
    <m/>
    <m/>
    <x v="0"/>
    <x v="0"/>
    <x v="0"/>
    <x v="0"/>
    <x v="2"/>
    <x v="1"/>
    <x v="0"/>
    <x v="1"/>
    <x v="0"/>
    <x v="7"/>
    <x v="8"/>
    <x v="0"/>
    <x v="0"/>
  </r>
  <r>
    <n v="185069990"/>
    <x v="224"/>
    <x v="211"/>
    <x v="0"/>
    <x v="84"/>
    <m/>
    <m/>
    <x v="0"/>
    <x v="0"/>
    <x v="0"/>
    <x v="0"/>
    <x v="0"/>
    <x v="0"/>
    <x v="0"/>
    <x v="0"/>
    <x v="0"/>
    <x v="7"/>
    <x v="9"/>
    <x v="0"/>
    <x v="2"/>
  </r>
  <r>
    <n v="185070036"/>
    <x v="224"/>
    <x v="211"/>
    <x v="0"/>
    <x v="84"/>
    <m/>
    <m/>
    <x v="0"/>
    <x v="0"/>
    <x v="0"/>
    <x v="0"/>
    <x v="0"/>
    <x v="0"/>
    <x v="0"/>
    <x v="0"/>
    <x v="0"/>
    <x v="7"/>
    <x v="9"/>
    <x v="0"/>
    <x v="2"/>
  </r>
  <r>
    <n v="185074695"/>
    <x v="222"/>
    <x v="209"/>
    <x v="1"/>
    <x v="25"/>
    <m/>
    <m/>
    <x v="0"/>
    <x v="0"/>
    <x v="0"/>
    <x v="0"/>
    <x v="2"/>
    <x v="1"/>
    <x v="1"/>
    <x v="1"/>
    <x v="0"/>
    <x v="7"/>
    <x v="8"/>
    <x v="0"/>
    <x v="0"/>
  </r>
  <r>
    <n v="185074725"/>
    <x v="192"/>
    <x v="216"/>
    <x v="0"/>
    <x v="25"/>
    <m/>
    <m/>
    <x v="0"/>
    <x v="0"/>
    <x v="0"/>
    <x v="0"/>
    <x v="0"/>
    <x v="0"/>
    <x v="0"/>
    <x v="0"/>
    <x v="0"/>
    <x v="7"/>
    <x v="9"/>
    <x v="0"/>
    <x v="2"/>
  </r>
  <r>
    <n v="185074772"/>
    <x v="192"/>
    <x v="216"/>
    <x v="0"/>
    <x v="25"/>
    <m/>
    <m/>
    <x v="0"/>
    <x v="0"/>
    <x v="0"/>
    <x v="0"/>
    <x v="0"/>
    <x v="0"/>
    <x v="0"/>
    <x v="0"/>
    <x v="0"/>
    <x v="7"/>
    <x v="9"/>
    <x v="0"/>
    <x v="2"/>
  </r>
  <r>
    <n v="185074814"/>
    <x v="192"/>
    <x v="216"/>
    <x v="0"/>
    <x v="25"/>
    <m/>
    <m/>
    <x v="0"/>
    <x v="0"/>
    <x v="0"/>
    <x v="0"/>
    <x v="0"/>
    <x v="0"/>
    <x v="0"/>
    <x v="0"/>
    <x v="0"/>
    <x v="7"/>
    <x v="9"/>
    <x v="0"/>
    <x v="2"/>
  </r>
  <r>
    <n v="185074847"/>
    <x v="192"/>
    <x v="216"/>
    <x v="0"/>
    <x v="25"/>
    <m/>
    <m/>
    <x v="0"/>
    <x v="0"/>
    <x v="0"/>
    <x v="0"/>
    <x v="0"/>
    <x v="0"/>
    <x v="0"/>
    <x v="0"/>
    <x v="0"/>
    <x v="7"/>
    <x v="9"/>
    <x v="0"/>
    <x v="2"/>
  </r>
  <r>
    <n v="185074927"/>
    <x v="222"/>
    <x v="185"/>
    <x v="18"/>
    <x v="25"/>
    <m/>
    <m/>
    <x v="0"/>
    <x v="0"/>
    <x v="0"/>
    <x v="0"/>
    <x v="2"/>
    <x v="1"/>
    <x v="0"/>
    <x v="0"/>
    <x v="0"/>
    <x v="7"/>
    <x v="8"/>
    <x v="0"/>
    <x v="0"/>
  </r>
  <r>
    <n v="185075265"/>
    <x v="222"/>
    <x v="11"/>
    <x v="26"/>
    <x v="37"/>
    <s v="2025-01-10"/>
    <m/>
    <x v="9"/>
    <x v="0"/>
    <x v="0"/>
    <x v="0"/>
    <x v="2"/>
    <x v="1"/>
    <x v="0"/>
    <x v="0"/>
    <x v="0"/>
    <x v="7"/>
    <x v="2"/>
    <x v="0"/>
    <x v="1"/>
  </r>
  <r>
    <n v="185075892"/>
    <x v="222"/>
    <x v="227"/>
    <x v="7"/>
    <x v="23"/>
    <m/>
    <m/>
    <x v="0"/>
    <x v="0"/>
    <x v="0"/>
    <x v="0"/>
    <x v="2"/>
    <x v="1"/>
    <x v="0"/>
    <x v="1"/>
    <x v="0"/>
    <x v="7"/>
    <x v="8"/>
    <x v="0"/>
    <x v="0"/>
  </r>
  <r>
    <n v="185075965"/>
    <x v="222"/>
    <x v="220"/>
    <x v="12"/>
    <x v="3"/>
    <m/>
    <m/>
    <x v="0"/>
    <x v="0"/>
    <x v="0"/>
    <x v="0"/>
    <x v="2"/>
    <x v="1"/>
    <x v="0"/>
    <x v="1"/>
    <x v="0"/>
    <x v="7"/>
    <x v="9"/>
    <x v="0"/>
    <x v="2"/>
  </r>
  <r>
    <n v="185076023"/>
    <x v="225"/>
    <x v="228"/>
    <x v="0"/>
    <x v="23"/>
    <m/>
    <m/>
    <x v="0"/>
    <x v="6"/>
    <x v="0"/>
    <x v="0"/>
    <x v="1"/>
    <x v="0"/>
    <x v="0"/>
    <x v="0"/>
    <x v="1"/>
    <x v="7"/>
    <x v="9"/>
    <x v="0"/>
    <x v="2"/>
  </r>
  <r>
    <n v="185076028"/>
    <x v="221"/>
    <x v="229"/>
    <x v="0"/>
    <x v="3"/>
    <m/>
    <m/>
    <x v="0"/>
    <x v="0"/>
    <x v="0"/>
    <x v="0"/>
    <x v="0"/>
    <x v="0"/>
    <x v="0"/>
    <x v="0"/>
    <x v="0"/>
    <x v="8"/>
    <x v="9"/>
    <x v="1"/>
    <x v="2"/>
  </r>
  <r>
    <n v="185076068"/>
    <x v="222"/>
    <x v="197"/>
    <x v="6"/>
    <x v="47"/>
    <m/>
    <m/>
    <x v="0"/>
    <x v="0"/>
    <x v="0"/>
    <x v="0"/>
    <x v="2"/>
    <x v="1"/>
    <x v="1"/>
    <x v="1"/>
    <x v="0"/>
    <x v="7"/>
    <x v="8"/>
    <x v="0"/>
    <x v="0"/>
  </r>
  <r>
    <n v="185076076"/>
    <x v="221"/>
    <x v="230"/>
    <x v="9"/>
    <x v="3"/>
    <m/>
    <m/>
    <x v="0"/>
    <x v="0"/>
    <x v="0"/>
    <x v="0"/>
    <x v="0"/>
    <x v="0"/>
    <x v="0"/>
    <x v="0"/>
    <x v="0"/>
    <x v="8"/>
    <x v="9"/>
    <x v="1"/>
    <x v="2"/>
  </r>
  <r>
    <n v="185076090"/>
    <x v="225"/>
    <x v="205"/>
    <x v="0"/>
    <x v="23"/>
    <m/>
    <m/>
    <x v="0"/>
    <x v="0"/>
    <x v="0"/>
    <x v="0"/>
    <x v="0"/>
    <x v="0"/>
    <x v="0"/>
    <x v="0"/>
    <x v="0"/>
    <x v="7"/>
    <x v="9"/>
    <x v="0"/>
    <x v="2"/>
  </r>
  <r>
    <n v="185076113"/>
    <x v="209"/>
    <x v="216"/>
    <x v="0"/>
    <x v="47"/>
    <m/>
    <m/>
    <x v="0"/>
    <x v="0"/>
    <x v="0"/>
    <x v="0"/>
    <x v="0"/>
    <x v="0"/>
    <x v="0"/>
    <x v="0"/>
    <x v="0"/>
    <x v="7"/>
    <x v="9"/>
    <x v="0"/>
    <x v="2"/>
  </r>
  <r>
    <n v="185076169"/>
    <x v="209"/>
    <x v="216"/>
    <x v="0"/>
    <x v="47"/>
    <m/>
    <m/>
    <x v="0"/>
    <x v="0"/>
    <x v="0"/>
    <x v="0"/>
    <x v="0"/>
    <x v="0"/>
    <x v="0"/>
    <x v="0"/>
    <x v="0"/>
    <x v="7"/>
    <x v="9"/>
    <x v="0"/>
    <x v="2"/>
  </r>
  <r>
    <n v="185076212"/>
    <x v="209"/>
    <x v="216"/>
    <x v="0"/>
    <x v="47"/>
    <m/>
    <m/>
    <x v="0"/>
    <x v="0"/>
    <x v="0"/>
    <x v="0"/>
    <x v="0"/>
    <x v="0"/>
    <x v="0"/>
    <x v="0"/>
    <x v="0"/>
    <x v="7"/>
    <x v="9"/>
    <x v="0"/>
    <x v="2"/>
  </r>
  <r>
    <n v="185076280"/>
    <x v="209"/>
    <x v="216"/>
    <x v="0"/>
    <x v="47"/>
    <m/>
    <m/>
    <x v="0"/>
    <x v="0"/>
    <x v="0"/>
    <x v="0"/>
    <x v="0"/>
    <x v="0"/>
    <x v="0"/>
    <x v="0"/>
    <x v="0"/>
    <x v="7"/>
    <x v="9"/>
    <x v="0"/>
    <x v="2"/>
  </r>
  <r>
    <n v="185076343"/>
    <x v="209"/>
    <x v="216"/>
    <x v="0"/>
    <x v="47"/>
    <m/>
    <m/>
    <x v="0"/>
    <x v="0"/>
    <x v="0"/>
    <x v="0"/>
    <x v="0"/>
    <x v="0"/>
    <x v="0"/>
    <x v="0"/>
    <x v="0"/>
    <x v="7"/>
    <x v="9"/>
    <x v="0"/>
    <x v="2"/>
  </r>
  <r>
    <n v="185076620"/>
    <x v="222"/>
    <x v="11"/>
    <x v="8"/>
    <x v="28"/>
    <s v="2024-12-31"/>
    <m/>
    <x v="7"/>
    <x v="0"/>
    <x v="0"/>
    <x v="0"/>
    <x v="2"/>
    <x v="1"/>
    <x v="1"/>
    <x v="1"/>
    <x v="0"/>
    <x v="7"/>
    <x v="2"/>
    <x v="0"/>
    <x v="1"/>
  </r>
  <r>
    <n v="185077179"/>
    <x v="222"/>
    <x v="216"/>
    <x v="6"/>
    <x v="11"/>
    <m/>
    <m/>
    <x v="0"/>
    <x v="0"/>
    <x v="0"/>
    <x v="0"/>
    <x v="2"/>
    <x v="1"/>
    <x v="1"/>
    <x v="1"/>
    <x v="0"/>
    <x v="7"/>
    <x v="9"/>
    <x v="0"/>
    <x v="2"/>
  </r>
  <r>
    <n v="185077201"/>
    <x v="223"/>
    <x v="218"/>
    <x v="0"/>
    <x v="11"/>
    <m/>
    <m/>
    <x v="0"/>
    <x v="0"/>
    <x v="0"/>
    <x v="0"/>
    <x v="0"/>
    <x v="0"/>
    <x v="0"/>
    <x v="0"/>
    <x v="0"/>
    <x v="8"/>
    <x v="9"/>
    <x v="1"/>
    <x v="2"/>
  </r>
  <r>
    <n v="185077413"/>
    <x v="222"/>
    <x v="216"/>
    <x v="1"/>
    <x v="28"/>
    <m/>
    <m/>
    <x v="0"/>
    <x v="0"/>
    <x v="0"/>
    <x v="0"/>
    <x v="2"/>
    <x v="1"/>
    <x v="1"/>
    <x v="1"/>
    <x v="0"/>
    <x v="7"/>
    <x v="9"/>
    <x v="0"/>
    <x v="2"/>
  </r>
  <r>
    <n v="185077494"/>
    <x v="201"/>
    <x v="218"/>
    <x v="0"/>
    <x v="28"/>
    <m/>
    <m/>
    <x v="0"/>
    <x v="0"/>
    <x v="0"/>
    <x v="0"/>
    <x v="0"/>
    <x v="0"/>
    <x v="0"/>
    <x v="0"/>
    <x v="0"/>
    <x v="8"/>
    <x v="9"/>
    <x v="1"/>
    <x v="2"/>
  </r>
  <r>
    <n v="185077551"/>
    <x v="201"/>
    <x v="218"/>
    <x v="0"/>
    <x v="28"/>
    <m/>
    <m/>
    <x v="0"/>
    <x v="0"/>
    <x v="0"/>
    <x v="0"/>
    <x v="0"/>
    <x v="0"/>
    <x v="0"/>
    <x v="0"/>
    <x v="0"/>
    <x v="8"/>
    <x v="9"/>
    <x v="1"/>
    <x v="2"/>
  </r>
  <r>
    <n v="185079592"/>
    <x v="222"/>
    <x v="207"/>
    <x v="10"/>
    <x v="96"/>
    <m/>
    <m/>
    <x v="0"/>
    <x v="0"/>
    <x v="0"/>
    <x v="0"/>
    <x v="2"/>
    <x v="1"/>
    <x v="0"/>
    <x v="1"/>
    <x v="0"/>
    <x v="7"/>
    <x v="9"/>
    <x v="0"/>
    <x v="2"/>
  </r>
  <r>
    <n v="185079620"/>
    <x v="187"/>
    <x v="11"/>
    <x v="0"/>
    <x v="96"/>
    <s v="2025-01-13"/>
    <m/>
    <x v="1"/>
    <x v="0"/>
    <x v="0"/>
    <x v="0"/>
    <x v="0"/>
    <x v="0"/>
    <x v="0"/>
    <x v="0"/>
    <x v="0"/>
    <x v="8"/>
    <x v="2"/>
    <x v="1"/>
    <x v="1"/>
  </r>
  <r>
    <n v="185079660"/>
    <x v="187"/>
    <x v="11"/>
    <x v="0"/>
    <x v="96"/>
    <s v="2025-01-13"/>
    <m/>
    <x v="5"/>
    <x v="0"/>
    <x v="0"/>
    <x v="0"/>
    <x v="0"/>
    <x v="0"/>
    <x v="0"/>
    <x v="0"/>
    <x v="0"/>
    <x v="8"/>
    <x v="2"/>
    <x v="1"/>
    <x v="1"/>
  </r>
  <r>
    <n v="185079688"/>
    <x v="187"/>
    <x v="208"/>
    <x v="0"/>
    <x v="96"/>
    <m/>
    <m/>
    <x v="0"/>
    <x v="0"/>
    <x v="0"/>
    <x v="0"/>
    <x v="0"/>
    <x v="0"/>
    <x v="0"/>
    <x v="0"/>
    <x v="0"/>
    <x v="8"/>
    <x v="9"/>
    <x v="1"/>
    <x v="2"/>
  </r>
  <r>
    <n v="185079723"/>
    <x v="187"/>
    <x v="218"/>
    <x v="0"/>
    <x v="96"/>
    <m/>
    <m/>
    <x v="0"/>
    <x v="0"/>
    <x v="0"/>
    <x v="0"/>
    <x v="0"/>
    <x v="0"/>
    <x v="0"/>
    <x v="0"/>
    <x v="0"/>
    <x v="8"/>
    <x v="9"/>
    <x v="1"/>
    <x v="2"/>
  </r>
  <r>
    <n v="185079768"/>
    <x v="222"/>
    <x v="11"/>
    <x v="5"/>
    <x v="25"/>
    <s v="2025-01-10"/>
    <m/>
    <x v="7"/>
    <x v="0"/>
    <x v="0"/>
    <x v="0"/>
    <x v="2"/>
    <x v="1"/>
    <x v="1"/>
    <x v="0"/>
    <x v="0"/>
    <x v="7"/>
    <x v="2"/>
    <x v="0"/>
    <x v="1"/>
  </r>
  <r>
    <n v="185100479"/>
    <x v="192"/>
    <x v="11"/>
    <x v="6"/>
    <x v="30"/>
    <s v="2025-01-15"/>
    <m/>
    <x v="1"/>
    <x v="0"/>
    <x v="0"/>
    <x v="0"/>
    <x v="2"/>
    <x v="1"/>
    <x v="1"/>
    <x v="1"/>
    <x v="0"/>
    <x v="7"/>
    <x v="2"/>
    <x v="0"/>
    <x v="1"/>
  </r>
  <r>
    <n v="185100721"/>
    <x v="192"/>
    <x v="209"/>
    <x v="10"/>
    <x v="3"/>
    <m/>
    <m/>
    <x v="0"/>
    <x v="0"/>
    <x v="0"/>
    <x v="0"/>
    <x v="2"/>
    <x v="1"/>
    <x v="0"/>
    <x v="1"/>
    <x v="0"/>
    <x v="7"/>
    <x v="8"/>
    <x v="0"/>
    <x v="0"/>
  </r>
  <r>
    <n v="185100749"/>
    <x v="192"/>
    <x v="216"/>
    <x v="0"/>
    <x v="3"/>
    <m/>
    <m/>
    <x v="0"/>
    <x v="0"/>
    <x v="0"/>
    <x v="0"/>
    <x v="0"/>
    <x v="0"/>
    <x v="0"/>
    <x v="0"/>
    <x v="0"/>
    <x v="7"/>
    <x v="9"/>
    <x v="0"/>
    <x v="2"/>
  </r>
  <r>
    <n v="185100763"/>
    <x v="192"/>
    <x v="11"/>
    <x v="11"/>
    <x v="84"/>
    <s v="2025-01-10"/>
    <m/>
    <x v="2"/>
    <x v="0"/>
    <x v="0"/>
    <x v="0"/>
    <x v="2"/>
    <x v="1"/>
    <x v="0"/>
    <x v="1"/>
    <x v="0"/>
    <x v="7"/>
    <x v="2"/>
    <x v="0"/>
    <x v="1"/>
  </r>
  <r>
    <n v="185100798"/>
    <x v="192"/>
    <x v="216"/>
    <x v="0"/>
    <x v="3"/>
    <m/>
    <m/>
    <x v="0"/>
    <x v="0"/>
    <x v="0"/>
    <x v="0"/>
    <x v="0"/>
    <x v="0"/>
    <x v="0"/>
    <x v="0"/>
    <x v="0"/>
    <x v="7"/>
    <x v="9"/>
    <x v="0"/>
    <x v="2"/>
  </r>
  <r>
    <n v="185101511"/>
    <x v="192"/>
    <x v="211"/>
    <x v="10"/>
    <x v="11"/>
    <m/>
    <m/>
    <x v="0"/>
    <x v="0"/>
    <x v="0"/>
    <x v="0"/>
    <x v="2"/>
    <x v="1"/>
    <x v="0"/>
    <x v="1"/>
    <x v="0"/>
    <x v="7"/>
    <x v="9"/>
    <x v="0"/>
    <x v="2"/>
  </r>
  <r>
    <n v="185101538"/>
    <x v="201"/>
    <x v="192"/>
    <x v="0"/>
    <x v="11"/>
    <m/>
    <m/>
    <x v="0"/>
    <x v="0"/>
    <x v="0"/>
    <x v="0"/>
    <x v="0"/>
    <x v="0"/>
    <x v="0"/>
    <x v="0"/>
    <x v="0"/>
    <x v="8"/>
    <x v="9"/>
    <x v="1"/>
    <x v="2"/>
  </r>
  <r>
    <n v="185101568"/>
    <x v="201"/>
    <x v="192"/>
    <x v="0"/>
    <x v="11"/>
    <m/>
    <m/>
    <x v="0"/>
    <x v="0"/>
    <x v="0"/>
    <x v="0"/>
    <x v="0"/>
    <x v="0"/>
    <x v="0"/>
    <x v="0"/>
    <x v="0"/>
    <x v="8"/>
    <x v="9"/>
    <x v="1"/>
    <x v="2"/>
  </r>
  <r>
    <n v="185101592"/>
    <x v="201"/>
    <x v="192"/>
    <x v="0"/>
    <x v="11"/>
    <m/>
    <m/>
    <x v="0"/>
    <x v="0"/>
    <x v="0"/>
    <x v="0"/>
    <x v="0"/>
    <x v="0"/>
    <x v="0"/>
    <x v="0"/>
    <x v="0"/>
    <x v="8"/>
    <x v="9"/>
    <x v="1"/>
    <x v="2"/>
  </r>
  <r>
    <n v="185101615"/>
    <x v="201"/>
    <x v="192"/>
    <x v="0"/>
    <x v="11"/>
    <m/>
    <m/>
    <x v="0"/>
    <x v="0"/>
    <x v="0"/>
    <x v="0"/>
    <x v="0"/>
    <x v="0"/>
    <x v="0"/>
    <x v="0"/>
    <x v="0"/>
    <x v="8"/>
    <x v="9"/>
    <x v="1"/>
    <x v="2"/>
  </r>
  <r>
    <n v="185102114"/>
    <x v="192"/>
    <x v="11"/>
    <x v="6"/>
    <x v="34"/>
    <s v="2024-12-27"/>
    <m/>
    <x v="1"/>
    <x v="0"/>
    <x v="0"/>
    <x v="0"/>
    <x v="2"/>
    <x v="1"/>
    <x v="1"/>
    <x v="1"/>
    <x v="0"/>
    <x v="7"/>
    <x v="2"/>
    <x v="0"/>
    <x v="1"/>
  </r>
  <r>
    <n v="185102195"/>
    <x v="192"/>
    <x v="211"/>
    <x v="4"/>
    <x v="120"/>
    <m/>
    <m/>
    <x v="0"/>
    <x v="0"/>
    <x v="0"/>
    <x v="0"/>
    <x v="2"/>
    <x v="1"/>
    <x v="1"/>
    <x v="1"/>
    <x v="0"/>
    <x v="7"/>
    <x v="9"/>
    <x v="0"/>
    <x v="2"/>
  </r>
  <r>
    <n v="185102231"/>
    <x v="223"/>
    <x v="207"/>
    <x v="0"/>
    <x v="120"/>
    <m/>
    <m/>
    <x v="0"/>
    <x v="0"/>
    <x v="0"/>
    <x v="0"/>
    <x v="0"/>
    <x v="0"/>
    <x v="0"/>
    <x v="0"/>
    <x v="0"/>
    <x v="8"/>
    <x v="9"/>
    <x v="1"/>
    <x v="2"/>
  </r>
  <r>
    <n v="185102269"/>
    <x v="223"/>
    <x v="207"/>
    <x v="0"/>
    <x v="120"/>
    <m/>
    <m/>
    <x v="0"/>
    <x v="0"/>
    <x v="0"/>
    <x v="0"/>
    <x v="0"/>
    <x v="0"/>
    <x v="0"/>
    <x v="0"/>
    <x v="0"/>
    <x v="8"/>
    <x v="9"/>
    <x v="1"/>
    <x v="2"/>
  </r>
  <r>
    <n v="185102938"/>
    <x v="192"/>
    <x v="205"/>
    <x v="0"/>
    <x v="91"/>
    <m/>
    <s v="2025-01-17"/>
    <x v="0"/>
    <x v="0"/>
    <x v="0"/>
    <x v="0"/>
    <x v="0"/>
    <x v="0"/>
    <x v="0"/>
    <x v="0"/>
    <x v="0"/>
    <x v="7"/>
    <x v="9"/>
    <x v="0"/>
    <x v="2"/>
  </r>
  <r>
    <n v="185103243"/>
    <x v="192"/>
    <x v="196"/>
    <x v="10"/>
    <x v="84"/>
    <m/>
    <m/>
    <x v="0"/>
    <x v="0"/>
    <x v="0"/>
    <x v="0"/>
    <x v="2"/>
    <x v="1"/>
    <x v="0"/>
    <x v="1"/>
    <x v="0"/>
    <x v="7"/>
    <x v="8"/>
    <x v="0"/>
    <x v="0"/>
  </r>
  <r>
    <n v="185103272"/>
    <x v="210"/>
    <x v="205"/>
    <x v="0"/>
    <x v="84"/>
    <m/>
    <m/>
    <x v="0"/>
    <x v="0"/>
    <x v="0"/>
    <x v="0"/>
    <x v="0"/>
    <x v="0"/>
    <x v="0"/>
    <x v="0"/>
    <x v="0"/>
    <x v="7"/>
    <x v="9"/>
    <x v="0"/>
    <x v="2"/>
  </r>
  <r>
    <n v="185103309"/>
    <x v="210"/>
    <x v="205"/>
    <x v="0"/>
    <x v="84"/>
    <m/>
    <m/>
    <x v="0"/>
    <x v="0"/>
    <x v="0"/>
    <x v="0"/>
    <x v="0"/>
    <x v="0"/>
    <x v="0"/>
    <x v="0"/>
    <x v="0"/>
    <x v="7"/>
    <x v="9"/>
    <x v="0"/>
    <x v="2"/>
  </r>
  <r>
    <n v="185103353"/>
    <x v="210"/>
    <x v="205"/>
    <x v="0"/>
    <x v="84"/>
    <m/>
    <m/>
    <x v="0"/>
    <x v="0"/>
    <x v="0"/>
    <x v="0"/>
    <x v="0"/>
    <x v="0"/>
    <x v="0"/>
    <x v="0"/>
    <x v="0"/>
    <x v="7"/>
    <x v="9"/>
    <x v="0"/>
    <x v="2"/>
  </r>
  <r>
    <n v="185105054"/>
    <x v="192"/>
    <x v="11"/>
    <x v="10"/>
    <x v="25"/>
    <s v="2024-12-27"/>
    <m/>
    <x v="1"/>
    <x v="0"/>
    <x v="0"/>
    <x v="0"/>
    <x v="2"/>
    <x v="1"/>
    <x v="0"/>
    <x v="1"/>
    <x v="0"/>
    <x v="7"/>
    <x v="2"/>
    <x v="0"/>
    <x v="1"/>
  </r>
  <r>
    <n v="185105799"/>
    <x v="192"/>
    <x v="11"/>
    <x v="6"/>
    <x v="98"/>
    <s v="2025-01-08"/>
    <m/>
    <x v="7"/>
    <x v="0"/>
    <x v="0"/>
    <x v="0"/>
    <x v="2"/>
    <x v="1"/>
    <x v="1"/>
    <x v="1"/>
    <x v="0"/>
    <x v="7"/>
    <x v="2"/>
    <x v="0"/>
    <x v="1"/>
  </r>
  <r>
    <n v="185106234"/>
    <x v="192"/>
    <x v="197"/>
    <x v="4"/>
    <x v="28"/>
    <m/>
    <m/>
    <x v="0"/>
    <x v="0"/>
    <x v="0"/>
    <x v="0"/>
    <x v="2"/>
    <x v="1"/>
    <x v="1"/>
    <x v="1"/>
    <x v="0"/>
    <x v="7"/>
    <x v="8"/>
    <x v="0"/>
    <x v="0"/>
  </r>
  <r>
    <n v="185106279"/>
    <x v="210"/>
    <x v="211"/>
    <x v="0"/>
    <x v="28"/>
    <m/>
    <m/>
    <x v="0"/>
    <x v="0"/>
    <x v="0"/>
    <x v="0"/>
    <x v="0"/>
    <x v="0"/>
    <x v="0"/>
    <x v="0"/>
    <x v="0"/>
    <x v="7"/>
    <x v="9"/>
    <x v="0"/>
    <x v="2"/>
  </r>
  <r>
    <n v="185106319"/>
    <x v="210"/>
    <x v="211"/>
    <x v="0"/>
    <x v="28"/>
    <m/>
    <m/>
    <x v="0"/>
    <x v="0"/>
    <x v="0"/>
    <x v="0"/>
    <x v="0"/>
    <x v="0"/>
    <x v="0"/>
    <x v="0"/>
    <x v="0"/>
    <x v="7"/>
    <x v="9"/>
    <x v="0"/>
    <x v="2"/>
  </r>
  <r>
    <n v="185107047"/>
    <x v="192"/>
    <x v="207"/>
    <x v="1"/>
    <x v="123"/>
    <m/>
    <m/>
    <x v="0"/>
    <x v="0"/>
    <x v="0"/>
    <x v="0"/>
    <x v="2"/>
    <x v="1"/>
    <x v="1"/>
    <x v="1"/>
    <x v="0"/>
    <x v="7"/>
    <x v="9"/>
    <x v="0"/>
    <x v="2"/>
  </r>
  <r>
    <n v="185107133"/>
    <x v="205"/>
    <x v="208"/>
    <x v="0"/>
    <x v="123"/>
    <m/>
    <m/>
    <x v="0"/>
    <x v="0"/>
    <x v="0"/>
    <x v="0"/>
    <x v="0"/>
    <x v="0"/>
    <x v="0"/>
    <x v="0"/>
    <x v="0"/>
    <x v="8"/>
    <x v="9"/>
    <x v="1"/>
    <x v="2"/>
  </r>
  <r>
    <n v="185107135"/>
    <x v="192"/>
    <x v="220"/>
    <x v="10"/>
    <x v="22"/>
    <m/>
    <m/>
    <x v="0"/>
    <x v="0"/>
    <x v="0"/>
    <x v="0"/>
    <x v="2"/>
    <x v="1"/>
    <x v="0"/>
    <x v="1"/>
    <x v="0"/>
    <x v="7"/>
    <x v="9"/>
    <x v="0"/>
    <x v="2"/>
  </r>
  <r>
    <n v="185107191"/>
    <x v="205"/>
    <x v="214"/>
    <x v="0"/>
    <x v="123"/>
    <m/>
    <m/>
    <x v="0"/>
    <x v="0"/>
    <x v="0"/>
    <x v="0"/>
    <x v="0"/>
    <x v="0"/>
    <x v="0"/>
    <x v="0"/>
    <x v="0"/>
    <x v="8"/>
    <x v="9"/>
    <x v="1"/>
    <x v="2"/>
  </r>
  <r>
    <n v="185107200"/>
    <x v="226"/>
    <x v="11"/>
    <x v="0"/>
    <x v="22"/>
    <m/>
    <m/>
    <x v="0"/>
    <x v="0"/>
    <x v="0"/>
    <x v="0"/>
    <x v="0"/>
    <x v="0"/>
    <x v="0"/>
    <x v="0"/>
    <x v="0"/>
    <x v="8"/>
    <x v="2"/>
    <x v="1"/>
    <x v="1"/>
  </r>
  <r>
    <n v="185107272"/>
    <x v="226"/>
    <x v="11"/>
    <x v="0"/>
    <x v="22"/>
    <m/>
    <m/>
    <x v="0"/>
    <x v="0"/>
    <x v="0"/>
    <x v="0"/>
    <x v="0"/>
    <x v="0"/>
    <x v="0"/>
    <x v="0"/>
    <x v="0"/>
    <x v="8"/>
    <x v="2"/>
    <x v="1"/>
    <x v="1"/>
  </r>
  <r>
    <n v="185107315"/>
    <x v="226"/>
    <x v="11"/>
    <x v="0"/>
    <x v="22"/>
    <m/>
    <m/>
    <x v="0"/>
    <x v="0"/>
    <x v="0"/>
    <x v="0"/>
    <x v="0"/>
    <x v="0"/>
    <x v="0"/>
    <x v="0"/>
    <x v="0"/>
    <x v="8"/>
    <x v="2"/>
    <x v="1"/>
    <x v="1"/>
  </r>
  <r>
    <n v="185112225"/>
    <x v="192"/>
    <x v="209"/>
    <x v="8"/>
    <x v="126"/>
    <m/>
    <m/>
    <x v="0"/>
    <x v="0"/>
    <x v="0"/>
    <x v="0"/>
    <x v="2"/>
    <x v="1"/>
    <x v="1"/>
    <x v="1"/>
    <x v="0"/>
    <x v="7"/>
    <x v="8"/>
    <x v="0"/>
    <x v="0"/>
  </r>
  <r>
    <n v="185112262"/>
    <x v="224"/>
    <x v="211"/>
    <x v="0"/>
    <x v="126"/>
    <m/>
    <m/>
    <x v="0"/>
    <x v="0"/>
    <x v="0"/>
    <x v="0"/>
    <x v="0"/>
    <x v="0"/>
    <x v="0"/>
    <x v="0"/>
    <x v="0"/>
    <x v="7"/>
    <x v="9"/>
    <x v="0"/>
    <x v="2"/>
  </r>
  <r>
    <n v="185112437"/>
    <x v="224"/>
    <x v="211"/>
    <x v="0"/>
    <x v="126"/>
    <m/>
    <m/>
    <x v="0"/>
    <x v="0"/>
    <x v="0"/>
    <x v="0"/>
    <x v="0"/>
    <x v="0"/>
    <x v="0"/>
    <x v="0"/>
    <x v="0"/>
    <x v="7"/>
    <x v="9"/>
    <x v="0"/>
    <x v="2"/>
  </r>
  <r>
    <n v="185157313"/>
    <x v="209"/>
    <x v="11"/>
    <x v="1"/>
    <x v="120"/>
    <s v="2025-01-03"/>
    <m/>
    <x v="1"/>
    <x v="0"/>
    <x v="0"/>
    <x v="0"/>
    <x v="2"/>
    <x v="1"/>
    <x v="1"/>
    <x v="1"/>
    <x v="0"/>
    <x v="7"/>
    <x v="2"/>
    <x v="0"/>
    <x v="1"/>
  </r>
  <r>
    <n v="185169158"/>
    <x v="209"/>
    <x v="205"/>
    <x v="6"/>
    <x v="74"/>
    <m/>
    <m/>
    <x v="0"/>
    <x v="0"/>
    <x v="0"/>
    <x v="0"/>
    <x v="2"/>
    <x v="1"/>
    <x v="1"/>
    <x v="1"/>
    <x v="0"/>
    <x v="7"/>
    <x v="9"/>
    <x v="0"/>
    <x v="2"/>
  </r>
  <r>
    <n v="185169195"/>
    <x v="187"/>
    <x v="218"/>
    <x v="0"/>
    <x v="74"/>
    <m/>
    <m/>
    <x v="0"/>
    <x v="0"/>
    <x v="0"/>
    <x v="0"/>
    <x v="0"/>
    <x v="0"/>
    <x v="0"/>
    <x v="0"/>
    <x v="0"/>
    <x v="8"/>
    <x v="9"/>
    <x v="1"/>
    <x v="2"/>
  </r>
  <r>
    <n v="185172648"/>
    <x v="209"/>
    <x v="216"/>
    <x v="1"/>
    <x v="32"/>
    <m/>
    <s v="2025-01-05"/>
    <x v="0"/>
    <x v="0"/>
    <x v="0"/>
    <x v="0"/>
    <x v="2"/>
    <x v="1"/>
    <x v="1"/>
    <x v="1"/>
    <x v="0"/>
    <x v="7"/>
    <x v="9"/>
    <x v="0"/>
    <x v="2"/>
  </r>
  <r>
    <n v="185172687"/>
    <x v="223"/>
    <x v="11"/>
    <x v="0"/>
    <x v="32"/>
    <s v="2025-01-03"/>
    <m/>
    <x v="5"/>
    <x v="0"/>
    <x v="0"/>
    <x v="0"/>
    <x v="0"/>
    <x v="0"/>
    <x v="0"/>
    <x v="0"/>
    <x v="0"/>
    <x v="8"/>
    <x v="2"/>
    <x v="1"/>
    <x v="1"/>
  </r>
  <r>
    <n v="185172717"/>
    <x v="223"/>
    <x v="11"/>
    <x v="0"/>
    <x v="32"/>
    <s v="2025-01-03"/>
    <m/>
    <x v="5"/>
    <x v="0"/>
    <x v="0"/>
    <x v="0"/>
    <x v="0"/>
    <x v="0"/>
    <x v="0"/>
    <x v="0"/>
    <x v="0"/>
    <x v="8"/>
    <x v="2"/>
    <x v="1"/>
    <x v="1"/>
  </r>
  <r>
    <n v="185172739"/>
    <x v="223"/>
    <x v="11"/>
    <x v="0"/>
    <x v="32"/>
    <s v="2025-01-03"/>
    <m/>
    <x v="5"/>
    <x v="0"/>
    <x v="0"/>
    <x v="0"/>
    <x v="0"/>
    <x v="0"/>
    <x v="0"/>
    <x v="0"/>
    <x v="0"/>
    <x v="8"/>
    <x v="2"/>
    <x v="1"/>
    <x v="1"/>
  </r>
  <r>
    <n v="185185741"/>
    <x v="210"/>
    <x v="184"/>
    <x v="8"/>
    <x v="22"/>
    <m/>
    <m/>
    <x v="0"/>
    <x v="0"/>
    <x v="0"/>
    <x v="0"/>
    <x v="2"/>
    <x v="1"/>
    <x v="1"/>
    <x v="1"/>
    <x v="0"/>
    <x v="7"/>
    <x v="9"/>
    <x v="0"/>
    <x v="2"/>
  </r>
  <r>
    <n v="185185805"/>
    <x v="187"/>
    <x v="218"/>
    <x v="0"/>
    <x v="22"/>
    <m/>
    <m/>
    <x v="0"/>
    <x v="0"/>
    <x v="0"/>
    <x v="0"/>
    <x v="0"/>
    <x v="0"/>
    <x v="0"/>
    <x v="0"/>
    <x v="0"/>
    <x v="8"/>
    <x v="9"/>
    <x v="1"/>
    <x v="2"/>
  </r>
  <r>
    <n v="185185991"/>
    <x v="210"/>
    <x v="11"/>
    <x v="1"/>
    <x v="74"/>
    <s v="2024-12-31"/>
    <m/>
    <x v="2"/>
    <x v="0"/>
    <x v="0"/>
    <x v="0"/>
    <x v="2"/>
    <x v="1"/>
    <x v="1"/>
    <x v="1"/>
    <x v="0"/>
    <x v="7"/>
    <x v="2"/>
    <x v="0"/>
    <x v="1"/>
  </r>
  <r>
    <n v="185187358"/>
    <x v="210"/>
    <x v="219"/>
    <x v="8"/>
    <x v="25"/>
    <m/>
    <m/>
    <x v="0"/>
    <x v="0"/>
    <x v="0"/>
    <x v="0"/>
    <x v="2"/>
    <x v="1"/>
    <x v="1"/>
    <x v="1"/>
    <x v="0"/>
    <x v="7"/>
    <x v="9"/>
    <x v="0"/>
    <x v="2"/>
  </r>
  <r>
    <n v="185187381"/>
    <x v="227"/>
    <x v="220"/>
    <x v="0"/>
    <x v="25"/>
    <m/>
    <m/>
    <x v="0"/>
    <x v="0"/>
    <x v="0"/>
    <x v="0"/>
    <x v="0"/>
    <x v="0"/>
    <x v="0"/>
    <x v="0"/>
    <x v="0"/>
    <x v="8"/>
    <x v="9"/>
    <x v="1"/>
    <x v="2"/>
  </r>
  <r>
    <n v="185187414"/>
    <x v="227"/>
    <x v="220"/>
    <x v="0"/>
    <x v="25"/>
    <m/>
    <m/>
    <x v="0"/>
    <x v="0"/>
    <x v="0"/>
    <x v="0"/>
    <x v="0"/>
    <x v="0"/>
    <x v="0"/>
    <x v="0"/>
    <x v="0"/>
    <x v="8"/>
    <x v="9"/>
    <x v="1"/>
    <x v="2"/>
  </r>
  <r>
    <n v="185187443"/>
    <x v="227"/>
    <x v="230"/>
    <x v="0"/>
    <x v="25"/>
    <m/>
    <m/>
    <x v="0"/>
    <x v="0"/>
    <x v="0"/>
    <x v="0"/>
    <x v="0"/>
    <x v="0"/>
    <x v="0"/>
    <x v="0"/>
    <x v="0"/>
    <x v="8"/>
    <x v="9"/>
    <x v="1"/>
    <x v="2"/>
  </r>
  <r>
    <n v="185224136"/>
    <x v="223"/>
    <x v="207"/>
    <x v="6"/>
    <x v="5"/>
    <m/>
    <m/>
    <x v="0"/>
    <x v="0"/>
    <x v="0"/>
    <x v="0"/>
    <x v="2"/>
    <x v="1"/>
    <x v="1"/>
    <x v="1"/>
    <x v="0"/>
    <x v="8"/>
    <x v="9"/>
    <x v="1"/>
    <x v="2"/>
  </r>
  <r>
    <n v="185224398"/>
    <x v="187"/>
    <x v="208"/>
    <x v="0"/>
    <x v="5"/>
    <m/>
    <m/>
    <x v="0"/>
    <x v="0"/>
    <x v="0"/>
    <x v="0"/>
    <x v="0"/>
    <x v="0"/>
    <x v="0"/>
    <x v="0"/>
    <x v="0"/>
    <x v="8"/>
    <x v="9"/>
    <x v="1"/>
    <x v="2"/>
  </r>
  <r>
    <n v="185238409"/>
    <x v="223"/>
    <x v="205"/>
    <x v="1"/>
    <x v="7"/>
    <m/>
    <m/>
    <x v="0"/>
    <x v="0"/>
    <x v="0"/>
    <x v="0"/>
    <x v="2"/>
    <x v="1"/>
    <x v="1"/>
    <x v="1"/>
    <x v="0"/>
    <x v="8"/>
    <x v="9"/>
    <x v="1"/>
    <x v="2"/>
  </r>
  <r>
    <n v="185238436"/>
    <x v="218"/>
    <x v="221"/>
    <x v="0"/>
    <x v="7"/>
    <m/>
    <m/>
    <x v="0"/>
    <x v="0"/>
    <x v="0"/>
    <x v="0"/>
    <x v="0"/>
    <x v="0"/>
    <x v="0"/>
    <x v="0"/>
    <x v="0"/>
    <x v="8"/>
    <x v="9"/>
    <x v="1"/>
    <x v="2"/>
  </r>
  <r>
    <n v="185238469"/>
    <x v="218"/>
    <x v="221"/>
    <x v="0"/>
    <x v="7"/>
    <m/>
    <m/>
    <x v="0"/>
    <x v="0"/>
    <x v="0"/>
    <x v="0"/>
    <x v="0"/>
    <x v="0"/>
    <x v="0"/>
    <x v="0"/>
    <x v="0"/>
    <x v="8"/>
    <x v="9"/>
    <x v="1"/>
    <x v="2"/>
  </r>
  <r>
    <n v="185239397"/>
    <x v="223"/>
    <x v="11"/>
    <x v="6"/>
    <x v="47"/>
    <s v="2025-02-03"/>
    <m/>
    <x v="2"/>
    <x v="0"/>
    <x v="0"/>
    <x v="0"/>
    <x v="2"/>
    <x v="1"/>
    <x v="1"/>
    <x v="1"/>
    <x v="0"/>
    <x v="8"/>
    <x v="2"/>
    <x v="1"/>
    <x v="1"/>
  </r>
  <r>
    <n v="185239898"/>
    <x v="223"/>
    <x v="211"/>
    <x v="1"/>
    <x v="123"/>
    <m/>
    <m/>
    <x v="0"/>
    <x v="0"/>
    <x v="0"/>
    <x v="0"/>
    <x v="2"/>
    <x v="1"/>
    <x v="1"/>
    <x v="1"/>
    <x v="0"/>
    <x v="8"/>
    <x v="9"/>
    <x v="1"/>
    <x v="2"/>
  </r>
  <r>
    <n v="185239931"/>
    <x v="201"/>
    <x v="192"/>
    <x v="0"/>
    <x v="123"/>
    <m/>
    <m/>
    <x v="0"/>
    <x v="0"/>
    <x v="0"/>
    <x v="0"/>
    <x v="0"/>
    <x v="0"/>
    <x v="0"/>
    <x v="0"/>
    <x v="0"/>
    <x v="8"/>
    <x v="9"/>
    <x v="1"/>
    <x v="2"/>
  </r>
  <r>
    <n v="185241051"/>
    <x v="223"/>
    <x v="192"/>
    <x v="6"/>
    <x v="11"/>
    <m/>
    <m/>
    <x v="0"/>
    <x v="0"/>
    <x v="0"/>
    <x v="0"/>
    <x v="2"/>
    <x v="1"/>
    <x v="1"/>
    <x v="1"/>
    <x v="0"/>
    <x v="8"/>
    <x v="9"/>
    <x v="1"/>
    <x v="2"/>
  </r>
  <r>
    <n v="185241085"/>
    <x v="228"/>
    <x v="221"/>
    <x v="0"/>
    <x v="11"/>
    <m/>
    <m/>
    <x v="0"/>
    <x v="0"/>
    <x v="0"/>
    <x v="0"/>
    <x v="0"/>
    <x v="0"/>
    <x v="0"/>
    <x v="0"/>
    <x v="0"/>
    <x v="8"/>
    <x v="9"/>
    <x v="1"/>
    <x v="2"/>
  </r>
  <r>
    <n v="185241114"/>
    <x v="228"/>
    <x v="214"/>
    <x v="0"/>
    <x v="11"/>
    <m/>
    <m/>
    <x v="0"/>
    <x v="0"/>
    <x v="0"/>
    <x v="0"/>
    <x v="0"/>
    <x v="0"/>
    <x v="0"/>
    <x v="0"/>
    <x v="0"/>
    <x v="8"/>
    <x v="9"/>
    <x v="1"/>
    <x v="2"/>
  </r>
  <r>
    <n v="185241581"/>
    <x v="201"/>
    <x v="208"/>
    <x v="6"/>
    <x v="5"/>
    <m/>
    <m/>
    <x v="0"/>
    <x v="0"/>
    <x v="0"/>
    <x v="0"/>
    <x v="2"/>
    <x v="1"/>
    <x v="1"/>
    <x v="1"/>
    <x v="0"/>
    <x v="8"/>
    <x v="9"/>
    <x v="1"/>
    <x v="2"/>
  </r>
  <r>
    <n v="185241633"/>
    <x v="229"/>
    <x v="221"/>
    <x v="0"/>
    <x v="5"/>
    <m/>
    <m/>
    <x v="0"/>
    <x v="0"/>
    <x v="0"/>
    <x v="0"/>
    <x v="0"/>
    <x v="0"/>
    <x v="0"/>
    <x v="0"/>
    <x v="0"/>
    <x v="8"/>
    <x v="9"/>
    <x v="1"/>
    <x v="2"/>
  </r>
  <r>
    <n v="185241683"/>
    <x v="229"/>
    <x v="221"/>
    <x v="0"/>
    <x v="5"/>
    <m/>
    <m/>
    <x v="0"/>
    <x v="0"/>
    <x v="0"/>
    <x v="0"/>
    <x v="0"/>
    <x v="0"/>
    <x v="0"/>
    <x v="0"/>
    <x v="0"/>
    <x v="8"/>
    <x v="9"/>
    <x v="1"/>
    <x v="2"/>
  </r>
  <r>
    <n v="185242741"/>
    <x v="223"/>
    <x v="231"/>
    <x v="1"/>
    <x v="11"/>
    <m/>
    <m/>
    <x v="0"/>
    <x v="0"/>
    <x v="0"/>
    <x v="0"/>
    <x v="2"/>
    <x v="1"/>
    <x v="1"/>
    <x v="1"/>
    <x v="0"/>
    <x v="8"/>
    <x v="9"/>
    <x v="1"/>
    <x v="2"/>
  </r>
  <r>
    <n v="185242772"/>
    <x v="227"/>
    <x v="214"/>
    <x v="0"/>
    <x v="11"/>
    <m/>
    <m/>
    <x v="0"/>
    <x v="0"/>
    <x v="0"/>
    <x v="0"/>
    <x v="0"/>
    <x v="0"/>
    <x v="0"/>
    <x v="0"/>
    <x v="0"/>
    <x v="8"/>
    <x v="9"/>
    <x v="1"/>
    <x v="2"/>
  </r>
  <r>
    <n v="185253242"/>
    <x v="201"/>
    <x v="218"/>
    <x v="2"/>
    <x v="97"/>
    <m/>
    <m/>
    <x v="0"/>
    <x v="0"/>
    <x v="0"/>
    <x v="0"/>
    <x v="2"/>
    <x v="1"/>
    <x v="0"/>
    <x v="0"/>
    <x v="0"/>
    <x v="8"/>
    <x v="9"/>
    <x v="1"/>
    <x v="2"/>
  </r>
  <r>
    <n v="185253810"/>
    <x v="201"/>
    <x v="205"/>
    <x v="1"/>
    <x v="9"/>
    <m/>
    <m/>
    <x v="0"/>
    <x v="0"/>
    <x v="0"/>
    <x v="0"/>
    <x v="2"/>
    <x v="1"/>
    <x v="1"/>
    <x v="1"/>
    <x v="0"/>
    <x v="8"/>
    <x v="9"/>
    <x v="1"/>
    <x v="2"/>
  </r>
  <r>
    <n v="185253849"/>
    <x v="218"/>
    <x v="192"/>
    <x v="0"/>
    <x v="9"/>
    <m/>
    <m/>
    <x v="0"/>
    <x v="0"/>
    <x v="0"/>
    <x v="0"/>
    <x v="0"/>
    <x v="0"/>
    <x v="0"/>
    <x v="0"/>
    <x v="0"/>
    <x v="8"/>
    <x v="9"/>
    <x v="1"/>
    <x v="2"/>
  </r>
  <r>
    <n v="185253949"/>
    <x v="218"/>
    <x v="207"/>
    <x v="9"/>
    <x v="9"/>
    <m/>
    <m/>
    <x v="0"/>
    <x v="0"/>
    <x v="0"/>
    <x v="0"/>
    <x v="0"/>
    <x v="0"/>
    <x v="0"/>
    <x v="0"/>
    <x v="0"/>
    <x v="8"/>
    <x v="9"/>
    <x v="1"/>
    <x v="2"/>
  </r>
  <r>
    <n v="185257322"/>
    <x v="201"/>
    <x v="211"/>
    <x v="2"/>
    <x v="74"/>
    <m/>
    <m/>
    <x v="0"/>
    <x v="0"/>
    <x v="0"/>
    <x v="0"/>
    <x v="2"/>
    <x v="1"/>
    <x v="0"/>
    <x v="0"/>
    <x v="0"/>
    <x v="8"/>
    <x v="9"/>
    <x v="1"/>
    <x v="2"/>
  </r>
  <r>
    <n v="185257908"/>
    <x v="201"/>
    <x v="225"/>
    <x v="10"/>
    <x v="30"/>
    <m/>
    <m/>
    <x v="0"/>
    <x v="0"/>
    <x v="0"/>
    <x v="0"/>
    <x v="2"/>
    <x v="1"/>
    <x v="0"/>
    <x v="1"/>
    <x v="0"/>
    <x v="8"/>
    <x v="9"/>
    <x v="1"/>
    <x v="2"/>
  </r>
  <r>
    <n v="185257945"/>
    <x v="230"/>
    <x v="223"/>
    <x v="0"/>
    <x v="30"/>
    <m/>
    <m/>
    <x v="0"/>
    <x v="0"/>
    <x v="0"/>
    <x v="0"/>
    <x v="0"/>
    <x v="0"/>
    <x v="0"/>
    <x v="0"/>
    <x v="0"/>
    <x v="8"/>
    <x v="9"/>
    <x v="1"/>
    <x v="2"/>
  </r>
  <r>
    <n v="185257982"/>
    <x v="230"/>
    <x v="232"/>
    <x v="9"/>
    <x v="30"/>
    <m/>
    <m/>
    <x v="0"/>
    <x v="0"/>
    <x v="0"/>
    <x v="0"/>
    <x v="0"/>
    <x v="0"/>
    <x v="0"/>
    <x v="0"/>
    <x v="0"/>
    <x v="8"/>
    <x v="9"/>
    <x v="1"/>
    <x v="2"/>
  </r>
  <r>
    <n v="185270243"/>
    <x v="201"/>
    <x v="11"/>
    <x v="26"/>
    <x v="15"/>
    <s v="2025-01-14"/>
    <m/>
    <x v="7"/>
    <x v="0"/>
    <x v="0"/>
    <x v="0"/>
    <x v="2"/>
    <x v="1"/>
    <x v="0"/>
    <x v="0"/>
    <x v="0"/>
    <x v="8"/>
    <x v="2"/>
    <x v="1"/>
    <x v="1"/>
  </r>
  <r>
    <n v="185271306"/>
    <x v="201"/>
    <x v="214"/>
    <x v="4"/>
    <x v="8"/>
    <m/>
    <m/>
    <x v="0"/>
    <x v="0"/>
    <x v="0"/>
    <x v="0"/>
    <x v="2"/>
    <x v="1"/>
    <x v="1"/>
    <x v="1"/>
    <x v="0"/>
    <x v="8"/>
    <x v="9"/>
    <x v="1"/>
    <x v="2"/>
  </r>
  <r>
    <n v="185271335"/>
    <x v="231"/>
    <x v="220"/>
    <x v="0"/>
    <x v="8"/>
    <m/>
    <m/>
    <x v="0"/>
    <x v="0"/>
    <x v="0"/>
    <x v="0"/>
    <x v="0"/>
    <x v="0"/>
    <x v="0"/>
    <x v="0"/>
    <x v="0"/>
    <x v="8"/>
    <x v="9"/>
    <x v="1"/>
    <x v="2"/>
  </r>
  <r>
    <n v="185271371"/>
    <x v="231"/>
    <x v="220"/>
    <x v="0"/>
    <x v="8"/>
    <m/>
    <m/>
    <x v="0"/>
    <x v="0"/>
    <x v="0"/>
    <x v="0"/>
    <x v="0"/>
    <x v="0"/>
    <x v="0"/>
    <x v="0"/>
    <x v="0"/>
    <x v="8"/>
    <x v="9"/>
    <x v="1"/>
    <x v="2"/>
  </r>
  <r>
    <n v="185273437"/>
    <x v="201"/>
    <x v="208"/>
    <x v="6"/>
    <x v="15"/>
    <m/>
    <m/>
    <x v="0"/>
    <x v="0"/>
    <x v="0"/>
    <x v="0"/>
    <x v="2"/>
    <x v="1"/>
    <x v="1"/>
    <x v="1"/>
    <x v="0"/>
    <x v="8"/>
    <x v="9"/>
    <x v="1"/>
    <x v="2"/>
  </r>
  <r>
    <n v="185273457"/>
    <x v="229"/>
    <x v="221"/>
    <x v="0"/>
    <x v="15"/>
    <m/>
    <m/>
    <x v="0"/>
    <x v="0"/>
    <x v="0"/>
    <x v="0"/>
    <x v="0"/>
    <x v="0"/>
    <x v="0"/>
    <x v="0"/>
    <x v="0"/>
    <x v="8"/>
    <x v="9"/>
    <x v="1"/>
    <x v="2"/>
  </r>
  <r>
    <n v="185273486"/>
    <x v="229"/>
    <x v="221"/>
    <x v="0"/>
    <x v="15"/>
    <m/>
    <m/>
    <x v="0"/>
    <x v="0"/>
    <x v="0"/>
    <x v="0"/>
    <x v="0"/>
    <x v="0"/>
    <x v="0"/>
    <x v="0"/>
    <x v="0"/>
    <x v="8"/>
    <x v="9"/>
    <x v="1"/>
    <x v="2"/>
  </r>
  <r>
    <n v="185273504"/>
    <x v="229"/>
    <x v="221"/>
    <x v="0"/>
    <x v="15"/>
    <m/>
    <m/>
    <x v="0"/>
    <x v="0"/>
    <x v="0"/>
    <x v="0"/>
    <x v="0"/>
    <x v="0"/>
    <x v="0"/>
    <x v="0"/>
    <x v="0"/>
    <x v="8"/>
    <x v="9"/>
    <x v="1"/>
    <x v="2"/>
  </r>
  <r>
    <n v="185273528"/>
    <x v="229"/>
    <x v="221"/>
    <x v="0"/>
    <x v="15"/>
    <m/>
    <m/>
    <x v="0"/>
    <x v="0"/>
    <x v="0"/>
    <x v="0"/>
    <x v="0"/>
    <x v="0"/>
    <x v="0"/>
    <x v="0"/>
    <x v="0"/>
    <x v="8"/>
    <x v="9"/>
    <x v="1"/>
    <x v="2"/>
  </r>
  <r>
    <n v="185337677"/>
    <x v="218"/>
    <x v="207"/>
    <x v="5"/>
    <x v="11"/>
    <m/>
    <m/>
    <x v="0"/>
    <x v="0"/>
    <x v="0"/>
    <x v="0"/>
    <x v="2"/>
    <x v="1"/>
    <x v="1"/>
    <x v="0"/>
    <x v="0"/>
    <x v="8"/>
    <x v="9"/>
    <x v="1"/>
    <x v="2"/>
  </r>
  <r>
    <n v="185348850"/>
    <x v="218"/>
    <x v="11"/>
    <x v="5"/>
    <x v="91"/>
    <s v="2025-01-10"/>
    <m/>
    <x v="5"/>
    <x v="0"/>
    <x v="0"/>
    <x v="0"/>
    <x v="2"/>
    <x v="1"/>
    <x v="1"/>
    <x v="0"/>
    <x v="0"/>
    <x v="8"/>
    <x v="2"/>
    <x v="1"/>
    <x v="1"/>
  </r>
  <r>
    <n v="185349228"/>
    <x v="218"/>
    <x v="192"/>
    <x v="18"/>
    <x v="13"/>
    <m/>
    <m/>
    <x v="0"/>
    <x v="0"/>
    <x v="0"/>
    <x v="0"/>
    <x v="2"/>
    <x v="1"/>
    <x v="0"/>
    <x v="0"/>
    <x v="0"/>
    <x v="8"/>
    <x v="9"/>
    <x v="1"/>
    <x v="2"/>
  </r>
  <r>
    <n v="185349660"/>
    <x v="218"/>
    <x v="184"/>
    <x v="4"/>
    <x v="96"/>
    <m/>
    <m/>
    <x v="0"/>
    <x v="0"/>
    <x v="0"/>
    <x v="0"/>
    <x v="2"/>
    <x v="1"/>
    <x v="1"/>
    <x v="1"/>
    <x v="0"/>
    <x v="8"/>
    <x v="9"/>
    <x v="1"/>
    <x v="2"/>
  </r>
  <r>
    <n v="185349682"/>
    <x v="187"/>
    <x v="218"/>
    <x v="0"/>
    <x v="96"/>
    <m/>
    <m/>
    <x v="0"/>
    <x v="0"/>
    <x v="0"/>
    <x v="0"/>
    <x v="0"/>
    <x v="0"/>
    <x v="0"/>
    <x v="0"/>
    <x v="0"/>
    <x v="8"/>
    <x v="9"/>
    <x v="1"/>
    <x v="2"/>
  </r>
  <r>
    <n v="185349703"/>
    <x v="187"/>
    <x v="218"/>
    <x v="0"/>
    <x v="96"/>
    <m/>
    <m/>
    <x v="0"/>
    <x v="0"/>
    <x v="0"/>
    <x v="0"/>
    <x v="0"/>
    <x v="0"/>
    <x v="0"/>
    <x v="0"/>
    <x v="0"/>
    <x v="8"/>
    <x v="9"/>
    <x v="1"/>
    <x v="2"/>
  </r>
  <r>
    <n v="185352349"/>
    <x v="218"/>
    <x v="207"/>
    <x v="18"/>
    <x v="83"/>
    <m/>
    <m/>
    <x v="0"/>
    <x v="0"/>
    <x v="0"/>
    <x v="0"/>
    <x v="2"/>
    <x v="1"/>
    <x v="0"/>
    <x v="0"/>
    <x v="0"/>
    <x v="8"/>
    <x v="9"/>
    <x v="1"/>
    <x v="2"/>
  </r>
  <r>
    <n v="185352441"/>
    <x v="205"/>
    <x v="230"/>
    <x v="6"/>
    <x v="25"/>
    <m/>
    <s v="2025-01-27"/>
    <x v="0"/>
    <x v="0"/>
    <x v="0"/>
    <x v="0"/>
    <x v="2"/>
    <x v="1"/>
    <x v="1"/>
    <x v="1"/>
    <x v="0"/>
    <x v="8"/>
    <x v="9"/>
    <x v="1"/>
    <x v="2"/>
  </r>
  <r>
    <n v="185352469"/>
    <x v="232"/>
    <x v="11"/>
    <x v="0"/>
    <x v="25"/>
    <s v="2025-01-21"/>
    <m/>
    <x v="5"/>
    <x v="0"/>
    <x v="0"/>
    <x v="0"/>
    <x v="0"/>
    <x v="0"/>
    <x v="0"/>
    <x v="0"/>
    <x v="0"/>
    <x v="8"/>
    <x v="2"/>
    <x v="1"/>
    <x v="1"/>
  </r>
  <r>
    <n v="185352511"/>
    <x v="232"/>
    <x v="11"/>
    <x v="0"/>
    <x v="25"/>
    <s v="2025-01-21"/>
    <m/>
    <x v="5"/>
    <x v="0"/>
    <x v="0"/>
    <x v="0"/>
    <x v="0"/>
    <x v="0"/>
    <x v="0"/>
    <x v="0"/>
    <x v="0"/>
    <x v="8"/>
    <x v="2"/>
    <x v="1"/>
    <x v="1"/>
  </r>
  <r>
    <n v="185352557"/>
    <x v="232"/>
    <x v="11"/>
    <x v="0"/>
    <x v="25"/>
    <s v="2025-01-21"/>
    <m/>
    <x v="5"/>
    <x v="0"/>
    <x v="0"/>
    <x v="0"/>
    <x v="0"/>
    <x v="0"/>
    <x v="0"/>
    <x v="0"/>
    <x v="0"/>
    <x v="8"/>
    <x v="2"/>
    <x v="1"/>
    <x v="1"/>
  </r>
  <r>
    <n v="185352666"/>
    <x v="218"/>
    <x v="207"/>
    <x v="6"/>
    <x v="127"/>
    <m/>
    <m/>
    <x v="0"/>
    <x v="0"/>
    <x v="0"/>
    <x v="0"/>
    <x v="2"/>
    <x v="1"/>
    <x v="1"/>
    <x v="1"/>
    <x v="0"/>
    <x v="8"/>
    <x v="9"/>
    <x v="1"/>
    <x v="2"/>
  </r>
  <r>
    <n v="185352701"/>
    <x v="205"/>
    <x v="208"/>
    <x v="0"/>
    <x v="127"/>
    <m/>
    <m/>
    <x v="0"/>
    <x v="0"/>
    <x v="0"/>
    <x v="0"/>
    <x v="0"/>
    <x v="0"/>
    <x v="0"/>
    <x v="0"/>
    <x v="0"/>
    <x v="8"/>
    <x v="9"/>
    <x v="1"/>
    <x v="2"/>
  </r>
  <r>
    <n v="185352784"/>
    <x v="218"/>
    <x v="214"/>
    <x v="4"/>
    <x v="15"/>
    <m/>
    <m/>
    <x v="0"/>
    <x v="0"/>
    <x v="0"/>
    <x v="0"/>
    <x v="2"/>
    <x v="1"/>
    <x v="1"/>
    <x v="1"/>
    <x v="0"/>
    <x v="8"/>
    <x v="9"/>
    <x v="1"/>
    <x v="2"/>
  </r>
  <r>
    <n v="185352830"/>
    <x v="231"/>
    <x v="220"/>
    <x v="0"/>
    <x v="15"/>
    <m/>
    <m/>
    <x v="0"/>
    <x v="0"/>
    <x v="0"/>
    <x v="0"/>
    <x v="0"/>
    <x v="0"/>
    <x v="0"/>
    <x v="0"/>
    <x v="0"/>
    <x v="8"/>
    <x v="9"/>
    <x v="1"/>
    <x v="2"/>
  </r>
  <r>
    <n v="185352873"/>
    <x v="231"/>
    <x v="220"/>
    <x v="0"/>
    <x v="15"/>
    <m/>
    <m/>
    <x v="0"/>
    <x v="0"/>
    <x v="0"/>
    <x v="0"/>
    <x v="0"/>
    <x v="0"/>
    <x v="0"/>
    <x v="0"/>
    <x v="0"/>
    <x v="8"/>
    <x v="9"/>
    <x v="1"/>
    <x v="2"/>
  </r>
  <r>
    <n v="185352904"/>
    <x v="231"/>
    <x v="220"/>
    <x v="0"/>
    <x v="15"/>
    <m/>
    <m/>
    <x v="0"/>
    <x v="0"/>
    <x v="0"/>
    <x v="0"/>
    <x v="0"/>
    <x v="0"/>
    <x v="0"/>
    <x v="0"/>
    <x v="0"/>
    <x v="8"/>
    <x v="9"/>
    <x v="1"/>
    <x v="2"/>
  </r>
  <r>
    <n v="185353141"/>
    <x v="218"/>
    <x v="207"/>
    <x v="6"/>
    <x v="84"/>
    <m/>
    <m/>
    <x v="0"/>
    <x v="0"/>
    <x v="0"/>
    <x v="0"/>
    <x v="2"/>
    <x v="1"/>
    <x v="1"/>
    <x v="1"/>
    <x v="0"/>
    <x v="8"/>
    <x v="9"/>
    <x v="1"/>
    <x v="2"/>
  </r>
  <r>
    <n v="185353176"/>
    <x v="205"/>
    <x v="208"/>
    <x v="0"/>
    <x v="84"/>
    <m/>
    <m/>
    <x v="0"/>
    <x v="0"/>
    <x v="0"/>
    <x v="0"/>
    <x v="0"/>
    <x v="0"/>
    <x v="0"/>
    <x v="0"/>
    <x v="0"/>
    <x v="8"/>
    <x v="9"/>
    <x v="1"/>
    <x v="2"/>
  </r>
  <r>
    <n v="185353210"/>
    <x v="205"/>
    <x v="208"/>
    <x v="0"/>
    <x v="84"/>
    <m/>
    <m/>
    <x v="0"/>
    <x v="0"/>
    <x v="0"/>
    <x v="0"/>
    <x v="0"/>
    <x v="0"/>
    <x v="0"/>
    <x v="0"/>
    <x v="0"/>
    <x v="8"/>
    <x v="9"/>
    <x v="1"/>
    <x v="2"/>
  </r>
  <r>
    <n v="185354612"/>
    <x v="218"/>
    <x v="221"/>
    <x v="1"/>
    <x v="23"/>
    <m/>
    <m/>
    <x v="0"/>
    <x v="0"/>
    <x v="0"/>
    <x v="0"/>
    <x v="2"/>
    <x v="1"/>
    <x v="1"/>
    <x v="1"/>
    <x v="0"/>
    <x v="8"/>
    <x v="9"/>
    <x v="1"/>
    <x v="2"/>
  </r>
  <r>
    <n v="185354651"/>
    <x v="221"/>
    <x v="233"/>
    <x v="0"/>
    <x v="23"/>
    <m/>
    <m/>
    <x v="0"/>
    <x v="0"/>
    <x v="0"/>
    <x v="0"/>
    <x v="0"/>
    <x v="0"/>
    <x v="0"/>
    <x v="0"/>
    <x v="0"/>
    <x v="8"/>
    <x v="9"/>
    <x v="1"/>
    <x v="2"/>
  </r>
  <r>
    <n v="185356655"/>
    <x v="218"/>
    <x v="11"/>
    <x v="1"/>
    <x v="91"/>
    <s v="2025-01-14"/>
    <m/>
    <x v="7"/>
    <x v="0"/>
    <x v="0"/>
    <x v="0"/>
    <x v="2"/>
    <x v="1"/>
    <x v="1"/>
    <x v="1"/>
    <x v="0"/>
    <x v="8"/>
    <x v="2"/>
    <x v="1"/>
    <x v="1"/>
  </r>
  <r>
    <n v="185356986"/>
    <x v="218"/>
    <x v="184"/>
    <x v="3"/>
    <x v="91"/>
    <m/>
    <m/>
    <x v="0"/>
    <x v="0"/>
    <x v="0"/>
    <x v="0"/>
    <x v="2"/>
    <x v="1"/>
    <x v="0"/>
    <x v="0"/>
    <x v="0"/>
    <x v="8"/>
    <x v="9"/>
    <x v="1"/>
    <x v="2"/>
  </r>
  <r>
    <n v="185358248"/>
    <x v="218"/>
    <x v="11"/>
    <x v="4"/>
    <x v="123"/>
    <s v="2025-01-10"/>
    <m/>
    <x v="5"/>
    <x v="0"/>
    <x v="0"/>
    <x v="0"/>
    <x v="2"/>
    <x v="1"/>
    <x v="1"/>
    <x v="1"/>
    <x v="0"/>
    <x v="8"/>
    <x v="2"/>
    <x v="1"/>
    <x v="1"/>
  </r>
  <r>
    <n v="185364035"/>
    <x v="187"/>
    <x v="11"/>
    <x v="10"/>
    <x v="7"/>
    <s v="2025-01-08"/>
    <m/>
    <x v="1"/>
    <x v="0"/>
    <x v="0"/>
    <x v="0"/>
    <x v="2"/>
    <x v="1"/>
    <x v="0"/>
    <x v="1"/>
    <x v="0"/>
    <x v="8"/>
    <x v="2"/>
    <x v="1"/>
    <x v="1"/>
  </r>
  <r>
    <n v="185364642"/>
    <x v="205"/>
    <x v="192"/>
    <x v="1"/>
    <x v="6"/>
    <m/>
    <m/>
    <x v="0"/>
    <x v="0"/>
    <x v="0"/>
    <x v="0"/>
    <x v="2"/>
    <x v="1"/>
    <x v="1"/>
    <x v="1"/>
    <x v="0"/>
    <x v="8"/>
    <x v="9"/>
    <x v="1"/>
    <x v="2"/>
  </r>
  <r>
    <n v="185364685"/>
    <x v="228"/>
    <x v="221"/>
    <x v="0"/>
    <x v="6"/>
    <m/>
    <m/>
    <x v="0"/>
    <x v="0"/>
    <x v="0"/>
    <x v="0"/>
    <x v="0"/>
    <x v="0"/>
    <x v="0"/>
    <x v="0"/>
    <x v="0"/>
    <x v="8"/>
    <x v="9"/>
    <x v="1"/>
    <x v="2"/>
  </r>
  <r>
    <n v="185378191"/>
    <x v="187"/>
    <x v="221"/>
    <x v="6"/>
    <x v="12"/>
    <m/>
    <m/>
    <x v="0"/>
    <x v="0"/>
    <x v="0"/>
    <x v="0"/>
    <x v="2"/>
    <x v="1"/>
    <x v="1"/>
    <x v="1"/>
    <x v="0"/>
    <x v="8"/>
    <x v="9"/>
    <x v="1"/>
    <x v="2"/>
  </r>
  <r>
    <n v="185378221"/>
    <x v="231"/>
    <x v="230"/>
    <x v="0"/>
    <x v="12"/>
    <m/>
    <m/>
    <x v="0"/>
    <x v="0"/>
    <x v="0"/>
    <x v="0"/>
    <x v="0"/>
    <x v="0"/>
    <x v="0"/>
    <x v="0"/>
    <x v="0"/>
    <x v="8"/>
    <x v="9"/>
    <x v="1"/>
    <x v="2"/>
  </r>
  <r>
    <n v="185378261"/>
    <x v="231"/>
    <x v="214"/>
    <x v="9"/>
    <x v="12"/>
    <m/>
    <m/>
    <x v="0"/>
    <x v="0"/>
    <x v="0"/>
    <x v="0"/>
    <x v="0"/>
    <x v="0"/>
    <x v="0"/>
    <x v="0"/>
    <x v="0"/>
    <x v="8"/>
    <x v="9"/>
    <x v="1"/>
    <x v="2"/>
  </r>
  <r>
    <n v="185378771"/>
    <x v="187"/>
    <x v="11"/>
    <x v="6"/>
    <x v="5"/>
    <s v="2025-01-15"/>
    <m/>
    <x v="7"/>
    <x v="0"/>
    <x v="0"/>
    <x v="0"/>
    <x v="2"/>
    <x v="1"/>
    <x v="1"/>
    <x v="1"/>
    <x v="0"/>
    <x v="8"/>
    <x v="2"/>
    <x v="1"/>
    <x v="1"/>
  </r>
  <r>
    <n v="185380732"/>
    <x v="187"/>
    <x v="192"/>
    <x v="8"/>
    <x v="90"/>
    <m/>
    <m/>
    <x v="0"/>
    <x v="0"/>
    <x v="0"/>
    <x v="0"/>
    <x v="2"/>
    <x v="1"/>
    <x v="1"/>
    <x v="1"/>
    <x v="0"/>
    <x v="8"/>
    <x v="9"/>
    <x v="1"/>
    <x v="2"/>
  </r>
  <r>
    <n v="185380768"/>
    <x v="228"/>
    <x v="221"/>
    <x v="0"/>
    <x v="90"/>
    <m/>
    <m/>
    <x v="0"/>
    <x v="0"/>
    <x v="0"/>
    <x v="0"/>
    <x v="0"/>
    <x v="0"/>
    <x v="0"/>
    <x v="0"/>
    <x v="0"/>
    <x v="8"/>
    <x v="9"/>
    <x v="1"/>
    <x v="2"/>
  </r>
  <r>
    <n v="185380809"/>
    <x v="228"/>
    <x v="221"/>
    <x v="0"/>
    <x v="90"/>
    <m/>
    <m/>
    <x v="0"/>
    <x v="0"/>
    <x v="0"/>
    <x v="0"/>
    <x v="0"/>
    <x v="0"/>
    <x v="0"/>
    <x v="0"/>
    <x v="0"/>
    <x v="8"/>
    <x v="9"/>
    <x v="1"/>
    <x v="2"/>
  </r>
  <r>
    <n v="185380850"/>
    <x v="228"/>
    <x v="221"/>
    <x v="0"/>
    <x v="90"/>
    <m/>
    <m/>
    <x v="0"/>
    <x v="0"/>
    <x v="0"/>
    <x v="0"/>
    <x v="0"/>
    <x v="0"/>
    <x v="0"/>
    <x v="0"/>
    <x v="0"/>
    <x v="8"/>
    <x v="9"/>
    <x v="1"/>
    <x v="2"/>
  </r>
  <r>
    <n v="185381185"/>
    <x v="187"/>
    <x v="220"/>
    <x v="6"/>
    <x v="98"/>
    <m/>
    <m/>
    <x v="0"/>
    <x v="0"/>
    <x v="0"/>
    <x v="0"/>
    <x v="2"/>
    <x v="1"/>
    <x v="1"/>
    <x v="1"/>
    <x v="0"/>
    <x v="8"/>
    <x v="9"/>
    <x v="1"/>
    <x v="2"/>
  </r>
  <r>
    <n v="185381248"/>
    <x v="226"/>
    <x v="234"/>
    <x v="0"/>
    <x v="98"/>
    <m/>
    <m/>
    <x v="0"/>
    <x v="0"/>
    <x v="0"/>
    <x v="0"/>
    <x v="0"/>
    <x v="0"/>
    <x v="0"/>
    <x v="0"/>
    <x v="0"/>
    <x v="8"/>
    <x v="9"/>
    <x v="1"/>
    <x v="2"/>
  </r>
  <r>
    <n v="185381330"/>
    <x v="226"/>
    <x v="222"/>
    <x v="0"/>
    <x v="98"/>
    <m/>
    <m/>
    <x v="0"/>
    <x v="0"/>
    <x v="0"/>
    <x v="0"/>
    <x v="0"/>
    <x v="0"/>
    <x v="0"/>
    <x v="0"/>
    <x v="0"/>
    <x v="8"/>
    <x v="9"/>
    <x v="1"/>
    <x v="2"/>
  </r>
  <r>
    <n v="185381383"/>
    <x v="226"/>
    <x v="235"/>
    <x v="0"/>
    <x v="98"/>
    <m/>
    <m/>
    <x v="0"/>
    <x v="0"/>
    <x v="0"/>
    <x v="0"/>
    <x v="0"/>
    <x v="0"/>
    <x v="0"/>
    <x v="0"/>
    <x v="0"/>
    <x v="8"/>
    <x v="9"/>
    <x v="1"/>
    <x v="2"/>
  </r>
  <r>
    <n v="185381480"/>
    <x v="226"/>
    <x v="235"/>
    <x v="0"/>
    <x v="98"/>
    <m/>
    <m/>
    <x v="0"/>
    <x v="0"/>
    <x v="0"/>
    <x v="0"/>
    <x v="0"/>
    <x v="0"/>
    <x v="0"/>
    <x v="0"/>
    <x v="0"/>
    <x v="8"/>
    <x v="9"/>
    <x v="1"/>
    <x v="2"/>
  </r>
  <r>
    <n v="185381635"/>
    <x v="226"/>
    <x v="235"/>
    <x v="0"/>
    <x v="98"/>
    <m/>
    <m/>
    <x v="0"/>
    <x v="0"/>
    <x v="0"/>
    <x v="0"/>
    <x v="0"/>
    <x v="0"/>
    <x v="0"/>
    <x v="0"/>
    <x v="0"/>
    <x v="8"/>
    <x v="9"/>
    <x v="1"/>
    <x v="2"/>
  </r>
  <r>
    <n v="185381708"/>
    <x v="226"/>
    <x v="225"/>
    <x v="0"/>
    <x v="98"/>
    <m/>
    <m/>
    <x v="0"/>
    <x v="0"/>
    <x v="0"/>
    <x v="0"/>
    <x v="0"/>
    <x v="0"/>
    <x v="0"/>
    <x v="0"/>
    <x v="0"/>
    <x v="8"/>
    <x v="9"/>
    <x v="1"/>
    <x v="2"/>
  </r>
  <r>
    <n v="185384753"/>
    <x v="187"/>
    <x v="208"/>
    <x v="1"/>
    <x v="98"/>
    <m/>
    <m/>
    <x v="0"/>
    <x v="0"/>
    <x v="0"/>
    <x v="0"/>
    <x v="2"/>
    <x v="1"/>
    <x v="1"/>
    <x v="1"/>
    <x v="0"/>
    <x v="8"/>
    <x v="9"/>
    <x v="1"/>
    <x v="2"/>
  </r>
  <r>
    <n v="185384786"/>
    <x v="231"/>
    <x v="230"/>
    <x v="0"/>
    <x v="98"/>
    <m/>
    <m/>
    <x v="0"/>
    <x v="0"/>
    <x v="0"/>
    <x v="0"/>
    <x v="0"/>
    <x v="0"/>
    <x v="0"/>
    <x v="0"/>
    <x v="0"/>
    <x v="8"/>
    <x v="9"/>
    <x v="1"/>
    <x v="2"/>
  </r>
  <r>
    <n v="185384833"/>
    <x v="231"/>
    <x v="214"/>
    <x v="9"/>
    <x v="98"/>
    <m/>
    <m/>
    <x v="0"/>
    <x v="0"/>
    <x v="0"/>
    <x v="0"/>
    <x v="0"/>
    <x v="0"/>
    <x v="0"/>
    <x v="0"/>
    <x v="0"/>
    <x v="8"/>
    <x v="9"/>
    <x v="1"/>
    <x v="2"/>
  </r>
  <r>
    <n v="185388688"/>
    <x v="187"/>
    <x v="11"/>
    <x v="6"/>
    <x v="96"/>
    <s v="2025-01-10"/>
    <m/>
    <x v="7"/>
    <x v="0"/>
    <x v="0"/>
    <x v="0"/>
    <x v="2"/>
    <x v="1"/>
    <x v="1"/>
    <x v="1"/>
    <x v="0"/>
    <x v="8"/>
    <x v="2"/>
    <x v="1"/>
    <x v="1"/>
  </r>
  <r>
    <n v="185390467"/>
    <x v="187"/>
    <x v="11"/>
    <x v="1"/>
    <x v="96"/>
    <s v="2025-01-09"/>
    <m/>
    <x v="6"/>
    <x v="0"/>
    <x v="0"/>
    <x v="0"/>
    <x v="2"/>
    <x v="1"/>
    <x v="1"/>
    <x v="1"/>
    <x v="0"/>
    <x v="8"/>
    <x v="2"/>
    <x v="1"/>
    <x v="1"/>
  </r>
  <r>
    <n v="185391678"/>
    <x v="187"/>
    <x v="11"/>
    <x v="1"/>
    <x v="96"/>
    <s v="2025-01-15"/>
    <m/>
    <x v="5"/>
    <x v="0"/>
    <x v="0"/>
    <x v="0"/>
    <x v="2"/>
    <x v="1"/>
    <x v="1"/>
    <x v="1"/>
    <x v="0"/>
    <x v="8"/>
    <x v="2"/>
    <x v="1"/>
    <x v="1"/>
  </r>
  <r>
    <n v="185391724"/>
    <x v="187"/>
    <x v="11"/>
    <x v="6"/>
    <x v="90"/>
    <s v="2025-01-15"/>
    <m/>
    <x v="1"/>
    <x v="0"/>
    <x v="0"/>
    <x v="0"/>
    <x v="2"/>
    <x v="1"/>
    <x v="1"/>
    <x v="1"/>
    <x v="0"/>
    <x v="8"/>
    <x v="2"/>
    <x v="1"/>
    <x v="1"/>
  </r>
  <r>
    <n v="185397383"/>
    <x v="205"/>
    <x v="11"/>
    <x v="4"/>
    <x v="90"/>
    <s v="2025-01-29"/>
    <m/>
    <x v="1"/>
    <x v="0"/>
    <x v="0"/>
    <x v="0"/>
    <x v="2"/>
    <x v="1"/>
    <x v="1"/>
    <x v="1"/>
    <x v="0"/>
    <x v="8"/>
    <x v="2"/>
    <x v="1"/>
    <x v="1"/>
  </r>
  <r>
    <n v="185408091"/>
    <x v="205"/>
    <x v="11"/>
    <x v="19"/>
    <x v="90"/>
    <s v="2025-01-29"/>
    <m/>
    <x v="1"/>
    <x v="0"/>
    <x v="0"/>
    <x v="0"/>
    <x v="2"/>
    <x v="1"/>
    <x v="0"/>
    <x v="0"/>
    <x v="0"/>
    <x v="8"/>
    <x v="2"/>
    <x v="1"/>
    <x v="1"/>
  </r>
  <r>
    <n v="185410417"/>
    <x v="205"/>
    <x v="11"/>
    <x v="4"/>
    <x v="45"/>
    <s v="2025-01-13"/>
    <m/>
    <x v="2"/>
    <x v="0"/>
    <x v="0"/>
    <x v="0"/>
    <x v="2"/>
    <x v="1"/>
    <x v="1"/>
    <x v="1"/>
    <x v="0"/>
    <x v="8"/>
    <x v="2"/>
    <x v="1"/>
    <x v="1"/>
  </r>
  <r>
    <n v="185411603"/>
    <x v="205"/>
    <x v="11"/>
    <x v="12"/>
    <x v="13"/>
    <s v="2025-01-17"/>
    <m/>
    <x v="6"/>
    <x v="0"/>
    <x v="0"/>
    <x v="0"/>
    <x v="2"/>
    <x v="1"/>
    <x v="0"/>
    <x v="1"/>
    <x v="0"/>
    <x v="8"/>
    <x v="2"/>
    <x v="1"/>
    <x v="1"/>
  </r>
  <r>
    <n v="185412852"/>
    <x v="205"/>
    <x v="11"/>
    <x v="6"/>
    <x v="7"/>
    <s v="2025-01-23"/>
    <m/>
    <x v="7"/>
    <x v="0"/>
    <x v="0"/>
    <x v="0"/>
    <x v="2"/>
    <x v="1"/>
    <x v="1"/>
    <x v="1"/>
    <x v="0"/>
    <x v="8"/>
    <x v="2"/>
    <x v="1"/>
    <x v="1"/>
  </r>
  <r>
    <n v="185416957"/>
    <x v="205"/>
    <x v="218"/>
    <x v="11"/>
    <x v="123"/>
    <m/>
    <m/>
    <x v="0"/>
    <x v="0"/>
    <x v="0"/>
    <x v="0"/>
    <x v="2"/>
    <x v="1"/>
    <x v="0"/>
    <x v="1"/>
    <x v="0"/>
    <x v="8"/>
    <x v="9"/>
    <x v="1"/>
    <x v="2"/>
  </r>
  <r>
    <n v="185416987"/>
    <x v="233"/>
    <x v="11"/>
    <x v="0"/>
    <x v="123"/>
    <s v="2025-01-31"/>
    <m/>
    <x v="2"/>
    <x v="0"/>
    <x v="0"/>
    <x v="0"/>
    <x v="0"/>
    <x v="0"/>
    <x v="0"/>
    <x v="0"/>
    <x v="0"/>
    <x v="8"/>
    <x v="2"/>
    <x v="1"/>
    <x v="1"/>
  </r>
  <r>
    <n v="185417028"/>
    <x v="233"/>
    <x v="11"/>
    <x v="0"/>
    <x v="123"/>
    <s v="2025-01-31"/>
    <m/>
    <x v="2"/>
    <x v="0"/>
    <x v="0"/>
    <x v="0"/>
    <x v="0"/>
    <x v="0"/>
    <x v="0"/>
    <x v="0"/>
    <x v="0"/>
    <x v="8"/>
    <x v="2"/>
    <x v="1"/>
    <x v="1"/>
  </r>
  <r>
    <n v="185418322"/>
    <x v="205"/>
    <x v="232"/>
    <x v="1"/>
    <x v="47"/>
    <m/>
    <m/>
    <x v="0"/>
    <x v="0"/>
    <x v="0"/>
    <x v="0"/>
    <x v="2"/>
    <x v="1"/>
    <x v="1"/>
    <x v="1"/>
    <x v="0"/>
    <x v="8"/>
    <x v="9"/>
    <x v="1"/>
    <x v="2"/>
  </r>
  <r>
    <n v="185418348"/>
    <x v="234"/>
    <x v="236"/>
    <x v="0"/>
    <x v="47"/>
    <m/>
    <m/>
    <x v="0"/>
    <x v="0"/>
    <x v="0"/>
    <x v="0"/>
    <x v="0"/>
    <x v="0"/>
    <x v="0"/>
    <x v="0"/>
    <x v="0"/>
    <x v="8"/>
    <x v="10"/>
    <x v="1"/>
    <x v="2"/>
  </r>
  <r>
    <n v="185420791"/>
    <x v="205"/>
    <x v="221"/>
    <x v="4"/>
    <x v="83"/>
    <m/>
    <m/>
    <x v="0"/>
    <x v="0"/>
    <x v="0"/>
    <x v="0"/>
    <x v="2"/>
    <x v="1"/>
    <x v="1"/>
    <x v="1"/>
    <x v="0"/>
    <x v="8"/>
    <x v="9"/>
    <x v="1"/>
    <x v="2"/>
  </r>
  <r>
    <n v="185420810"/>
    <x v="233"/>
    <x v="214"/>
    <x v="0"/>
    <x v="89"/>
    <m/>
    <m/>
    <x v="0"/>
    <x v="0"/>
    <x v="0"/>
    <x v="0"/>
    <x v="0"/>
    <x v="0"/>
    <x v="0"/>
    <x v="0"/>
    <x v="0"/>
    <x v="8"/>
    <x v="9"/>
    <x v="1"/>
    <x v="2"/>
  </r>
  <r>
    <n v="185422199"/>
    <x v="205"/>
    <x v="221"/>
    <x v="6"/>
    <x v="47"/>
    <m/>
    <m/>
    <x v="0"/>
    <x v="0"/>
    <x v="0"/>
    <x v="0"/>
    <x v="2"/>
    <x v="1"/>
    <x v="1"/>
    <x v="1"/>
    <x v="0"/>
    <x v="8"/>
    <x v="9"/>
    <x v="1"/>
    <x v="2"/>
  </r>
  <r>
    <n v="185422229"/>
    <x v="231"/>
    <x v="230"/>
    <x v="0"/>
    <x v="47"/>
    <m/>
    <m/>
    <x v="0"/>
    <x v="0"/>
    <x v="0"/>
    <x v="0"/>
    <x v="0"/>
    <x v="0"/>
    <x v="0"/>
    <x v="0"/>
    <x v="0"/>
    <x v="8"/>
    <x v="9"/>
    <x v="1"/>
    <x v="2"/>
  </r>
  <r>
    <n v="185422267"/>
    <x v="231"/>
    <x v="230"/>
    <x v="0"/>
    <x v="47"/>
    <m/>
    <m/>
    <x v="0"/>
    <x v="0"/>
    <x v="0"/>
    <x v="0"/>
    <x v="0"/>
    <x v="0"/>
    <x v="0"/>
    <x v="0"/>
    <x v="0"/>
    <x v="8"/>
    <x v="9"/>
    <x v="1"/>
    <x v="2"/>
  </r>
  <r>
    <n v="185426269"/>
    <x v="228"/>
    <x v="221"/>
    <x v="1"/>
    <x v="96"/>
    <m/>
    <m/>
    <x v="0"/>
    <x v="0"/>
    <x v="0"/>
    <x v="0"/>
    <x v="2"/>
    <x v="1"/>
    <x v="1"/>
    <x v="1"/>
    <x v="0"/>
    <x v="8"/>
    <x v="9"/>
    <x v="1"/>
    <x v="2"/>
  </r>
  <r>
    <n v="185426294"/>
    <x v="231"/>
    <x v="11"/>
    <x v="0"/>
    <x v="96"/>
    <s v="2025-01-30"/>
    <m/>
    <x v="2"/>
    <x v="0"/>
    <x v="0"/>
    <x v="0"/>
    <x v="0"/>
    <x v="0"/>
    <x v="0"/>
    <x v="0"/>
    <x v="0"/>
    <x v="8"/>
    <x v="2"/>
    <x v="1"/>
    <x v="1"/>
  </r>
  <r>
    <n v="185426321"/>
    <x v="231"/>
    <x v="11"/>
    <x v="0"/>
    <x v="96"/>
    <s v="2025-01-30"/>
    <m/>
    <x v="2"/>
    <x v="0"/>
    <x v="0"/>
    <x v="0"/>
    <x v="0"/>
    <x v="0"/>
    <x v="0"/>
    <x v="0"/>
    <x v="0"/>
    <x v="8"/>
    <x v="2"/>
    <x v="1"/>
    <x v="1"/>
  </r>
  <r>
    <n v="185426507"/>
    <x v="228"/>
    <x v="214"/>
    <x v="20"/>
    <x v="96"/>
    <m/>
    <m/>
    <x v="0"/>
    <x v="0"/>
    <x v="0"/>
    <x v="0"/>
    <x v="2"/>
    <x v="1"/>
    <x v="0"/>
    <x v="0"/>
    <x v="0"/>
    <x v="8"/>
    <x v="9"/>
    <x v="1"/>
    <x v="2"/>
  </r>
  <r>
    <n v="185427393"/>
    <x v="228"/>
    <x v="218"/>
    <x v="7"/>
    <x v="15"/>
    <m/>
    <m/>
    <x v="0"/>
    <x v="0"/>
    <x v="0"/>
    <x v="0"/>
    <x v="2"/>
    <x v="1"/>
    <x v="0"/>
    <x v="1"/>
    <x v="0"/>
    <x v="8"/>
    <x v="9"/>
    <x v="1"/>
    <x v="2"/>
  </r>
  <r>
    <n v="185427426"/>
    <x v="229"/>
    <x v="220"/>
    <x v="0"/>
    <x v="15"/>
    <m/>
    <m/>
    <x v="0"/>
    <x v="0"/>
    <x v="0"/>
    <x v="0"/>
    <x v="0"/>
    <x v="0"/>
    <x v="0"/>
    <x v="0"/>
    <x v="0"/>
    <x v="8"/>
    <x v="9"/>
    <x v="1"/>
    <x v="2"/>
  </r>
  <r>
    <n v="185427458"/>
    <x v="229"/>
    <x v="220"/>
    <x v="0"/>
    <x v="15"/>
    <m/>
    <m/>
    <x v="0"/>
    <x v="0"/>
    <x v="0"/>
    <x v="0"/>
    <x v="0"/>
    <x v="0"/>
    <x v="0"/>
    <x v="0"/>
    <x v="0"/>
    <x v="8"/>
    <x v="9"/>
    <x v="1"/>
    <x v="2"/>
  </r>
  <r>
    <n v="185438287"/>
    <x v="228"/>
    <x v="192"/>
    <x v="1"/>
    <x v="8"/>
    <m/>
    <m/>
    <x v="0"/>
    <x v="0"/>
    <x v="0"/>
    <x v="0"/>
    <x v="2"/>
    <x v="1"/>
    <x v="1"/>
    <x v="1"/>
    <x v="0"/>
    <x v="8"/>
    <x v="9"/>
    <x v="1"/>
    <x v="2"/>
  </r>
  <r>
    <n v="185438316"/>
    <x v="228"/>
    <x v="221"/>
    <x v="0"/>
    <x v="8"/>
    <m/>
    <m/>
    <x v="0"/>
    <x v="0"/>
    <x v="0"/>
    <x v="0"/>
    <x v="0"/>
    <x v="0"/>
    <x v="0"/>
    <x v="0"/>
    <x v="0"/>
    <x v="8"/>
    <x v="9"/>
    <x v="1"/>
    <x v="2"/>
  </r>
  <r>
    <n v="185438347"/>
    <x v="228"/>
    <x v="218"/>
    <x v="9"/>
    <x v="8"/>
    <m/>
    <m/>
    <x v="0"/>
    <x v="0"/>
    <x v="0"/>
    <x v="0"/>
    <x v="0"/>
    <x v="0"/>
    <x v="0"/>
    <x v="0"/>
    <x v="0"/>
    <x v="8"/>
    <x v="9"/>
    <x v="1"/>
    <x v="2"/>
  </r>
  <r>
    <n v="185439351"/>
    <x v="228"/>
    <x v="219"/>
    <x v="1"/>
    <x v="37"/>
    <m/>
    <m/>
    <x v="0"/>
    <x v="0"/>
    <x v="0"/>
    <x v="0"/>
    <x v="2"/>
    <x v="1"/>
    <x v="1"/>
    <x v="1"/>
    <x v="0"/>
    <x v="8"/>
    <x v="9"/>
    <x v="1"/>
    <x v="2"/>
  </r>
  <r>
    <n v="185439484"/>
    <x v="219"/>
    <x v="221"/>
    <x v="0"/>
    <x v="37"/>
    <m/>
    <m/>
    <x v="0"/>
    <x v="11"/>
    <x v="0"/>
    <x v="0"/>
    <x v="1"/>
    <x v="0"/>
    <x v="0"/>
    <x v="0"/>
    <x v="1"/>
    <x v="8"/>
    <x v="9"/>
    <x v="1"/>
    <x v="2"/>
  </r>
  <r>
    <n v="185439554"/>
    <x v="219"/>
    <x v="220"/>
    <x v="0"/>
    <x v="37"/>
    <m/>
    <m/>
    <x v="0"/>
    <x v="0"/>
    <x v="0"/>
    <x v="0"/>
    <x v="0"/>
    <x v="0"/>
    <x v="0"/>
    <x v="0"/>
    <x v="0"/>
    <x v="8"/>
    <x v="9"/>
    <x v="1"/>
    <x v="2"/>
  </r>
  <r>
    <n v="185439883"/>
    <x v="228"/>
    <x v="11"/>
    <x v="10"/>
    <x v="25"/>
    <s v="2025-01-15"/>
    <m/>
    <x v="7"/>
    <x v="0"/>
    <x v="0"/>
    <x v="0"/>
    <x v="2"/>
    <x v="1"/>
    <x v="0"/>
    <x v="1"/>
    <x v="0"/>
    <x v="8"/>
    <x v="2"/>
    <x v="1"/>
    <x v="1"/>
  </r>
  <r>
    <n v="185441283"/>
    <x v="228"/>
    <x v="192"/>
    <x v="6"/>
    <x v="13"/>
    <m/>
    <s v="2025-01-23"/>
    <x v="0"/>
    <x v="0"/>
    <x v="0"/>
    <x v="0"/>
    <x v="2"/>
    <x v="1"/>
    <x v="1"/>
    <x v="1"/>
    <x v="0"/>
    <x v="8"/>
    <x v="9"/>
    <x v="1"/>
    <x v="2"/>
  </r>
  <r>
    <n v="185441314"/>
    <x v="219"/>
    <x v="214"/>
    <x v="0"/>
    <x v="13"/>
    <m/>
    <s v="2025-01-20"/>
    <x v="0"/>
    <x v="0"/>
    <x v="0"/>
    <x v="0"/>
    <x v="0"/>
    <x v="0"/>
    <x v="0"/>
    <x v="0"/>
    <x v="0"/>
    <x v="8"/>
    <x v="9"/>
    <x v="1"/>
    <x v="2"/>
  </r>
  <r>
    <n v="185441372"/>
    <x v="219"/>
    <x v="208"/>
    <x v="9"/>
    <x v="13"/>
    <m/>
    <m/>
    <x v="0"/>
    <x v="0"/>
    <x v="0"/>
    <x v="0"/>
    <x v="0"/>
    <x v="0"/>
    <x v="0"/>
    <x v="0"/>
    <x v="0"/>
    <x v="8"/>
    <x v="9"/>
    <x v="1"/>
    <x v="2"/>
  </r>
  <r>
    <n v="185442321"/>
    <x v="228"/>
    <x v="11"/>
    <x v="1"/>
    <x v="37"/>
    <s v="2025-01-13"/>
    <m/>
    <x v="1"/>
    <x v="0"/>
    <x v="0"/>
    <x v="0"/>
    <x v="2"/>
    <x v="1"/>
    <x v="1"/>
    <x v="1"/>
    <x v="0"/>
    <x v="8"/>
    <x v="2"/>
    <x v="1"/>
    <x v="1"/>
  </r>
  <r>
    <n v="185442441"/>
    <x v="228"/>
    <x v="235"/>
    <x v="4"/>
    <x v="40"/>
    <m/>
    <m/>
    <x v="0"/>
    <x v="0"/>
    <x v="0"/>
    <x v="0"/>
    <x v="2"/>
    <x v="1"/>
    <x v="1"/>
    <x v="1"/>
    <x v="0"/>
    <x v="8"/>
    <x v="9"/>
    <x v="1"/>
    <x v="2"/>
  </r>
  <r>
    <n v="185442495"/>
    <x v="235"/>
    <x v="229"/>
    <x v="0"/>
    <x v="40"/>
    <m/>
    <m/>
    <x v="0"/>
    <x v="0"/>
    <x v="0"/>
    <x v="0"/>
    <x v="0"/>
    <x v="0"/>
    <x v="0"/>
    <x v="0"/>
    <x v="0"/>
    <x v="8"/>
    <x v="9"/>
    <x v="1"/>
    <x v="2"/>
  </r>
  <r>
    <n v="185442543"/>
    <x v="235"/>
    <x v="229"/>
    <x v="0"/>
    <x v="40"/>
    <m/>
    <m/>
    <x v="0"/>
    <x v="0"/>
    <x v="0"/>
    <x v="0"/>
    <x v="0"/>
    <x v="0"/>
    <x v="0"/>
    <x v="0"/>
    <x v="0"/>
    <x v="8"/>
    <x v="9"/>
    <x v="1"/>
    <x v="2"/>
  </r>
  <r>
    <n v="185442584"/>
    <x v="235"/>
    <x v="229"/>
    <x v="0"/>
    <x v="40"/>
    <m/>
    <m/>
    <x v="0"/>
    <x v="0"/>
    <x v="0"/>
    <x v="0"/>
    <x v="0"/>
    <x v="0"/>
    <x v="0"/>
    <x v="0"/>
    <x v="0"/>
    <x v="8"/>
    <x v="9"/>
    <x v="1"/>
    <x v="2"/>
  </r>
  <r>
    <n v="185444276"/>
    <x v="228"/>
    <x v="11"/>
    <x v="1"/>
    <x v="30"/>
    <s v="2025-01-14"/>
    <m/>
    <x v="1"/>
    <x v="0"/>
    <x v="0"/>
    <x v="0"/>
    <x v="2"/>
    <x v="1"/>
    <x v="1"/>
    <x v="1"/>
    <x v="0"/>
    <x v="8"/>
    <x v="2"/>
    <x v="1"/>
    <x v="1"/>
  </r>
  <r>
    <n v="185447001"/>
    <x v="229"/>
    <x v="221"/>
    <x v="8"/>
    <x v="25"/>
    <m/>
    <m/>
    <x v="0"/>
    <x v="0"/>
    <x v="0"/>
    <x v="0"/>
    <x v="2"/>
    <x v="1"/>
    <x v="1"/>
    <x v="1"/>
    <x v="0"/>
    <x v="8"/>
    <x v="9"/>
    <x v="1"/>
    <x v="2"/>
  </r>
  <r>
    <n v="185447020"/>
    <x v="231"/>
    <x v="230"/>
    <x v="0"/>
    <x v="25"/>
    <m/>
    <m/>
    <x v="0"/>
    <x v="0"/>
    <x v="0"/>
    <x v="0"/>
    <x v="0"/>
    <x v="0"/>
    <x v="0"/>
    <x v="0"/>
    <x v="0"/>
    <x v="8"/>
    <x v="9"/>
    <x v="1"/>
    <x v="2"/>
  </r>
  <r>
    <n v="185447050"/>
    <x v="231"/>
    <x v="230"/>
    <x v="0"/>
    <x v="25"/>
    <m/>
    <m/>
    <x v="0"/>
    <x v="0"/>
    <x v="0"/>
    <x v="0"/>
    <x v="0"/>
    <x v="0"/>
    <x v="0"/>
    <x v="0"/>
    <x v="0"/>
    <x v="8"/>
    <x v="9"/>
    <x v="1"/>
    <x v="2"/>
  </r>
  <r>
    <n v="185448889"/>
    <x v="228"/>
    <x v="221"/>
    <x v="1"/>
    <x v="90"/>
    <m/>
    <s v="2025-01-19"/>
    <x v="0"/>
    <x v="0"/>
    <x v="0"/>
    <x v="0"/>
    <x v="2"/>
    <x v="1"/>
    <x v="1"/>
    <x v="1"/>
    <x v="0"/>
    <x v="8"/>
    <x v="9"/>
    <x v="1"/>
    <x v="2"/>
  </r>
  <r>
    <n v="185448904"/>
    <x v="231"/>
    <x v="11"/>
    <x v="0"/>
    <x v="90"/>
    <s v="2025-01-17"/>
    <m/>
    <x v="5"/>
    <x v="0"/>
    <x v="0"/>
    <x v="0"/>
    <x v="0"/>
    <x v="0"/>
    <x v="0"/>
    <x v="0"/>
    <x v="0"/>
    <x v="8"/>
    <x v="2"/>
    <x v="1"/>
    <x v="1"/>
  </r>
  <r>
    <n v="185448930"/>
    <x v="231"/>
    <x v="11"/>
    <x v="0"/>
    <x v="90"/>
    <s v="2025-01-17"/>
    <m/>
    <x v="5"/>
    <x v="0"/>
    <x v="0"/>
    <x v="0"/>
    <x v="0"/>
    <x v="0"/>
    <x v="0"/>
    <x v="0"/>
    <x v="0"/>
    <x v="8"/>
    <x v="2"/>
    <x v="1"/>
    <x v="1"/>
  </r>
  <r>
    <n v="185449139"/>
    <x v="228"/>
    <x v="233"/>
    <x v="4"/>
    <x v="123"/>
    <m/>
    <m/>
    <x v="0"/>
    <x v="0"/>
    <x v="0"/>
    <x v="0"/>
    <x v="2"/>
    <x v="1"/>
    <x v="1"/>
    <x v="1"/>
    <x v="0"/>
    <x v="8"/>
    <x v="9"/>
    <x v="1"/>
    <x v="2"/>
  </r>
  <r>
    <n v="185449172"/>
    <x v="232"/>
    <x v="229"/>
    <x v="0"/>
    <x v="123"/>
    <m/>
    <m/>
    <x v="0"/>
    <x v="0"/>
    <x v="0"/>
    <x v="0"/>
    <x v="0"/>
    <x v="0"/>
    <x v="0"/>
    <x v="0"/>
    <x v="0"/>
    <x v="8"/>
    <x v="9"/>
    <x v="1"/>
    <x v="2"/>
  </r>
  <r>
    <n v="185449190"/>
    <x v="232"/>
    <x v="229"/>
    <x v="0"/>
    <x v="123"/>
    <m/>
    <m/>
    <x v="0"/>
    <x v="0"/>
    <x v="0"/>
    <x v="0"/>
    <x v="0"/>
    <x v="0"/>
    <x v="0"/>
    <x v="0"/>
    <x v="0"/>
    <x v="8"/>
    <x v="9"/>
    <x v="1"/>
    <x v="2"/>
  </r>
  <r>
    <n v="185449238"/>
    <x v="232"/>
    <x v="229"/>
    <x v="0"/>
    <x v="123"/>
    <m/>
    <m/>
    <x v="0"/>
    <x v="0"/>
    <x v="0"/>
    <x v="0"/>
    <x v="0"/>
    <x v="0"/>
    <x v="0"/>
    <x v="0"/>
    <x v="0"/>
    <x v="8"/>
    <x v="9"/>
    <x v="1"/>
    <x v="2"/>
  </r>
  <r>
    <n v="185449273"/>
    <x v="232"/>
    <x v="223"/>
    <x v="0"/>
    <x v="123"/>
    <m/>
    <m/>
    <x v="0"/>
    <x v="0"/>
    <x v="0"/>
    <x v="0"/>
    <x v="0"/>
    <x v="0"/>
    <x v="0"/>
    <x v="0"/>
    <x v="0"/>
    <x v="8"/>
    <x v="9"/>
    <x v="1"/>
    <x v="2"/>
  </r>
  <r>
    <n v="185450443"/>
    <x v="228"/>
    <x v="219"/>
    <x v="1"/>
    <x v="120"/>
    <m/>
    <m/>
    <x v="0"/>
    <x v="0"/>
    <x v="0"/>
    <x v="0"/>
    <x v="2"/>
    <x v="1"/>
    <x v="1"/>
    <x v="1"/>
    <x v="0"/>
    <x v="8"/>
    <x v="9"/>
    <x v="1"/>
    <x v="2"/>
  </r>
  <r>
    <n v="185450469"/>
    <x v="219"/>
    <x v="220"/>
    <x v="0"/>
    <x v="120"/>
    <m/>
    <m/>
    <x v="0"/>
    <x v="0"/>
    <x v="0"/>
    <x v="0"/>
    <x v="0"/>
    <x v="0"/>
    <x v="0"/>
    <x v="0"/>
    <x v="0"/>
    <x v="8"/>
    <x v="9"/>
    <x v="1"/>
    <x v="2"/>
  </r>
  <r>
    <n v="185450957"/>
    <x v="228"/>
    <x v="214"/>
    <x v="1"/>
    <x v="90"/>
    <m/>
    <s v="2025-01-22"/>
    <x v="0"/>
    <x v="0"/>
    <x v="0"/>
    <x v="0"/>
    <x v="2"/>
    <x v="1"/>
    <x v="1"/>
    <x v="1"/>
    <x v="0"/>
    <x v="8"/>
    <x v="9"/>
    <x v="1"/>
    <x v="2"/>
  </r>
  <r>
    <n v="185450982"/>
    <x v="221"/>
    <x v="11"/>
    <x v="0"/>
    <x v="90"/>
    <s v="2025-01-20"/>
    <m/>
    <x v="1"/>
    <x v="0"/>
    <x v="0"/>
    <x v="0"/>
    <x v="0"/>
    <x v="0"/>
    <x v="0"/>
    <x v="0"/>
    <x v="0"/>
    <x v="8"/>
    <x v="2"/>
    <x v="1"/>
    <x v="1"/>
  </r>
  <r>
    <n v="185451002"/>
    <x v="221"/>
    <x v="11"/>
    <x v="0"/>
    <x v="90"/>
    <s v="2025-01-20"/>
    <m/>
    <x v="1"/>
    <x v="0"/>
    <x v="0"/>
    <x v="0"/>
    <x v="0"/>
    <x v="0"/>
    <x v="0"/>
    <x v="0"/>
    <x v="0"/>
    <x v="8"/>
    <x v="2"/>
    <x v="1"/>
    <x v="1"/>
  </r>
  <r>
    <n v="185451023"/>
    <x v="221"/>
    <x v="11"/>
    <x v="0"/>
    <x v="90"/>
    <s v="2025-01-20"/>
    <m/>
    <x v="1"/>
    <x v="0"/>
    <x v="0"/>
    <x v="0"/>
    <x v="0"/>
    <x v="0"/>
    <x v="0"/>
    <x v="0"/>
    <x v="0"/>
    <x v="8"/>
    <x v="2"/>
    <x v="1"/>
    <x v="1"/>
  </r>
  <r>
    <n v="185451201"/>
    <x v="228"/>
    <x v="214"/>
    <x v="4"/>
    <x v="123"/>
    <m/>
    <m/>
    <x v="0"/>
    <x v="0"/>
    <x v="0"/>
    <x v="0"/>
    <x v="2"/>
    <x v="1"/>
    <x v="1"/>
    <x v="1"/>
    <x v="0"/>
    <x v="8"/>
    <x v="9"/>
    <x v="1"/>
    <x v="2"/>
  </r>
  <r>
    <n v="185451220"/>
    <x v="231"/>
    <x v="220"/>
    <x v="0"/>
    <x v="123"/>
    <m/>
    <m/>
    <x v="0"/>
    <x v="0"/>
    <x v="0"/>
    <x v="0"/>
    <x v="0"/>
    <x v="0"/>
    <x v="0"/>
    <x v="0"/>
    <x v="0"/>
    <x v="8"/>
    <x v="9"/>
    <x v="1"/>
    <x v="2"/>
  </r>
  <r>
    <n v="185451255"/>
    <x v="231"/>
    <x v="220"/>
    <x v="0"/>
    <x v="123"/>
    <m/>
    <m/>
    <x v="0"/>
    <x v="0"/>
    <x v="0"/>
    <x v="0"/>
    <x v="0"/>
    <x v="0"/>
    <x v="0"/>
    <x v="0"/>
    <x v="0"/>
    <x v="8"/>
    <x v="9"/>
    <x v="1"/>
    <x v="2"/>
  </r>
  <r>
    <n v="185451288"/>
    <x v="228"/>
    <x v="214"/>
    <x v="4"/>
    <x v="91"/>
    <m/>
    <m/>
    <x v="0"/>
    <x v="0"/>
    <x v="0"/>
    <x v="0"/>
    <x v="2"/>
    <x v="1"/>
    <x v="1"/>
    <x v="1"/>
    <x v="0"/>
    <x v="8"/>
    <x v="9"/>
    <x v="1"/>
    <x v="2"/>
  </r>
  <r>
    <n v="185451330"/>
    <x v="231"/>
    <x v="220"/>
    <x v="0"/>
    <x v="91"/>
    <m/>
    <m/>
    <x v="0"/>
    <x v="0"/>
    <x v="0"/>
    <x v="0"/>
    <x v="0"/>
    <x v="0"/>
    <x v="0"/>
    <x v="0"/>
    <x v="0"/>
    <x v="8"/>
    <x v="9"/>
    <x v="1"/>
    <x v="2"/>
  </r>
  <r>
    <n v="185451378"/>
    <x v="231"/>
    <x v="220"/>
    <x v="0"/>
    <x v="91"/>
    <m/>
    <m/>
    <x v="0"/>
    <x v="0"/>
    <x v="0"/>
    <x v="0"/>
    <x v="0"/>
    <x v="0"/>
    <x v="0"/>
    <x v="0"/>
    <x v="0"/>
    <x v="8"/>
    <x v="9"/>
    <x v="1"/>
    <x v="2"/>
  </r>
  <r>
    <n v="185451438"/>
    <x v="231"/>
    <x v="220"/>
    <x v="0"/>
    <x v="91"/>
    <m/>
    <m/>
    <x v="0"/>
    <x v="0"/>
    <x v="0"/>
    <x v="0"/>
    <x v="0"/>
    <x v="0"/>
    <x v="0"/>
    <x v="0"/>
    <x v="0"/>
    <x v="8"/>
    <x v="9"/>
    <x v="1"/>
    <x v="2"/>
  </r>
  <r>
    <n v="185451502"/>
    <x v="231"/>
    <x v="233"/>
    <x v="0"/>
    <x v="91"/>
    <m/>
    <m/>
    <x v="0"/>
    <x v="0"/>
    <x v="0"/>
    <x v="0"/>
    <x v="0"/>
    <x v="0"/>
    <x v="0"/>
    <x v="0"/>
    <x v="0"/>
    <x v="8"/>
    <x v="9"/>
    <x v="1"/>
    <x v="2"/>
  </r>
  <r>
    <n v="185451576"/>
    <x v="228"/>
    <x v="221"/>
    <x v="3"/>
    <x v="123"/>
    <m/>
    <m/>
    <x v="0"/>
    <x v="0"/>
    <x v="0"/>
    <x v="0"/>
    <x v="2"/>
    <x v="1"/>
    <x v="0"/>
    <x v="0"/>
    <x v="0"/>
    <x v="8"/>
    <x v="9"/>
    <x v="1"/>
    <x v="2"/>
  </r>
  <r>
    <n v="185451592"/>
    <x v="231"/>
    <x v="233"/>
    <x v="0"/>
    <x v="91"/>
    <m/>
    <m/>
    <x v="0"/>
    <x v="0"/>
    <x v="0"/>
    <x v="0"/>
    <x v="0"/>
    <x v="0"/>
    <x v="0"/>
    <x v="0"/>
    <x v="0"/>
    <x v="8"/>
    <x v="9"/>
    <x v="1"/>
    <x v="2"/>
  </r>
  <r>
    <n v="185490198"/>
    <x v="229"/>
    <x v="208"/>
    <x v="1"/>
    <x v="11"/>
    <m/>
    <m/>
    <x v="0"/>
    <x v="0"/>
    <x v="0"/>
    <x v="0"/>
    <x v="2"/>
    <x v="1"/>
    <x v="1"/>
    <x v="1"/>
    <x v="0"/>
    <x v="8"/>
    <x v="9"/>
    <x v="1"/>
    <x v="2"/>
  </r>
  <r>
    <n v="185490226"/>
    <x v="233"/>
    <x v="220"/>
    <x v="0"/>
    <x v="11"/>
    <m/>
    <m/>
    <x v="0"/>
    <x v="0"/>
    <x v="0"/>
    <x v="0"/>
    <x v="0"/>
    <x v="0"/>
    <x v="0"/>
    <x v="0"/>
    <x v="0"/>
    <x v="8"/>
    <x v="9"/>
    <x v="1"/>
    <x v="2"/>
  </r>
  <r>
    <n v="185491992"/>
    <x v="229"/>
    <x v="220"/>
    <x v="4"/>
    <x v="23"/>
    <m/>
    <m/>
    <x v="0"/>
    <x v="0"/>
    <x v="0"/>
    <x v="0"/>
    <x v="2"/>
    <x v="1"/>
    <x v="1"/>
    <x v="1"/>
    <x v="0"/>
    <x v="8"/>
    <x v="9"/>
    <x v="1"/>
    <x v="2"/>
  </r>
  <r>
    <n v="185492055"/>
    <x v="221"/>
    <x v="225"/>
    <x v="0"/>
    <x v="23"/>
    <m/>
    <m/>
    <x v="0"/>
    <x v="0"/>
    <x v="0"/>
    <x v="0"/>
    <x v="0"/>
    <x v="0"/>
    <x v="0"/>
    <x v="0"/>
    <x v="0"/>
    <x v="8"/>
    <x v="9"/>
    <x v="1"/>
    <x v="2"/>
  </r>
  <r>
    <n v="185494426"/>
    <x v="229"/>
    <x v="214"/>
    <x v="1"/>
    <x v="41"/>
    <m/>
    <m/>
    <x v="0"/>
    <x v="0"/>
    <x v="0"/>
    <x v="0"/>
    <x v="2"/>
    <x v="1"/>
    <x v="1"/>
    <x v="1"/>
    <x v="0"/>
    <x v="8"/>
    <x v="9"/>
    <x v="1"/>
    <x v="2"/>
  </r>
  <r>
    <n v="185494449"/>
    <x v="229"/>
    <x v="11"/>
    <x v="1"/>
    <x v="59"/>
    <s v="2025-01-14"/>
    <m/>
    <x v="1"/>
    <x v="0"/>
    <x v="0"/>
    <x v="0"/>
    <x v="2"/>
    <x v="1"/>
    <x v="1"/>
    <x v="1"/>
    <x v="0"/>
    <x v="8"/>
    <x v="2"/>
    <x v="1"/>
    <x v="1"/>
  </r>
  <r>
    <n v="185494489"/>
    <x v="226"/>
    <x v="235"/>
    <x v="0"/>
    <x v="41"/>
    <m/>
    <m/>
    <x v="0"/>
    <x v="0"/>
    <x v="0"/>
    <x v="0"/>
    <x v="0"/>
    <x v="0"/>
    <x v="0"/>
    <x v="0"/>
    <x v="0"/>
    <x v="8"/>
    <x v="9"/>
    <x v="1"/>
    <x v="2"/>
  </r>
  <r>
    <n v="185494552"/>
    <x v="226"/>
    <x v="235"/>
    <x v="0"/>
    <x v="41"/>
    <m/>
    <m/>
    <x v="0"/>
    <x v="0"/>
    <x v="0"/>
    <x v="0"/>
    <x v="0"/>
    <x v="0"/>
    <x v="0"/>
    <x v="0"/>
    <x v="0"/>
    <x v="8"/>
    <x v="9"/>
    <x v="1"/>
    <x v="2"/>
  </r>
  <r>
    <n v="185494852"/>
    <x v="233"/>
    <x v="11"/>
    <x v="6"/>
    <x v="8"/>
    <s v="2025-01-16"/>
    <m/>
    <x v="2"/>
    <x v="0"/>
    <x v="0"/>
    <x v="0"/>
    <x v="2"/>
    <x v="1"/>
    <x v="1"/>
    <x v="1"/>
    <x v="0"/>
    <x v="8"/>
    <x v="2"/>
    <x v="1"/>
    <x v="1"/>
  </r>
  <r>
    <n v="185495473"/>
    <x v="229"/>
    <x v="221"/>
    <x v="1"/>
    <x v="90"/>
    <m/>
    <m/>
    <x v="0"/>
    <x v="0"/>
    <x v="0"/>
    <x v="0"/>
    <x v="2"/>
    <x v="1"/>
    <x v="1"/>
    <x v="1"/>
    <x v="0"/>
    <x v="8"/>
    <x v="9"/>
    <x v="1"/>
    <x v="2"/>
  </r>
  <r>
    <n v="185495519"/>
    <x v="221"/>
    <x v="233"/>
    <x v="0"/>
    <x v="90"/>
    <m/>
    <m/>
    <x v="0"/>
    <x v="0"/>
    <x v="0"/>
    <x v="0"/>
    <x v="0"/>
    <x v="0"/>
    <x v="0"/>
    <x v="0"/>
    <x v="0"/>
    <x v="8"/>
    <x v="9"/>
    <x v="1"/>
    <x v="2"/>
  </r>
  <r>
    <n v="185497257"/>
    <x v="229"/>
    <x v="11"/>
    <x v="6"/>
    <x v="30"/>
    <s v="2025-02-06"/>
    <m/>
    <x v="2"/>
    <x v="0"/>
    <x v="0"/>
    <x v="0"/>
    <x v="2"/>
    <x v="1"/>
    <x v="1"/>
    <x v="1"/>
    <x v="0"/>
    <x v="8"/>
    <x v="2"/>
    <x v="1"/>
    <x v="1"/>
  </r>
  <r>
    <n v="185512887"/>
    <x v="229"/>
    <x v="221"/>
    <x v="1"/>
    <x v="96"/>
    <m/>
    <m/>
    <x v="0"/>
    <x v="0"/>
    <x v="0"/>
    <x v="0"/>
    <x v="2"/>
    <x v="1"/>
    <x v="1"/>
    <x v="1"/>
    <x v="0"/>
    <x v="8"/>
    <x v="9"/>
    <x v="1"/>
    <x v="2"/>
  </r>
  <r>
    <n v="185512911"/>
    <x v="231"/>
    <x v="230"/>
    <x v="0"/>
    <x v="96"/>
    <m/>
    <m/>
    <x v="0"/>
    <x v="0"/>
    <x v="0"/>
    <x v="0"/>
    <x v="0"/>
    <x v="0"/>
    <x v="0"/>
    <x v="0"/>
    <x v="0"/>
    <x v="8"/>
    <x v="9"/>
    <x v="1"/>
    <x v="2"/>
  </r>
  <r>
    <n v="185514593"/>
    <x v="229"/>
    <x v="208"/>
    <x v="1"/>
    <x v="117"/>
    <m/>
    <m/>
    <x v="0"/>
    <x v="0"/>
    <x v="0"/>
    <x v="0"/>
    <x v="2"/>
    <x v="1"/>
    <x v="1"/>
    <x v="1"/>
    <x v="0"/>
    <x v="8"/>
    <x v="9"/>
    <x v="1"/>
    <x v="2"/>
  </r>
  <r>
    <n v="185514730"/>
    <x v="233"/>
    <x v="220"/>
    <x v="0"/>
    <x v="117"/>
    <m/>
    <m/>
    <x v="0"/>
    <x v="12"/>
    <x v="0"/>
    <x v="0"/>
    <x v="1"/>
    <x v="0"/>
    <x v="0"/>
    <x v="0"/>
    <x v="1"/>
    <x v="8"/>
    <x v="9"/>
    <x v="1"/>
    <x v="2"/>
  </r>
  <r>
    <n v="185516303"/>
    <x v="229"/>
    <x v="11"/>
    <x v="6"/>
    <x v="91"/>
    <s v="2025-02-05"/>
    <m/>
    <x v="2"/>
    <x v="0"/>
    <x v="0"/>
    <x v="0"/>
    <x v="2"/>
    <x v="1"/>
    <x v="1"/>
    <x v="1"/>
    <x v="0"/>
    <x v="8"/>
    <x v="2"/>
    <x v="1"/>
    <x v="1"/>
  </r>
  <r>
    <n v="185521161"/>
    <x v="233"/>
    <x v="11"/>
    <x v="1"/>
    <x v="12"/>
    <s v="2025-01-14"/>
    <m/>
    <x v="7"/>
    <x v="0"/>
    <x v="0"/>
    <x v="0"/>
    <x v="2"/>
    <x v="1"/>
    <x v="1"/>
    <x v="1"/>
    <x v="0"/>
    <x v="8"/>
    <x v="2"/>
    <x v="1"/>
    <x v="1"/>
  </r>
  <r>
    <n v="185521649"/>
    <x v="233"/>
    <x v="214"/>
    <x v="4"/>
    <x v="40"/>
    <m/>
    <m/>
    <x v="0"/>
    <x v="0"/>
    <x v="0"/>
    <x v="0"/>
    <x v="2"/>
    <x v="1"/>
    <x v="1"/>
    <x v="1"/>
    <x v="0"/>
    <x v="8"/>
    <x v="9"/>
    <x v="1"/>
    <x v="2"/>
  </r>
  <r>
    <n v="185521696"/>
    <x v="231"/>
    <x v="230"/>
    <x v="0"/>
    <x v="40"/>
    <m/>
    <m/>
    <x v="0"/>
    <x v="0"/>
    <x v="0"/>
    <x v="0"/>
    <x v="0"/>
    <x v="0"/>
    <x v="0"/>
    <x v="0"/>
    <x v="0"/>
    <x v="8"/>
    <x v="9"/>
    <x v="1"/>
    <x v="2"/>
  </r>
  <r>
    <n v="185521735"/>
    <x v="231"/>
    <x v="230"/>
    <x v="0"/>
    <x v="40"/>
    <m/>
    <m/>
    <x v="0"/>
    <x v="0"/>
    <x v="0"/>
    <x v="0"/>
    <x v="0"/>
    <x v="0"/>
    <x v="0"/>
    <x v="0"/>
    <x v="0"/>
    <x v="8"/>
    <x v="9"/>
    <x v="1"/>
    <x v="2"/>
  </r>
  <r>
    <n v="185521759"/>
    <x v="231"/>
    <x v="230"/>
    <x v="0"/>
    <x v="40"/>
    <m/>
    <m/>
    <x v="0"/>
    <x v="0"/>
    <x v="0"/>
    <x v="0"/>
    <x v="0"/>
    <x v="0"/>
    <x v="0"/>
    <x v="0"/>
    <x v="0"/>
    <x v="8"/>
    <x v="9"/>
    <x v="1"/>
    <x v="2"/>
  </r>
  <r>
    <n v="185521770"/>
    <x v="233"/>
    <x v="208"/>
    <x v="1"/>
    <x v="12"/>
    <m/>
    <m/>
    <x v="0"/>
    <x v="0"/>
    <x v="0"/>
    <x v="0"/>
    <x v="2"/>
    <x v="1"/>
    <x v="1"/>
    <x v="1"/>
    <x v="0"/>
    <x v="8"/>
    <x v="9"/>
    <x v="1"/>
    <x v="2"/>
  </r>
  <r>
    <n v="185521791"/>
    <x v="231"/>
    <x v="230"/>
    <x v="0"/>
    <x v="12"/>
    <m/>
    <m/>
    <x v="0"/>
    <x v="0"/>
    <x v="0"/>
    <x v="0"/>
    <x v="0"/>
    <x v="0"/>
    <x v="0"/>
    <x v="0"/>
    <x v="0"/>
    <x v="8"/>
    <x v="9"/>
    <x v="1"/>
    <x v="2"/>
  </r>
  <r>
    <n v="185523197"/>
    <x v="233"/>
    <x v="11"/>
    <x v="4"/>
    <x v="5"/>
    <s v="2025-01-15"/>
    <m/>
    <x v="5"/>
    <x v="0"/>
    <x v="0"/>
    <x v="0"/>
    <x v="2"/>
    <x v="1"/>
    <x v="1"/>
    <x v="1"/>
    <x v="0"/>
    <x v="8"/>
    <x v="2"/>
    <x v="1"/>
    <x v="1"/>
  </r>
  <r>
    <n v="185523732"/>
    <x v="233"/>
    <x v="220"/>
    <x v="6"/>
    <x v="6"/>
    <m/>
    <m/>
    <x v="0"/>
    <x v="0"/>
    <x v="0"/>
    <x v="0"/>
    <x v="2"/>
    <x v="1"/>
    <x v="1"/>
    <x v="1"/>
    <x v="0"/>
    <x v="8"/>
    <x v="9"/>
    <x v="1"/>
    <x v="2"/>
  </r>
  <r>
    <n v="185523764"/>
    <x v="221"/>
    <x v="230"/>
    <x v="0"/>
    <x v="6"/>
    <m/>
    <m/>
    <x v="0"/>
    <x v="0"/>
    <x v="0"/>
    <x v="0"/>
    <x v="0"/>
    <x v="0"/>
    <x v="0"/>
    <x v="0"/>
    <x v="0"/>
    <x v="8"/>
    <x v="9"/>
    <x v="1"/>
    <x v="2"/>
  </r>
  <r>
    <n v="185523817"/>
    <x v="221"/>
    <x v="230"/>
    <x v="0"/>
    <x v="6"/>
    <m/>
    <m/>
    <x v="0"/>
    <x v="0"/>
    <x v="0"/>
    <x v="0"/>
    <x v="0"/>
    <x v="0"/>
    <x v="0"/>
    <x v="0"/>
    <x v="0"/>
    <x v="8"/>
    <x v="9"/>
    <x v="1"/>
    <x v="2"/>
  </r>
  <r>
    <n v="185523858"/>
    <x v="233"/>
    <x v="232"/>
    <x v="6"/>
    <x v="8"/>
    <m/>
    <m/>
    <x v="0"/>
    <x v="0"/>
    <x v="0"/>
    <x v="0"/>
    <x v="2"/>
    <x v="1"/>
    <x v="1"/>
    <x v="1"/>
    <x v="0"/>
    <x v="8"/>
    <x v="9"/>
    <x v="1"/>
    <x v="2"/>
  </r>
  <r>
    <n v="185523950"/>
    <x v="230"/>
    <x v="237"/>
    <x v="0"/>
    <x v="8"/>
    <m/>
    <m/>
    <x v="0"/>
    <x v="6"/>
    <x v="0"/>
    <x v="0"/>
    <x v="1"/>
    <x v="0"/>
    <x v="0"/>
    <x v="0"/>
    <x v="1"/>
    <x v="8"/>
    <x v="10"/>
    <x v="1"/>
    <x v="2"/>
  </r>
  <r>
    <n v="185523985"/>
    <x v="230"/>
    <x v="237"/>
    <x v="0"/>
    <x v="8"/>
    <m/>
    <m/>
    <x v="0"/>
    <x v="0"/>
    <x v="0"/>
    <x v="0"/>
    <x v="0"/>
    <x v="0"/>
    <x v="0"/>
    <x v="0"/>
    <x v="0"/>
    <x v="8"/>
    <x v="10"/>
    <x v="1"/>
    <x v="2"/>
  </r>
  <r>
    <n v="185525947"/>
    <x v="233"/>
    <x v="223"/>
    <x v="6"/>
    <x v="30"/>
    <m/>
    <m/>
    <x v="0"/>
    <x v="0"/>
    <x v="0"/>
    <x v="0"/>
    <x v="2"/>
    <x v="1"/>
    <x v="1"/>
    <x v="1"/>
    <x v="0"/>
    <x v="8"/>
    <x v="9"/>
    <x v="1"/>
    <x v="2"/>
  </r>
  <r>
    <n v="185526031"/>
    <x v="236"/>
    <x v="237"/>
    <x v="0"/>
    <x v="30"/>
    <m/>
    <m/>
    <x v="0"/>
    <x v="0"/>
    <x v="0"/>
    <x v="0"/>
    <x v="0"/>
    <x v="0"/>
    <x v="0"/>
    <x v="0"/>
    <x v="0"/>
    <x v="8"/>
    <x v="10"/>
    <x v="1"/>
    <x v="2"/>
  </r>
  <r>
    <n v="185526082"/>
    <x v="236"/>
    <x v="237"/>
    <x v="0"/>
    <x v="30"/>
    <m/>
    <m/>
    <x v="0"/>
    <x v="0"/>
    <x v="0"/>
    <x v="0"/>
    <x v="0"/>
    <x v="0"/>
    <x v="0"/>
    <x v="0"/>
    <x v="0"/>
    <x v="8"/>
    <x v="10"/>
    <x v="1"/>
    <x v="2"/>
  </r>
  <r>
    <n v="185526876"/>
    <x v="233"/>
    <x v="221"/>
    <x v="6"/>
    <x v="28"/>
    <m/>
    <m/>
    <x v="0"/>
    <x v="0"/>
    <x v="0"/>
    <x v="0"/>
    <x v="2"/>
    <x v="1"/>
    <x v="1"/>
    <x v="1"/>
    <x v="0"/>
    <x v="8"/>
    <x v="9"/>
    <x v="1"/>
    <x v="2"/>
  </r>
  <r>
    <n v="185526902"/>
    <x v="221"/>
    <x v="233"/>
    <x v="0"/>
    <x v="28"/>
    <m/>
    <m/>
    <x v="0"/>
    <x v="0"/>
    <x v="0"/>
    <x v="0"/>
    <x v="0"/>
    <x v="0"/>
    <x v="0"/>
    <x v="0"/>
    <x v="0"/>
    <x v="8"/>
    <x v="9"/>
    <x v="1"/>
    <x v="2"/>
  </r>
  <r>
    <n v="185526928"/>
    <x v="221"/>
    <x v="11"/>
    <x v="0"/>
    <x v="28"/>
    <s v="2025-01-24"/>
    <m/>
    <x v="1"/>
    <x v="0"/>
    <x v="0"/>
    <x v="0"/>
    <x v="0"/>
    <x v="0"/>
    <x v="0"/>
    <x v="0"/>
    <x v="0"/>
    <x v="8"/>
    <x v="2"/>
    <x v="1"/>
    <x v="1"/>
  </r>
  <r>
    <n v="185526958"/>
    <x v="221"/>
    <x v="233"/>
    <x v="0"/>
    <x v="28"/>
    <m/>
    <m/>
    <x v="0"/>
    <x v="0"/>
    <x v="0"/>
    <x v="0"/>
    <x v="0"/>
    <x v="0"/>
    <x v="0"/>
    <x v="0"/>
    <x v="0"/>
    <x v="8"/>
    <x v="9"/>
    <x v="1"/>
    <x v="2"/>
  </r>
  <r>
    <n v="185526985"/>
    <x v="221"/>
    <x v="233"/>
    <x v="0"/>
    <x v="28"/>
    <m/>
    <m/>
    <x v="0"/>
    <x v="0"/>
    <x v="0"/>
    <x v="0"/>
    <x v="0"/>
    <x v="0"/>
    <x v="0"/>
    <x v="0"/>
    <x v="0"/>
    <x v="8"/>
    <x v="9"/>
    <x v="1"/>
    <x v="2"/>
  </r>
  <r>
    <n v="185527016"/>
    <x v="233"/>
    <x v="221"/>
    <x v="11"/>
    <x v="3"/>
    <m/>
    <m/>
    <x v="0"/>
    <x v="0"/>
    <x v="0"/>
    <x v="0"/>
    <x v="2"/>
    <x v="1"/>
    <x v="0"/>
    <x v="1"/>
    <x v="0"/>
    <x v="8"/>
    <x v="9"/>
    <x v="1"/>
    <x v="2"/>
  </r>
  <r>
    <n v="185527037"/>
    <x v="231"/>
    <x v="230"/>
    <x v="0"/>
    <x v="3"/>
    <m/>
    <s v="2025-01-24"/>
    <x v="0"/>
    <x v="0"/>
    <x v="0"/>
    <x v="0"/>
    <x v="0"/>
    <x v="0"/>
    <x v="0"/>
    <x v="0"/>
    <x v="0"/>
    <x v="8"/>
    <x v="9"/>
    <x v="1"/>
    <x v="2"/>
  </r>
  <r>
    <n v="185527067"/>
    <x v="231"/>
    <x v="230"/>
    <x v="0"/>
    <x v="3"/>
    <m/>
    <s v="2025-01-24"/>
    <x v="0"/>
    <x v="0"/>
    <x v="0"/>
    <x v="0"/>
    <x v="0"/>
    <x v="0"/>
    <x v="0"/>
    <x v="0"/>
    <x v="0"/>
    <x v="8"/>
    <x v="9"/>
    <x v="1"/>
    <x v="2"/>
  </r>
  <r>
    <n v="185527090"/>
    <x v="231"/>
    <x v="230"/>
    <x v="0"/>
    <x v="3"/>
    <m/>
    <s v="2025-01-24"/>
    <x v="0"/>
    <x v="0"/>
    <x v="0"/>
    <x v="0"/>
    <x v="0"/>
    <x v="0"/>
    <x v="0"/>
    <x v="0"/>
    <x v="0"/>
    <x v="8"/>
    <x v="9"/>
    <x v="1"/>
    <x v="2"/>
  </r>
  <r>
    <n v="185527856"/>
    <x v="233"/>
    <x v="220"/>
    <x v="1"/>
    <x v="12"/>
    <m/>
    <m/>
    <x v="0"/>
    <x v="0"/>
    <x v="0"/>
    <x v="0"/>
    <x v="2"/>
    <x v="1"/>
    <x v="1"/>
    <x v="1"/>
    <x v="0"/>
    <x v="8"/>
    <x v="9"/>
    <x v="1"/>
    <x v="2"/>
  </r>
  <r>
    <n v="185527885"/>
    <x v="226"/>
    <x v="229"/>
    <x v="0"/>
    <x v="12"/>
    <m/>
    <m/>
    <x v="0"/>
    <x v="0"/>
    <x v="0"/>
    <x v="0"/>
    <x v="0"/>
    <x v="0"/>
    <x v="0"/>
    <x v="0"/>
    <x v="0"/>
    <x v="8"/>
    <x v="9"/>
    <x v="1"/>
    <x v="2"/>
  </r>
  <r>
    <n v="185538332"/>
    <x v="226"/>
    <x v="229"/>
    <x v="0"/>
    <x v="12"/>
    <m/>
    <m/>
    <x v="0"/>
    <x v="0"/>
    <x v="0"/>
    <x v="0"/>
    <x v="0"/>
    <x v="0"/>
    <x v="0"/>
    <x v="0"/>
    <x v="0"/>
    <x v="8"/>
    <x v="9"/>
    <x v="1"/>
    <x v="2"/>
  </r>
  <r>
    <n v="185540949"/>
    <x v="233"/>
    <x v="230"/>
    <x v="6"/>
    <x v="22"/>
    <m/>
    <m/>
    <x v="0"/>
    <x v="0"/>
    <x v="0"/>
    <x v="0"/>
    <x v="2"/>
    <x v="1"/>
    <x v="1"/>
    <x v="1"/>
    <x v="0"/>
    <x v="8"/>
    <x v="9"/>
    <x v="1"/>
    <x v="2"/>
  </r>
  <r>
    <n v="185540980"/>
    <x v="232"/>
    <x v="229"/>
    <x v="0"/>
    <x v="22"/>
    <m/>
    <m/>
    <x v="0"/>
    <x v="0"/>
    <x v="0"/>
    <x v="0"/>
    <x v="0"/>
    <x v="0"/>
    <x v="0"/>
    <x v="0"/>
    <x v="0"/>
    <x v="8"/>
    <x v="9"/>
    <x v="1"/>
    <x v="2"/>
  </r>
  <r>
    <n v="185541031"/>
    <x v="232"/>
    <x v="229"/>
    <x v="0"/>
    <x v="22"/>
    <m/>
    <m/>
    <x v="0"/>
    <x v="0"/>
    <x v="0"/>
    <x v="0"/>
    <x v="0"/>
    <x v="0"/>
    <x v="0"/>
    <x v="0"/>
    <x v="0"/>
    <x v="8"/>
    <x v="9"/>
    <x v="1"/>
    <x v="2"/>
  </r>
  <r>
    <n v="185541078"/>
    <x v="232"/>
    <x v="229"/>
    <x v="0"/>
    <x v="22"/>
    <m/>
    <m/>
    <x v="0"/>
    <x v="0"/>
    <x v="0"/>
    <x v="0"/>
    <x v="0"/>
    <x v="0"/>
    <x v="0"/>
    <x v="0"/>
    <x v="0"/>
    <x v="8"/>
    <x v="9"/>
    <x v="1"/>
    <x v="2"/>
  </r>
  <r>
    <n v="185543644"/>
    <x v="233"/>
    <x v="221"/>
    <x v="1"/>
    <x v="6"/>
    <m/>
    <m/>
    <x v="0"/>
    <x v="0"/>
    <x v="0"/>
    <x v="0"/>
    <x v="2"/>
    <x v="1"/>
    <x v="1"/>
    <x v="1"/>
    <x v="0"/>
    <x v="8"/>
    <x v="9"/>
    <x v="1"/>
    <x v="2"/>
  </r>
  <r>
    <n v="185543907"/>
    <x v="231"/>
    <x v="230"/>
    <x v="0"/>
    <x v="6"/>
    <m/>
    <m/>
    <x v="0"/>
    <x v="0"/>
    <x v="0"/>
    <x v="0"/>
    <x v="0"/>
    <x v="0"/>
    <x v="0"/>
    <x v="0"/>
    <x v="0"/>
    <x v="8"/>
    <x v="9"/>
    <x v="1"/>
    <x v="2"/>
  </r>
  <r>
    <n v="185546480"/>
    <x v="233"/>
    <x v="233"/>
    <x v="0"/>
    <x v="71"/>
    <m/>
    <m/>
    <x v="0"/>
    <x v="0"/>
    <x v="0"/>
    <x v="0"/>
    <x v="0"/>
    <x v="0"/>
    <x v="0"/>
    <x v="0"/>
    <x v="0"/>
    <x v="8"/>
    <x v="9"/>
    <x v="1"/>
    <x v="2"/>
  </r>
  <r>
    <n v="185547739"/>
    <x v="233"/>
    <x v="235"/>
    <x v="1"/>
    <x v="47"/>
    <m/>
    <m/>
    <x v="0"/>
    <x v="0"/>
    <x v="0"/>
    <x v="0"/>
    <x v="2"/>
    <x v="1"/>
    <x v="1"/>
    <x v="1"/>
    <x v="0"/>
    <x v="8"/>
    <x v="9"/>
    <x v="1"/>
    <x v="2"/>
  </r>
  <r>
    <n v="185547850"/>
    <x v="237"/>
    <x v="232"/>
    <x v="0"/>
    <x v="47"/>
    <m/>
    <m/>
    <x v="0"/>
    <x v="10"/>
    <x v="0"/>
    <x v="0"/>
    <x v="1"/>
    <x v="0"/>
    <x v="0"/>
    <x v="0"/>
    <x v="1"/>
    <x v="8"/>
    <x v="9"/>
    <x v="1"/>
    <x v="2"/>
  </r>
  <r>
    <n v="185547882"/>
    <x v="237"/>
    <x v="225"/>
    <x v="0"/>
    <x v="47"/>
    <m/>
    <m/>
    <x v="0"/>
    <x v="10"/>
    <x v="0"/>
    <x v="0"/>
    <x v="1"/>
    <x v="0"/>
    <x v="0"/>
    <x v="0"/>
    <x v="1"/>
    <x v="8"/>
    <x v="9"/>
    <x v="1"/>
    <x v="2"/>
  </r>
  <r>
    <n v="185552299"/>
    <x v="231"/>
    <x v="222"/>
    <x v="6"/>
    <x v="27"/>
    <m/>
    <m/>
    <x v="0"/>
    <x v="0"/>
    <x v="0"/>
    <x v="0"/>
    <x v="2"/>
    <x v="1"/>
    <x v="1"/>
    <x v="1"/>
    <x v="0"/>
    <x v="8"/>
    <x v="9"/>
    <x v="1"/>
    <x v="2"/>
  </r>
  <r>
    <n v="185552377"/>
    <x v="230"/>
    <x v="223"/>
    <x v="0"/>
    <x v="27"/>
    <m/>
    <m/>
    <x v="0"/>
    <x v="0"/>
    <x v="0"/>
    <x v="0"/>
    <x v="0"/>
    <x v="0"/>
    <x v="0"/>
    <x v="0"/>
    <x v="0"/>
    <x v="8"/>
    <x v="9"/>
    <x v="1"/>
    <x v="2"/>
  </r>
  <r>
    <n v="185552434"/>
    <x v="230"/>
    <x v="223"/>
    <x v="0"/>
    <x v="27"/>
    <m/>
    <m/>
    <x v="0"/>
    <x v="0"/>
    <x v="0"/>
    <x v="0"/>
    <x v="0"/>
    <x v="0"/>
    <x v="0"/>
    <x v="0"/>
    <x v="0"/>
    <x v="8"/>
    <x v="9"/>
    <x v="1"/>
    <x v="2"/>
  </r>
  <r>
    <n v="185554279"/>
    <x v="231"/>
    <x v="232"/>
    <x v="6"/>
    <x v="28"/>
    <m/>
    <m/>
    <x v="0"/>
    <x v="0"/>
    <x v="0"/>
    <x v="0"/>
    <x v="2"/>
    <x v="1"/>
    <x v="1"/>
    <x v="1"/>
    <x v="0"/>
    <x v="8"/>
    <x v="9"/>
    <x v="1"/>
    <x v="2"/>
  </r>
  <r>
    <n v="185554305"/>
    <x v="238"/>
    <x v="237"/>
    <x v="0"/>
    <x v="28"/>
    <m/>
    <m/>
    <x v="0"/>
    <x v="0"/>
    <x v="0"/>
    <x v="0"/>
    <x v="0"/>
    <x v="0"/>
    <x v="0"/>
    <x v="0"/>
    <x v="0"/>
    <x v="8"/>
    <x v="10"/>
    <x v="1"/>
    <x v="2"/>
  </r>
  <r>
    <n v="185554337"/>
    <x v="238"/>
    <x v="237"/>
    <x v="0"/>
    <x v="28"/>
    <m/>
    <m/>
    <x v="0"/>
    <x v="0"/>
    <x v="0"/>
    <x v="0"/>
    <x v="0"/>
    <x v="0"/>
    <x v="0"/>
    <x v="0"/>
    <x v="0"/>
    <x v="8"/>
    <x v="10"/>
    <x v="1"/>
    <x v="2"/>
  </r>
  <r>
    <n v="185554379"/>
    <x v="238"/>
    <x v="237"/>
    <x v="0"/>
    <x v="28"/>
    <m/>
    <m/>
    <x v="0"/>
    <x v="0"/>
    <x v="0"/>
    <x v="0"/>
    <x v="0"/>
    <x v="0"/>
    <x v="0"/>
    <x v="0"/>
    <x v="0"/>
    <x v="8"/>
    <x v="10"/>
    <x v="1"/>
    <x v="2"/>
  </r>
  <r>
    <n v="185556100"/>
    <x v="231"/>
    <x v="220"/>
    <x v="6"/>
    <x v="22"/>
    <m/>
    <m/>
    <x v="0"/>
    <x v="0"/>
    <x v="0"/>
    <x v="0"/>
    <x v="2"/>
    <x v="1"/>
    <x v="1"/>
    <x v="1"/>
    <x v="0"/>
    <x v="8"/>
    <x v="9"/>
    <x v="1"/>
    <x v="2"/>
  </r>
  <r>
    <n v="185556149"/>
    <x v="231"/>
    <x v="238"/>
    <x v="1"/>
    <x v="13"/>
    <m/>
    <m/>
    <x v="0"/>
    <x v="0"/>
    <x v="0"/>
    <x v="0"/>
    <x v="2"/>
    <x v="1"/>
    <x v="1"/>
    <x v="1"/>
    <x v="0"/>
    <x v="8"/>
    <x v="9"/>
    <x v="1"/>
    <x v="2"/>
  </r>
  <r>
    <n v="185556192"/>
    <x v="239"/>
    <x v="234"/>
    <x v="0"/>
    <x v="13"/>
    <m/>
    <m/>
    <x v="0"/>
    <x v="0"/>
    <x v="0"/>
    <x v="0"/>
    <x v="0"/>
    <x v="0"/>
    <x v="0"/>
    <x v="0"/>
    <x v="0"/>
    <x v="8"/>
    <x v="9"/>
    <x v="1"/>
    <x v="2"/>
  </r>
  <r>
    <n v="185556195"/>
    <x v="226"/>
    <x v="235"/>
    <x v="0"/>
    <x v="22"/>
    <m/>
    <m/>
    <x v="0"/>
    <x v="0"/>
    <x v="0"/>
    <x v="0"/>
    <x v="0"/>
    <x v="0"/>
    <x v="0"/>
    <x v="0"/>
    <x v="0"/>
    <x v="8"/>
    <x v="9"/>
    <x v="1"/>
    <x v="2"/>
  </r>
  <r>
    <n v="185556245"/>
    <x v="239"/>
    <x v="234"/>
    <x v="0"/>
    <x v="13"/>
    <m/>
    <m/>
    <x v="0"/>
    <x v="0"/>
    <x v="0"/>
    <x v="0"/>
    <x v="0"/>
    <x v="0"/>
    <x v="0"/>
    <x v="0"/>
    <x v="0"/>
    <x v="8"/>
    <x v="9"/>
    <x v="1"/>
    <x v="2"/>
  </r>
  <r>
    <n v="185556263"/>
    <x v="226"/>
    <x v="235"/>
    <x v="0"/>
    <x v="22"/>
    <m/>
    <m/>
    <x v="0"/>
    <x v="0"/>
    <x v="0"/>
    <x v="0"/>
    <x v="0"/>
    <x v="0"/>
    <x v="0"/>
    <x v="0"/>
    <x v="0"/>
    <x v="8"/>
    <x v="9"/>
    <x v="1"/>
    <x v="2"/>
  </r>
  <r>
    <n v="185556509"/>
    <x v="231"/>
    <x v="11"/>
    <x v="6"/>
    <x v="11"/>
    <s v="2025-01-24"/>
    <m/>
    <x v="7"/>
    <x v="0"/>
    <x v="0"/>
    <x v="0"/>
    <x v="2"/>
    <x v="1"/>
    <x v="1"/>
    <x v="1"/>
    <x v="0"/>
    <x v="8"/>
    <x v="2"/>
    <x v="1"/>
    <x v="1"/>
  </r>
  <r>
    <n v="185556854"/>
    <x v="231"/>
    <x v="11"/>
    <x v="6"/>
    <x v="7"/>
    <m/>
    <m/>
    <x v="0"/>
    <x v="0"/>
    <x v="0"/>
    <x v="0"/>
    <x v="2"/>
    <x v="1"/>
    <x v="1"/>
    <x v="1"/>
    <x v="0"/>
    <x v="8"/>
    <x v="2"/>
    <x v="1"/>
    <x v="1"/>
  </r>
  <r>
    <n v="185557492"/>
    <x v="231"/>
    <x v="233"/>
    <x v="6"/>
    <x v="39"/>
    <m/>
    <m/>
    <x v="0"/>
    <x v="0"/>
    <x v="0"/>
    <x v="0"/>
    <x v="2"/>
    <x v="1"/>
    <x v="1"/>
    <x v="1"/>
    <x v="0"/>
    <x v="8"/>
    <x v="9"/>
    <x v="1"/>
    <x v="2"/>
  </r>
  <r>
    <n v="185557519"/>
    <x v="235"/>
    <x v="234"/>
    <x v="0"/>
    <x v="39"/>
    <m/>
    <m/>
    <x v="0"/>
    <x v="0"/>
    <x v="0"/>
    <x v="0"/>
    <x v="0"/>
    <x v="0"/>
    <x v="0"/>
    <x v="0"/>
    <x v="0"/>
    <x v="8"/>
    <x v="9"/>
    <x v="1"/>
    <x v="2"/>
  </r>
  <r>
    <n v="185557571"/>
    <x v="235"/>
    <x v="223"/>
    <x v="0"/>
    <x v="39"/>
    <m/>
    <m/>
    <x v="0"/>
    <x v="0"/>
    <x v="0"/>
    <x v="0"/>
    <x v="0"/>
    <x v="0"/>
    <x v="0"/>
    <x v="0"/>
    <x v="0"/>
    <x v="8"/>
    <x v="9"/>
    <x v="1"/>
    <x v="2"/>
  </r>
  <r>
    <n v="185578132"/>
    <x v="231"/>
    <x v="230"/>
    <x v="3"/>
    <x v="11"/>
    <m/>
    <m/>
    <x v="0"/>
    <x v="0"/>
    <x v="0"/>
    <x v="0"/>
    <x v="2"/>
    <x v="1"/>
    <x v="0"/>
    <x v="0"/>
    <x v="0"/>
    <x v="8"/>
    <x v="9"/>
    <x v="1"/>
    <x v="2"/>
  </r>
  <r>
    <n v="185579135"/>
    <x v="231"/>
    <x v="226"/>
    <x v="6"/>
    <x v="12"/>
    <m/>
    <m/>
    <x v="0"/>
    <x v="0"/>
    <x v="0"/>
    <x v="0"/>
    <x v="2"/>
    <x v="1"/>
    <x v="1"/>
    <x v="1"/>
    <x v="0"/>
    <x v="8"/>
    <x v="9"/>
    <x v="1"/>
    <x v="2"/>
  </r>
  <r>
    <n v="185579278"/>
    <x v="231"/>
    <x v="235"/>
    <x v="6"/>
    <x v="28"/>
    <m/>
    <m/>
    <x v="0"/>
    <x v="0"/>
    <x v="0"/>
    <x v="0"/>
    <x v="2"/>
    <x v="1"/>
    <x v="1"/>
    <x v="1"/>
    <x v="0"/>
    <x v="8"/>
    <x v="9"/>
    <x v="1"/>
    <x v="2"/>
  </r>
  <r>
    <n v="185579339"/>
    <x v="240"/>
    <x v="222"/>
    <x v="0"/>
    <x v="28"/>
    <m/>
    <m/>
    <x v="0"/>
    <x v="0"/>
    <x v="0"/>
    <x v="0"/>
    <x v="0"/>
    <x v="0"/>
    <x v="0"/>
    <x v="0"/>
    <x v="0"/>
    <x v="8"/>
    <x v="9"/>
    <x v="1"/>
    <x v="2"/>
  </r>
  <r>
    <n v="185579392"/>
    <x v="231"/>
    <x v="11"/>
    <x v="26"/>
    <x v="22"/>
    <m/>
    <m/>
    <x v="0"/>
    <x v="0"/>
    <x v="0"/>
    <x v="0"/>
    <x v="2"/>
    <x v="1"/>
    <x v="0"/>
    <x v="0"/>
    <x v="0"/>
    <x v="8"/>
    <x v="2"/>
    <x v="1"/>
    <x v="1"/>
  </r>
  <r>
    <n v="185579461"/>
    <x v="240"/>
    <x v="222"/>
    <x v="0"/>
    <x v="28"/>
    <m/>
    <m/>
    <x v="0"/>
    <x v="0"/>
    <x v="0"/>
    <x v="0"/>
    <x v="0"/>
    <x v="0"/>
    <x v="0"/>
    <x v="0"/>
    <x v="0"/>
    <x v="8"/>
    <x v="9"/>
    <x v="1"/>
    <x v="2"/>
  </r>
  <r>
    <n v="185579500"/>
    <x v="240"/>
    <x v="222"/>
    <x v="0"/>
    <x v="28"/>
    <m/>
    <m/>
    <x v="0"/>
    <x v="0"/>
    <x v="0"/>
    <x v="0"/>
    <x v="0"/>
    <x v="0"/>
    <x v="0"/>
    <x v="0"/>
    <x v="0"/>
    <x v="8"/>
    <x v="9"/>
    <x v="1"/>
    <x v="2"/>
  </r>
  <r>
    <n v="185581695"/>
    <x v="231"/>
    <x v="235"/>
    <x v="1"/>
    <x v="39"/>
    <m/>
    <m/>
    <x v="0"/>
    <x v="0"/>
    <x v="0"/>
    <x v="0"/>
    <x v="2"/>
    <x v="1"/>
    <x v="1"/>
    <x v="1"/>
    <x v="0"/>
    <x v="8"/>
    <x v="9"/>
    <x v="1"/>
    <x v="2"/>
  </r>
  <r>
    <n v="185581719"/>
    <x v="240"/>
    <x v="222"/>
    <x v="0"/>
    <x v="39"/>
    <m/>
    <m/>
    <x v="0"/>
    <x v="0"/>
    <x v="0"/>
    <x v="0"/>
    <x v="0"/>
    <x v="0"/>
    <x v="0"/>
    <x v="0"/>
    <x v="0"/>
    <x v="8"/>
    <x v="9"/>
    <x v="1"/>
    <x v="2"/>
  </r>
  <r>
    <n v="185581745"/>
    <x v="240"/>
    <x v="229"/>
    <x v="9"/>
    <x v="39"/>
    <m/>
    <m/>
    <x v="0"/>
    <x v="0"/>
    <x v="0"/>
    <x v="0"/>
    <x v="0"/>
    <x v="0"/>
    <x v="0"/>
    <x v="0"/>
    <x v="0"/>
    <x v="8"/>
    <x v="9"/>
    <x v="1"/>
    <x v="2"/>
  </r>
  <r>
    <n v="185581774"/>
    <x v="231"/>
    <x v="214"/>
    <x v="1"/>
    <x v="13"/>
    <m/>
    <m/>
    <x v="0"/>
    <x v="0"/>
    <x v="0"/>
    <x v="0"/>
    <x v="2"/>
    <x v="1"/>
    <x v="1"/>
    <x v="1"/>
    <x v="0"/>
    <x v="8"/>
    <x v="9"/>
    <x v="1"/>
    <x v="2"/>
  </r>
  <r>
    <n v="185581808"/>
    <x v="221"/>
    <x v="233"/>
    <x v="0"/>
    <x v="13"/>
    <m/>
    <m/>
    <x v="0"/>
    <x v="0"/>
    <x v="0"/>
    <x v="0"/>
    <x v="0"/>
    <x v="0"/>
    <x v="0"/>
    <x v="0"/>
    <x v="0"/>
    <x v="8"/>
    <x v="9"/>
    <x v="1"/>
    <x v="2"/>
  </r>
  <r>
    <n v="185581847"/>
    <x v="221"/>
    <x v="233"/>
    <x v="0"/>
    <x v="13"/>
    <m/>
    <m/>
    <x v="0"/>
    <x v="0"/>
    <x v="0"/>
    <x v="0"/>
    <x v="0"/>
    <x v="0"/>
    <x v="0"/>
    <x v="0"/>
    <x v="0"/>
    <x v="8"/>
    <x v="9"/>
    <x v="1"/>
    <x v="2"/>
  </r>
  <r>
    <n v="185584889"/>
    <x v="231"/>
    <x v="11"/>
    <x v="4"/>
    <x v="84"/>
    <s v="2025-01-15"/>
    <m/>
    <x v="7"/>
    <x v="0"/>
    <x v="0"/>
    <x v="0"/>
    <x v="2"/>
    <x v="1"/>
    <x v="1"/>
    <x v="1"/>
    <x v="0"/>
    <x v="8"/>
    <x v="2"/>
    <x v="1"/>
    <x v="1"/>
  </r>
  <r>
    <n v="185584892"/>
    <x v="231"/>
    <x v="230"/>
    <x v="11"/>
    <x v="91"/>
    <m/>
    <s v="2025-01-24"/>
    <x v="0"/>
    <x v="0"/>
    <x v="0"/>
    <x v="0"/>
    <x v="2"/>
    <x v="1"/>
    <x v="0"/>
    <x v="1"/>
    <x v="0"/>
    <x v="8"/>
    <x v="9"/>
    <x v="1"/>
    <x v="2"/>
  </r>
  <r>
    <n v="185584928"/>
    <x v="232"/>
    <x v="11"/>
    <x v="0"/>
    <x v="91"/>
    <s v="2025-01-22"/>
    <m/>
    <x v="1"/>
    <x v="0"/>
    <x v="0"/>
    <x v="0"/>
    <x v="0"/>
    <x v="0"/>
    <x v="0"/>
    <x v="0"/>
    <x v="0"/>
    <x v="8"/>
    <x v="2"/>
    <x v="1"/>
    <x v="1"/>
  </r>
  <r>
    <n v="185584955"/>
    <x v="232"/>
    <x v="11"/>
    <x v="0"/>
    <x v="91"/>
    <s v="2025-01-22"/>
    <m/>
    <x v="1"/>
    <x v="0"/>
    <x v="0"/>
    <x v="0"/>
    <x v="0"/>
    <x v="0"/>
    <x v="0"/>
    <x v="0"/>
    <x v="0"/>
    <x v="8"/>
    <x v="2"/>
    <x v="1"/>
    <x v="1"/>
  </r>
  <r>
    <n v="185586572"/>
    <x v="231"/>
    <x v="238"/>
    <x v="6"/>
    <x v="83"/>
    <m/>
    <m/>
    <x v="0"/>
    <x v="0"/>
    <x v="0"/>
    <x v="0"/>
    <x v="2"/>
    <x v="1"/>
    <x v="1"/>
    <x v="1"/>
    <x v="0"/>
    <x v="8"/>
    <x v="9"/>
    <x v="1"/>
    <x v="2"/>
  </r>
  <r>
    <n v="185586588"/>
    <x v="239"/>
    <x v="229"/>
    <x v="0"/>
    <x v="83"/>
    <m/>
    <m/>
    <x v="0"/>
    <x v="0"/>
    <x v="0"/>
    <x v="0"/>
    <x v="0"/>
    <x v="0"/>
    <x v="0"/>
    <x v="0"/>
    <x v="0"/>
    <x v="8"/>
    <x v="9"/>
    <x v="1"/>
    <x v="2"/>
  </r>
  <r>
    <n v="185587796"/>
    <x v="221"/>
    <x v="230"/>
    <x v="2"/>
    <x v="96"/>
    <m/>
    <m/>
    <x v="0"/>
    <x v="0"/>
    <x v="0"/>
    <x v="0"/>
    <x v="2"/>
    <x v="1"/>
    <x v="0"/>
    <x v="0"/>
    <x v="0"/>
    <x v="8"/>
    <x v="9"/>
    <x v="1"/>
    <x v="2"/>
  </r>
  <r>
    <n v="185591827"/>
    <x v="221"/>
    <x v="11"/>
    <x v="18"/>
    <x v="9"/>
    <s v="2025-01-20"/>
    <m/>
    <x v="7"/>
    <x v="0"/>
    <x v="0"/>
    <x v="0"/>
    <x v="2"/>
    <x v="1"/>
    <x v="0"/>
    <x v="0"/>
    <x v="0"/>
    <x v="8"/>
    <x v="2"/>
    <x v="1"/>
    <x v="1"/>
  </r>
  <r>
    <n v="185591896"/>
    <x v="221"/>
    <x v="11"/>
    <x v="4"/>
    <x v="59"/>
    <m/>
    <m/>
    <x v="0"/>
    <x v="0"/>
    <x v="0"/>
    <x v="0"/>
    <x v="2"/>
    <x v="1"/>
    <x v="1"/>
    <x v="1"/>
    <x v="0"/>
    <x v="8"/>
    <x v="2"/>
    <x v="1"/>
    <x v="1"/>
  </r>
  <r>
    <n v="185594642"/>
    <x v="221"/>
    <x v="214"/>
    <x v="6"/>
    <x v="27"/>
    <m/>
    <s v="2025-01-24"/>
    <x v="0"/>
    <x v="0"/>
    <x v="0"/>
    <x v="0"/>
    <x v="2"/>
    <x v="1"/>
    <x v="1"/>
    <x v="1"/>
    <x v="0"/>
    <x v="8"/>
    <x v="9"/>
    <x v="1"/>
    <x v="2"/>
  </r>
  <r>
    <n v="185594685"/>
    <x v="226"/>
    <x v="11"/>
    <x v="0"/>
    <x v="27"/>
    <s v="2025-01-21"/>
    <m/>
    <x v="5"/>
    <x v="0"/>
    <x v="0"/>
    <x v="0"/>
    <x v="0"/>
    <x v="0"/>
    <x v="0"/>
    <x v="0"/>
    <x v="0"/>
    <x v="8"/>
    <x v="2"/>
    <x v="1"/>
    <x v="1"/>
  </r>
  <r>
    <n v="185594727"/>
    <x v="226"/>
    <x v="238"/>
    <x v="9"/>
    <x v="27"/>
    <m/>
    <s v="2025-01-23"/>
    <x v="0"/>
    <x v="0"/>
    <x v="0"/>
    <x v="0"/>
    <x v="0"/>
    <x v="0"/>
    <x v="0"/>
    <x v="0"/>
    <x v="0"/>
    <x v="8"/>
    <x v="9"/>
    <x v="1"/>
    <x v="2"/>
  </r>
  <r>
    <n v="185594952"/>
    <x v="221"/>
    <x v="214"/>
    <x v="1"/>
    <x v="31"/>
    <m/>
    <m/>
    <x v="0"/>
    <x v="0"/>
    <x v="0"/>
    <x v="0"/>
    <x v="2"/>
    <x v="1"/>
    <x v="1"/>
    <x v="1"/>
    <x v="0"/>
    <x v="8"/>
    <x v="9"/>
    <x v="1"/>
    <x v="2"/>
  </r>
  <r>
    <n v="185594994"/>
    <x v="221"/>
    <x v="235"/>
    <x v="0"/>
    <x v="31"/>
    <m/>
    <m/>
    <x v="0"/>
    <x v="0"/>
    <x v="0"/>
    <x v="0"/>
    <x v="0"/>
    <x v="0"/>
    <x v="0"/>
    <x v="0"/>
    <x v="0"/>
    <x v="8"/>
    <x v="9"/>
    <x v="1"/>
    <x v="2"/>
  </r>
  <r>
    <n v="185595029"/>
    <x v="221"/>
    <x v="235"/>
    <x v="0"/>
    <x v="31"/>
    <m/>
    <m/>
    <x v="0"/>
    <x v="0"/>
    <x v="0"/>
    <x v="0"/>
    <x v="0"/>
    <x v="0"/>
    <x v="0"/>
    <x v="0"/>
    <x v="0"/>
    <x v="8"/>
    <x v="9"/>
    <x v="1"/>
    <x v="2"/>
  </r>
  <r>
    <n v="185595072"/>
    <x v="221"/>
    <x v="235"/>
    <x v="0"/>
    <x v="31"/>
    <m/>
    <m/>
    <x v="0"/>
    <x v="0"/>
    <x v="0"/>
    <x v="0"/>
    <x v="0"/>
    <x v="0"/>
    <x v="0"/>
    <x v="0"/>
    <x v="0"/>
    <x v="8"/>
    <x v="9"/>
    <x v="1"/>
    <x v="2"/>
  </r>
  <r>
    <n v="185596009"/>
    <x v="221"/>
    <x v="229"/>
    <x v="3"/>
    <x v="15"/>
    <m/>
    <m/>
    <x v="0"/>
    <x v="0"/>
    <x v="0"/>
    <x v="0"/>
    <x v="2"/>
    <x v="1"/>
    <x v="0"/>
    <x v="0"/>
    <x v="0"/>
    <x v="8"/>
    <x v="9"/>
    <x v="1"/>
    <x v="2"/>
  </r>
  <r>
    <n v="185608300"/>
    <x v="221"/>
    <x v="229"/>
    <x v="1"/>
    <x v="27"/>
    <m/>
    <m/>
    <x v="0"/>
    <x v="0"/>
    <x v="0"/>
    <x v="0"/>
    <x v="2"/>
    <x v="1"/>
    <x v="1"/>
    <x v="1"/>
    <x v="0"/>
    <x v="8"/>
    <x v="9"/>
    <x v="1"/>
    <x v="2"/>
  </r>
  <r>
    <n v="185608314"/>
    <x v="221"/>
    <x v="230"/>
    <x v="3"/>
    <x v="25"/>
    <m/>
    <m/>
    <x v="0"/>
    <x v="0"/>
    <x v="0"/>
    <x v="0"/>
    <x v="2"/>
    <x v="1"/>
    <x v="0"/>
    <x v="0"/>
    <x v="0"/>
    <x v="8"/>
    <x v="9"/>
    <x v="1"/>
    <x v="2"/>
  </r>
  <r>
    <n v="185608363"/>
    <x v="237"/>
    <x v="225"/>
    <x v="0"/>
    <x v="27"/>
    <m/>
    <m/>
    <x v="0"/>
    <x v="0"/>
    <x v="0"/>
    <x v="0"/>
    <x v="0"/>
    <x v="0"/>
    <x v="0"/>
    <x v="0"/>
    <x v="0"/>
    <x v="8"/>
    <x v="9"/>
    <x v="1"/>
    <x v="2"/>
  </r>
  <r>
    <n v="185608412"/>
    <x v="237"/>
    <x v="225"/>
    <x v="0"/>
    <x v="27"/>
    <m/>
    <m/>
    <x v="0"/>
    <x v="0"/>
    <x v="0"/>
    <x v="0"/>
    <x v="0"/>
    <x v="0"/>
    <x v="0"/>
    <x v="0"/>
    <x v="0"/>
    <x v="8"/>
    <x v="9"/>
    <x v="1"/>
    <x v="2"/>
  </r>
  <r>
    <n v="185608444"/>
    <x v="237"/>
    <x v="225"/>
    <x v="0"/>
    <x v="27"/>
    <m/>
    <m/>
    <x v="0"/>
    <x v="0"/>
    <x v="0"/>
    <x v="0"/>
    <x v="0"/>
    <x v="0"/>
    <x v="0"/>
    <x v="0"/>
    <x v="0"/>
    <x v="8"/>
    <x v="9"/>
    <x v="1"/>
    <x v="2"/>
  </r>
  <r>
    <n v="185608487"/>
    <x v="237"/>
    <x v="225"/>
    <x v="0"/>
    <x v="27"/>
    <m/>
    <m/>
    <x v="0"/>
    <x v="0"/>
    <x v="0"/>
    <x v="0"/>
    <x v="0"/>
    <x v="0"/>
    <x v="0"/>
    <x v="0"/>
    <x v="0"/>
    <x v="8"/>
    <x v="9"/>
    <x v="1"/>
    <x v="2"/>
  </r>
  <r>
    <n v="185608515"/>
    <x v="221"/>
    <x v="225"/>
    <x v="4"/>
    <x v="41"/>
    <m/>
    <s v="2025-01-31"/>
    <x v="0"/>
    <x v="0"/>
    <x v="0"/>
    <x v="0"/>
    <x v="2"/>
    <x v="1"/>
    <x v="1"/>
    <x v="1"/>
    <x v="0"/>
    <x v="8"/>
    <x v="9"/>
    <x v="1"/>
    <x v="2"/>
  </r>
  <r>
    <n v="185608552"/>
    <x v="220"/>
    <x v="11"/>
    <x v="0"/>
    <x v="41"/>
    <s v="2025-01-28"/>
    <m/>
    <x v="5"/>
    <x v="0"/>
    <x v="0"/>
    <x v="0"/>
    <x v="0"/>
    <x v="0"/>
    <x v="0"/>
    <x v="0"/>
    <x v="0"/>
    <x v="8"/>
    <x v="2"/>
    <x v="1"/>
    <x v="1"/>
  </r>
  <r>
    <n v="185608633"/>
    <x v="220"/>
    <x v="11"/>
    <x v="0"/>
    <x v="41"/>
    <s v="2025-01-28"/>
    <m/>
    <x v="5"/>
    <x v="0"/>
    <x v="0"/>
    <x v="0"/>
    <x v="0"/>
    <x v="0"/>
    <x v="0"/>
    <x v="0"/>
    <x v="0"/>
    <x v="8"/>
    <x v="2"/>
    <x v="1"/>
    <x v="1"/>
  </r>
  <r>
    <n v="185608678"/>
    <x v="220"/>
    <x v="11"/>
    <x v="0"/>
    <x v="41"/>
    <s v="2025-01-28"/>
    <m/>
    <x v="5"/>
    <x v="0"/>
    <x v="0"/>
    <x v="0"/>
    <x v="0"/>
    <x v="0"/>
    <x v="0"/>
    <x v="0"/>
    <x v="0"/>
    <x v="8"/>
    <x v="2"/>
    <x v="1"/>
    <x v="1"/>
  </r>
  <r>
    <n v="185608771"/>
    <x v="220"/>
    <x v="11"/>
    <x v="0"/>
    <x v="41"/>
    <s v="2025-01-28"/>
    <m/>
    <x v="5"/>
    <x v="0"/>
    <x v="0"/>
    <x v="0"/>
    <x v="0"/>
    <x v="0"/>
    <x v="0"/>
    <x v="0"/>
    <x v="0"/>
    <x v="8"/>
    <x v="2"/>
    <x v="1"/>
    <x v="1"/>
  </r>
  <r>
    <n v="185608860"/>
    <x v="220"/>
    <x v="11"/>
    <x v="0"/>
    <x v="41"/>
    <s v="2025-01-28"/>
    <m/>
    <x v="5"/>
    <x v="0"/>
    <x v="0"/>
    <x v="0"/>
    <x v="0"/>
    <x v="0"/>
    <x v="0"/>
    <x v="0"/>
    <x v="0"/>
    <x v="8"/>
    <x v="2"/>
    <x v="1"/>
    <x v="1"/>
  </r>
  <r>
    <n v="185613165"/>
    <x v="221"/>
    <x v="11"/>
    <x v="6"/>
    <x v="39"/>
    <s v="2025-01-20"/>
    <m/>
    <x v="7"/>
    <x v="0"/>
    <x v="0"/>
    <x v="0"/>
    <x v="2"/>
    <x v="1"/>
    <x v="1"/>
    <x v="1"/>
    <x v="0"/>
    <x v="8"/>
    <x v="2"/>
    <x v="1"/>
    <x v="1"/>
  </r>
  <r>
    <n v="185614950"/>
    <x v="221"/>
    <x v="220"/>
    <x v="1"/>
    <x v="90"/>
    <m/>
    <m/>
    <x v="0"/>
    <x v="0"/>
    <x v="0"/>
    <x v="0"/>
    <x v="2"/>
    <x v="1"/>
    <x v="1"/>
    <x v="1"/>
    <x v="0"/>
    <x v="8"/>
    <x v="9"/>
    <x v="1"/>
    <x v="2"/>
  </r>
  <r>
    <n v="185614975"/>
    <x v="226"/>
    <x v="229"/>
    <x v="0"/>
    <x v="90"/>
    <m/>
    <m/>
    <x v="0"/>
    <x v="0"/>
    <x v="0"/>
    <x v="0"/>
    <x v="0"/>
    <x v="0"/>
    <x v="0"/>
    <x v="0"/>
    <x v="0"/>
    <x v="8"/>
    <x v="9"/>
    <x v="1"/>
    <x v="2"/>
  </r>
  <r>
    <n v="185614995"/>
    <x v="226"/>
    <x v="229"/>
    <x v="0"/>
    <x v="90"/>
    <m/>
    <m/>
    <x v="0"/>
    <x v="0"/>
    <x v="0"/>
    <x v="0"/>
    <x v="0"/>
    <x v="0"/>
    <x v="0"/>
    <x v="0"/>
    <x v="0"/>
    <x v="8"/>
    <x v="9"/>
    <x v="1"/>
    <x v="2"/>
  </r>
  <r>
    <n v="185617214"/>
    <x v="221"/>
    <x v="11"/>
    <x v="0"/>
    <x v="47"/>
    <s v="2025-01-28"/>
    <m/>
    <x v="5"/>
    <x v="0"/>
    <x v="0"/>
    <x v="0"/>
    <x v="0"/>
    <x v="0"/>
    <x v="0"/>
    <x v="0"/>
    <x v="0"/>
    <x v="8"/>
    <x v="2"/>
    <x v="1"/>
    <x v="1"/>
  </r>
  <r>
    <n v="185617258"/>
    <x v="221"/>
    <x v="11"/>
    <x v="8"/>
    <x v="96"/>
    <m/>
    <m/>
    <x v="0"/>
    <x v="0"/>
    <x v="0"/>
    <x v="0"/>
    <x v="2"/>
    <x v="1"/>
    <x v="1"/>
    <x v="1"/>
    <x v="0"/>
    <x v="8"/>
    <x v="2"/>
    <x v="1"/>
    <x v="1"/>
  </r>
  <r>
    <n v="185629911"/>
    <x v="226"/>
    <x v="235"/>
    <x v="1"/>
    <x v="23"/>
    <m/>
    <m/>
    <x v="0"/>
    <x v="0"/>
    <x v="0"/>
    <x v="0"/>
    <x v="2"/>
    <x v="1"/>
    <x v="1"/>
    <x v="1"/>
    <x v="0"/>
    <x v="8"/>
    <x v="9"/>
    <x v="1"/>
    <x v="2"/>
  </r>
  <r>
    <n v="185629958"/>
    <x v="237"/>
    <x v="232"/>
    <x v="0"/>
    <x v="23"/>
    <m/>
    <m/>
    <x v="0"/>
    <x v="0"/>
    <x v="0"/>
    <x v="0"/>
    <x v="0"/>
    <x v="0"/>
    <x v="0"/>
    <x v="0"/>
    <x v="0"/>
    <x v="8"/>
    <x v="9"/>
    <x v="1"/>
    <x v="2"/>
  </r>
  <r>
    <n v="185630001"/>
    <x v="237"/>
    <x v="232"/>
    <x v="0"/>
    <x v="23"/>
    <m/>
    <m/>
    <x v="0"/>
    <x v="0"/>
    <x v="0"/>
    <x v="0"/>
    <x v="0"/>
    <x v="0"/>
    <x v="0"/>
    <x v="0"/>
    <x v="0"/>
    <x v="8"/>
    <x v="9"/>
    <x v="1"/>
    <x v="2"/>
  </r>
  <r>
    <n v="185630008"/>
    <x v="226"/>
    <x v="220"/>
    <x v="6"/>
    <x v="13"/>
    <m/>
    <m/>
    <x v="0"/>
    <x v="0"/>
    <x v="0"/>
    <x v="0"/>
    <x v="2"/>
    <x v="1"/>
    <x v="1"/>
    <x v="1"/>
    <x v="0"/>
    <x v="8"/>
    <x v="9"/>
    <x v="1"/>
    <x v="2"/>
  </r>
  <r>
    <n v="185630029"/>
    <x v="226"/>
    <x v="235"/>
    <x v="0"/>
    <x v="13"/>
    <m/>
    <m/>
    <x v="0"/>
    <x v="0"/>
    <x v="0"/>
    <x v="0"/>
    <x v="0"/>
    <x v="0"/>
    <x v="0"/>
    <x v="0"/>
    <x v="0"/>
    <x v="8"/>
    <x v="9"/>
    <x v="1"/>
    <x v="2"/>
  </r>
  <r>
    <n v="185630041"/>
    <x v="237"/>
    <x v="232"/>
    <x v="0"/>
    <x v="23"/>
    <m/>
    <m/>
    <x v="0"/>
    <x v="0"/>
    <x v="0"/>
    <x v="0"/>
    <x v="0"/>
    <x v="0"/>
    <x v="0"/>
    <x v="0"/>
    <x v="0"/>
    <x v="8"/>
    <x v="9"/>
    <x v="1"/>
    <x v="2"/>
  </r>
  <r>
    <n v="185632280"/>
    <x v="226"/>
    <x v="230"/>
    <x v="6"/>
    <x v="28"/>
    <m/>
    <m/>
    <x v="0"/>
    <x v="0"/>
    <x v="0"/>
    <x v="0"/>
    <x v="2"/>
    <x v="1"/>
    <x v="1"/>
    <x v="1"/>
    <x v="0"/>
    <x v="8"/>
    <x v="9"/>
    <x v="1"/>
    <x v="2"/>
  </r>
  <r>
    <n v="185632304"/>
    <x v="232"/>
    <x v="229"/>
    <x v="0"/>
    <x v="28"/>
    <m/>
    <m/>
    <x v="0"/>
    <x v="0"/>
    <x v="0"/>
    <x v="0"/>
    <x v="0"/>
    <x v="0"/>
    <x v="0"/>
    <x v="0"/>
    <x v="0"/>
    <x v="8"/>
    <x v="9"/>
    <x v="1"/>
    <x v="2"/>
  </r>
  <r>
    <n v="185636472"/>
    <x v="226"/>
    <x v="238"/>
    <x v="1"/>
    <x v="90"/>
    <m/>
    <m/>
    <x v="0"/>
    <x v="0"/>
    <x v="0"/>
    <x v="0"/>
    <x v="2"/>
    <x v="1"/>
    <x v="1"/>
    <x v="1"/>
    <x v="0"/>
    <x v="8"/>
    <x v="9"/>
    <x v="1"/>
    <x v="2"/>
  </r>
  <r>
    <n v="185636498"/>
    <x v="239"/>
    <x v="229"/>
    <x v="0"/>
    <x v="90"/>
    <m/>
    <m/>
    <x v="0"/>
    <x v="0"/>
    <x v="0"/>
    <x v="0"/>
    <x v="0"/>
    <x v="0"/>
    <x v="0"/>
    <x v="0"/>
    <x v="0"/>
    <x v="8"/>
    <x v="9"/>
    <x v="1"/>
    <x v="2"/>
  </r>
  <r>
    <n v="185636543"/>
    <x v="239"/>
    <x v="233"/>
    <x v="9"/>
    <x v="90"/>
    <m/>
    <m/>
    <x v="0"/>
    <x v="0"/>
    <x v="0"/>
    <x v="0"/>
    <x v="0"/>
    <x v="0"/>
    <x v="0"/>
    <x v="0"/>
    <x v="0"/>
    <x v="8"/>
    <x v="9"/>
    <x v="1"/>
    <x v="2"/>
  </r>
  <r>
    <n v="185637669"/>
    <x v="226"/>
    <x v="238"/>
    <x v="1"/>
    <x v="41"/>
    <m/>
    <m/>
    <x v="0"/>
    <x v="0"/>
    <x v="0"/>
    <x v="0"/>
    <x v="2"/>
    <x v="1"/>
    <x v="1"/>
    <x v="1"/>
    <x v="0"/>
    <x v="8"/>
    <x v="9"/>
    <x v="1"/>
    <x v="2"/>
  </r>
  <r>
    <n v="185637709"/>
    <x v="239"/>
    <x v="229"/>
    <x v="0"/>
    <x v="41"/>
    <m/>
    <m/>
    <x v="0"/>
    <x v="0"/>
    <x v="0"/>
    <x v="0"/>
    <x v="0"/>
    <x v="0"/>
    <x v="0"/>
    <x v="0"/>
    <x v="0"/>
    <x v="8"/>
    <x v="9"/>
    <x v="1"/>
    <x v="2"/>
  </r>
  <r>
    <n v="185648298"/>
    <x v="226"/>
    <x v="232"/>
    <x v="4"/>
    <x v="6"/>
    <m/>
    <m/>
    <x v="0"/>
    <x v="0"/>
    <x v="0"/>
    <x v="0"/>
    <x v="2"/>
    <x v="1"/>
    <x v="1"/>
    <x v="1"/>
    <x v="0"/>
    <x v="8"/>
    <x v="9"/>
    <x v="1"/>
    <x v="2"/>
  </r>
  <r>
    <n v="185648333"/>
    <x v="230"/>
    <x v="226"/>
    <x v="0"/>
    <x v="6"/>
    <m/>
    <m/>
    <x v="0"/>
    <x v="0"/>
    <x v="0"/>
    <x v="0"/>
    <x v="0"/>
    <x v="0"/>
    <x v="0"/>
    <x v="0"/>
    <x v="0"/>
    <x v="8"/>
    <x v="9"/>
    <x v="1"/>
    <x v="2"/>
  </r>
  <r>
    <n v="185648373"/>
    <x v="230"/>
    <x v="226"/>
    <x v="0"/>
    <x v="6"/>
    <m/>
    <m/>
    <x v="0"/>
    <x v="0"/>
    <x v="0"/>
    <x v="0"/>
    <x v="0"/>
    <x v="0"/>
    <x v="0"/>
    <x v="0"/>
    <x v="0"/>
    <x v="8"/>
    <x v="9"/>
    <x v="1"/>
    <x v="2"/>
  </r>
  <r>
    <n v="185648417"/>
    <x v="230"/>
    <x v="226"/>
    <x v="0"/>
    <x v="6"/>
    <m/>
    <m/>
    <x v="0"/>
    <x v="0"/>
    <x v="0"/>
    <x v="0"/>
    <x v="0"/>
    <x v="0"/>
    <x v="0"/>
    <x v="0"/>
    <x v="0"/>
    <x v="8"/>
    <x v="9"/>
    <x v="1"/>
    <x v="2"/>
  </r>
  <r>
    <n v="185648471"/>
    <x v="226"/>
    <x v="11"/>
    <x v="1"/>
    <x v="3"/>
    <s v="2025-01-22"/>
    <m/>
    <x v="7"/>
    <x v="0"/>
    <x v="0"/>
    <x v="0"/>
    <x v="2"/>
    <x v="1"/>
    <x v="1"/>
    <x v="1"/>
    <x v="0"/>
    <x v="8"/>
    <x v="2"/>
    <x v="1"/>
    <x v="1"/>
  </r>
  <r>
    <n v="185649699"/>
    <x v="226"/>
    <x v="234"/>
    <x v="1"/>
    <x v="59"/>
    <m/>
    <m/>
    <x v="0"/>
    <x v="0"/>
    <x v="0"/>
    <x v="0"/>
    <x v="2"/>
    <x v="1"/>
    <x v="1"/>
    <x v="1"/>
    <x v="0"/>
    <x v="8"/>
    <x v="9"/>
    <x v="1"/>
    <x v="2"/>
  </r>
  <r>
    <n v="185649735"/>
    <x v="241"/>
    <x v="226"/>
    <x v="0"/>
    <x v="59"/>
    <m/>
    <m/>
    <x v="0"/>
    <x v="0"/>
    <x v="0"/>
    <x v="0"/>
    <x v="0"/>
    <x v="0"/>
    <x v="0"/>
    <x v="0"/>
    <x v="0"/>
    <x v="8"/>
    <x v="9"/>
    <x v="1"/>
    <x v="2"/>
  </r>
  <r>
    <n v="185649768"/>
    <x v="241"/>
    <x v="226"/>
    <x v="0"/>
    <x v="59"/>
    <m/>
    <m/>
    <x v="0"/>
    <x v="0"/>
    <x v="0"/>
    <x v="0"/>
    <x v="0"/>
    <x v="0"/>
    <x v="0"/>
    <x v="0"/>
    <x v="0"/>
    <x v="8"/>
    <x v="9"/>
    <x v="1"/>
    <x v="2"/>
  </r>
  <r>
    <n v="185652042"/>
    <x v="226"/>
    <x v="229"/>
    <x v="1"/>
    <x v="83"/>
    <m/>
    <m/>
    <x v="0"/>
    <x v="0"/>
    <x v="0"/>
    <x v="0"/>
    <x v="2"/>
    <x v="1"/>
    <x v="1"/>
    <x v="1"/>
    <x v="0"/>
    <x v="8"/>
    <x v="9"/>
    <x v="1"/>
    <x v="2"/>
  </r>
  <r>
    <n v="185652070"/>
    <x v="237"/>
    <x v="232"/>
    <x v="0"/>
    <x v="83"/>
    <m/>
    <m/>
    <x v="0"/>
    <x v="0"/>
    <x v="0"/>
    <x v="0"/>
    <x v="0"/>
    <x v="0"/>
    <x v="0"/>
    <x v="0"/>
    <x v="0"/>
    <x v="8"/>
    <x v="9"/>
    <x v="1"/>
    <x v="2"/>
  </r>
  <r>
    <n v="185652115"/>
    <x v="237"/>
    <x v="232"/>
    <x v="0"/>
    <x v="83"/>
    <m/>
    <m/>
    <x v="0"/>
    <x v="0"/>
    <x v="0"/>
    <x v="0"/>
    <x v="0"/>
    <x v="0"/>
    <x v="0"/>
    <x v="0"/>
    <x v="0"/>
    <x v="8"/>
    <x v="9"/>
    <x v="1"/>
    <x v="2"/>
  </r>
  <r>
    <n v="185652133"/>
    <x v="237"/>
    <x v="232"/>
    <x v="0"/>
    <x v="83"/>
    <m/>
    <m/>
    <x v="0"/>
    <x v="0"/>
    <x v="0"/>
    <x v="0"/>
    <x v="0"/>
    <x v="0"/>
    <x v="0"/>
    <x v="0"/>
    <x v="0"/>
    <x v="8"/>
    <x v="9"/>
    <x v="1"/>
    <x v="2"/>
  </r>
  <r>
    <n v="185652163"/>
    <x v="237"/>
    <x v="232"/>
    <x v="0"/>
    <x v="83"/>
    <m/>
    <m/>
    <x v="0"/>
    <x v="0"/>
    <x v="0"/>
    <x v="0"/>
    <x v="0"/>
    <x v="0"/>
    <x v="0"/>
    <x v="0"/>
    <x v="0"/>
    <x v="8"/>
    <x v="9"/>
    <x v="1"/>
    <x v="2"/>
  </r>
  <r>
    <n v="185652859"/>
    <x v="226"/>
    <x v="229"/>
    <x v="0"/>
    <x v="91"/>
    <m/>
    <m/>
    <x v="0"/>
    <x v="0"/>
    <x v="0"/>
    <x v="0"/>
    <x v="0"/>
    <x v="0"/>
    <x v="0"/>
    <x v="0"/>
    <x v="0"/>
    <x v="8"/>
    <x v="9"/>
    <x v="1"/>
    <x v="2"/>
  </r>
  <r>
    <n v="185652916"/>
    <x v="226"/>
    <x v="11"/>
    <x v="0"/>
    <x v="91"/>
    <s v="2025-01-22"/>
    <m/>
    <x v="1"/>
    <x v="0"/>
    <x v="0"/>
    <x v="0"/>
    <x v="0"/>
    <x v="0"/>
    <x v="0"/>
    <x v="0"/>
    <x v="0"/>
    <x v="8"/>
    <x v="2"/>
    <x v="1"/>
    <x v="1"/>
  </r>
  <r>
    <n v="185652927"/>
    <x v="226"/>
    <x v="11"/>
    <x v="0"/>
    <x v="47"/>
    <s v="2025-01-24"/>
    <m/>
    <x v="2"/>
    <x v="0"/>
    <x v="0"/>
    <x v="0"/>
    <x v="0"/>
    <x v="0"/>
    <x v="0"/>
    <x v="0"/>
    <x v="0"/>
    <x v="8"/>
    <x v="2"/>
    <x v="1"/>
    <x v="1"/>
  </r>
  <r>
    <n v="185653060"/>
    <x v="226"/>
    <x v="233"/>
    <x v="3"/>
    <x v="91"/>
    <m/>
    <m/>
    <x v="0"/>
    <x v="0"/>
    <x v="0"/>
    <x v="0"/>
    <x v="2"/>
    <x v="1"/>
    <x v="0"/>
    <x v="0"/>
    <x v="0"/>
    <x v="8"/>
    <x v="9"/>
    <x v="1"/>
    <x v="2"/>
  </r>
  <r>
    <n v="185653451"/>
    <x v="226"/>
    <x v="235"/>
    <x v="6"/>
    <x v="96"/>
    <m/>
    <m/>
    <x v="0"/>
    <x v="0"/>
    <x v="0"/>
    <x v="0"/>
    <x v="2"/>
    <x v="1"/>
    <x v="1"/>
    <x v="1"/>
    <x v="0"/>
    <x v="8"/>
    <x v="9"/>
    <x v="1"/>
    <x v="2"/>
  </r>
  <r>
    <n v="185653466"/>
    <x v="240"/>
    <x v="225"/>
    <x v="0"/>
    <x v="96"/>
    <m/>
    <m/>
    <x v="0"/>
    <x v="0"/>
    <x v="0"/>
    <x v="0"/>
    <x v="0"/>
    <x v="0"/>
    <x v="0"/>
    <x v="0"/>
    <x v="0"/>
    <x v="8"/>
    <x v="9"/>
    <x v="1"/>
    <x v="2"/>
  </r>
  <r>
    <n v="185653480"/>
    <x v="240"/>
    <x v="236"/>
    <x v="0"/>
    <x v="96"/>
    <m/>
    <m/>
    <x v="0"/>
    <x v="0"/>
    <x v="0"/>
    <x v="0"/>
    <x v="0"/>
    <x v="0"/>
    <x v="0"/>
    <x v="0"/>
    <x v="0"/>
    <x v="8"/>
    <x v="10"/>
    <x v="1"/>
    <x v="2"/>
  </r>
  <r>
    <n v="185653496"/>
    <x v="226"/>
    <x v="230"/>
    <x v="18"/>
    <x v="96"/>
    <m/>
    <m/>
    <x v="0"/>
    <x v="0"/>
    <x v="0"/>
    <x v="0"/>
    <x v="2"/>
    <x v="1"/>
    <x v="0"/>
    <x v="0"/>
    <x v="0"/>
    <x v="8"/>
    <x v="9"/>
    <x v="1"/>
    <x v="2"/>
  </r>
  <r>
    <n v="185653845"/>
    <x v="226"/>
    <x v="11"/>
    <x v="20"/>
    <x v="74"/>
    <m/>
    <m/>
    <x v="0"/>
    <x v="0"/>
    <x v="0"/>
    <x v="0"/>
    <x v="2"/>
    <x v="1"/>
    <x v="0"/>
    <x v="0"/>
    <x v="0"/>
    <x v="8"/>
    <x v="2"/>
    <x v="1"/>
    <x v="1"/>
  </r>
  <r>
    <n v="185654233"/>
    <x v="226"/>
    <x v="225"/>
    <x v="4"/>
    <x v="47"/>
    <m/>
    <m/>
    <x v="0"/>
    <x v="0"/>
    <x v="0"/>
    <x v="0"/>
    <x v="2"/>
    <x v="1"/>
    <x v="1"/>
    <x v="1"/>
    <x v="0"/>
    <x v="8"/>
    <x v="9"/>
    <x v="1"/>
    <x v="2"/>
  </r>
  <r>
    <n v="185654245"/>
    <x v="220"/>
    <x v="226"/>
    <x v="0"/>
    <x v="47"/>
    <m/>
    <m/>
    <x v="0"/>
    <x v="0"/>
    <x v="0"/>
    <x v="0"/>
    <x v="0"/>
    <x v="0"/>
    <x v="0"/>
    <x v="0"/>
    <x v="0"/>
    <x v="8"/>
    <x v="9"/>
    <x v="1"/>
    <x v="2"/>
  </r>
  <r>
    <n v="185690275"/>
    <x v="232"/>
    <x v="11"/>
    <x v="1"/>
    <x v="30"/>
    <s v="2025-01-28"/>
    <m/>
    <x v="2"/>
    <x v="0"/>
    <x v="0"/>
    <x v="0"/>
    <x v="2"/>
    <x v="1"/>
    <x v="1"/>
    <x v="1"/>
    <x v="0"/>
    <x v="8"/>
    <x v="2"/>
    <x v="1"/>
    <x v="1"/>
  </r>
  <r>
    <n v="185692022"/>
    <x v="232"/>
    <x v="11"/>
    <x v="6"/>
    <x v="12"/>
    <m/>
    <m/>
    <x v="0"/>
    <x v="0"/>
    <x v="0"/>
    <x v="0"/>
    <x v="2"/>
    <x v="1"/>
    <x v="1"/>
    <x v="1"/>
    <x v="0"/>
    <x v="8"/>
    <x v="2"/>
    <x v="1"/>
    <x v="1"/>
  </r>
  <r>
    <n v="185692353"/>
    <x v="232"/>
    <x v="239"/>
    <x v="20"/>
    <x v="12"/>
    <m/>
    <m/>
    <x v="0"/>
    <x v="0"/>
    <x v="0"/>
    <x v="0"/>
    <x v="2"/>
    <x v="1"/>
    <x v="0"/>
    <x v="0"/>
    <x v="0"/>
    <x v="8"/>
    <x v="10"/>
    <x v="1"/>
    <x v="2"/>
  </r>
  <r>
    <n v="185696054"/>
    <x v="232"/>
    <x v="233"/>
    <x v="1"/>
    <x v="40"/>
    <m/>
    <m/>
    <x v="0"/>
    <x v="0"/>
    <x v="0"/>
    <x v="0"/>
    <x v="2"/>
    <x v="1"/>
    <x v="1"/>
    <x v="1"/>
    <x v="0"/>
    <x v="8"/>
    <x v="9"/>
    <x v="1"/>
    <x v="2"/>
  </r>
  <r>
    <n v="185696175"/>
    <x v="235"/>
    <x v="225"/>
    <x v="0"/>
    <x v="40"/>
    <m/>
    <m/>
    <x v="0"/>
    <x v="6"/>
    <x v="0"/>
    <x v="0"/>
    <x v="1"/>
    <x v="0"/>
    <x v="0"/>
    <x v="0"/>
    <x v="1"/>
    <x v="8"/>
    <x v="9"/>
    <x v="1"/>
    <x v="2"/>
  </r>
  <r>
    <n v="185696515"/>
    <x v="232"/>
    <x v="234"/>
    <x v="6"/>
    <x v="39"/>
    <m/>
    <m/>
    <x v="0"/>
    <x v="0"/>
    <x v="0"/>
    <x v="0"/>
    <x v="2"/>
    <x v="1"/>
    <x v="1"/>
    <x v="1"/>
    <x v="0"/>
    <x v="8"/>
    <x v="9"/>
    <x v="1"/>
    <x v="2"/>
  </r>
  <r>
    <n v="185696543"/>
    <x v="242"/>
    <x v="223"/>
    <x v="0"/>
    <x v="39"/>
    <m/>
    <m/>
    <x v="0"/>
    <x v="0"/>
    <x v="0"/>
    <x v="0"/>
    <x v="0"/>
    <x v="0"/>
    <x v="0"/>
    <x v="0"/>
    <x v="0"/>
    <x v="8"/>
    <x v="9"/>
    <x v="1"/>
    <x v="2"/>
  </r>
  <r>
    <n v="185697645"/>
    <x v="232"/>
    <x v="226"/>
    <x v="2"/>
    <x v="12"/>
    <m/>
    <m/>
    <x v="0"/>
    <x v="0"/>
    <x v="0"/>
    <x v="0"/>
    <x v="2"/>
    <x v="1"/>
    <x v="0"/>
    <x v="0"/>
    <x v="0"/>
    <x v="8"/>
    <x v="9"/>
    <x v="1"/>
    <x v="2"/>
  </r>
  <r>
    <n v="185709168"/>
    <x v="232"/>
    <x v="11"/>
    <x v="1"/>
    <x v="22"/>
    <s v="2025-01-21"/>
    <m/>
    <x v="1"/>
    <x v="0"/>
    <x v="0"/>
    <x v="0"/>
    <x v="2"/>
    <x v="1"/>
    <x v="1"/>
    <x v="1"/>
    <x v="0"/>
    <x v="8"/>
    <x v="2"/>
    <x v="1"/>
    <x v="1"/>
  </r>
  <r>
    <n v="185710890"/>
    <x v="232"/>
    <x v="229"/>
    <x v="1"/>
    <x v="40"/>
    <m/>
    <m/>
    <x v="0"/>
    <x v="0"/>
    <x v="0"/>
    <x v="0"/>
    <x v="2"/>
    <x v="1"/>
    <x v="1"/>
    <x v="1"/>
    <x v="0"/>
    <x v="8"/>
    <x v="9"/>
    <x v="1"/>
    <x v="2"/>
  </r>
  <r>
    <n v="185710930"/>
    <x v="237"/>
    <x v="225"/>
    <x v="0"/>
    <x v="40"/>
    <m/>
    <m/>
    <x v="0"/>
    <x v="0"/>
    <x v="0"/>
    <x v="0"/>
    <x v="0"/>
    <x v="0"/>
    <x v="0"/>
    <x v="0"/>
    <x v="0"/>
    <x v="8"/>
    <x v="9"/>
    <x v="1"/>
    <x v="2"/>
  </r>
  <r>
    <n v="185711585"/>
    <x v="232"/>
    <x v="233"/>
    <x v="1"/>
    <x v="32"/>
    <m/>
    <m/>
    <x v="0"/>
    <x v="0"/>
    <x v="0"/>
    <x v="0"/>
    <x v="2"/>
    <x v="1"/>
    <x v="1"/>
    <x v="1"/>
    <x v="0"/>
    <x v="8"/>
    <x v="9"/>
    <x v="1"/>
    <x v="2"/>
  </r>
  <r>
    <n v="185711644"/>
    <x v="235"/>
    <x v="234"/>
    <x v="0"/>
    <x v="32"/>
    <m/>
    <m/>
    <x v="0"/>
    <x v="0"/>
    <x v="0"/>
    <x v="0"/>
    <x v="0"/>
    <x v="0"/>
    <x v="0"/>
    <x v="0"/>
    <x v="0"/>
    <x v="8"/>
    <x v="9"/>
    <x v="1"/>
    <x v="2"/>
  </r>
  <r>
    <n v="185712292"/>
    <x v="232"/>
    <x v="226"/>
    <x v="20"/>
    <x v="71"/>
    <m/>
    <m/>
    <x v="0"/>
    <x v="0"/>
    <x v="0"/>
    <x v="0"/>
    <x v="2"/>
    <x v="1"/>
    <x v="0"/>
    <x v="0"/>
    <x v="0"/>
    <x v="8"/>
    <x v="9"/>
    <x v="1"/>
    <x v="2"/>
  </r>
  <r>
    <n v="185712409"/>
    <x v="232"/>
    <x v="225"/>
    <x v="0"/>
    <x v="71"/>
    <m/>
    <m/>
    <x v="0"/>
    <x v="0"/>
    <x v="0"/>
    <x v="0"/>
    <x v="0"/>
    <x v="0"/>
    <x v="0"/>
    <x v="0"/>
    <x v="0"/>
    <x v="8"/>
    <x v="9"/>
    <x v="1"/>
    <x v="2"/>
  </r>
  <r>
    <n v="185713762"/>
    <x v="232"/>
    <x v="232"/>
    <x v="0"/>
    <x v="71"/>
    <m/>
    <m/>
    <x v="0"/>
    <x v="0"/>
    <x v="0"/>
    <x v="0"/>
    <x v="0"/>
    <x v="0"/>
    <x v="0"/>
    <x v="0"/>
    <x v="0"/>
    <x v="8"/>
    <x v="9"/>
    <x v="1"/>
    <x v="2"/>
  </r>
  <r>
    <n v="185720940"/>
    <x v="235"/>
    <x v="222"/>
    <x v="1"/>
    <x v="30"/>
    <m/>
    <m/>
    <x v="0"/>
    <x v="0"/>
    <x v="0"/>
    <x v="0"/>
    <x v="2"/>
    <x v="1"/>
    <x v="1"/>
    <x v="1"/>
    <x v="0"/>
    <x v="8"/>
    <x v="9"/>
    <x v="1"/>
    <x v="2"/>
  </r>
  <r>
    <n v="185720978"/>
    <x v="220"/>
    <x v="237"/>
    <x v="0"/>
    <x v="30"/>
    <m/>
    <m/>
    <x v="0"/>
    <x v="0"/>
    <x v="0"/>
    <x v="0"/>
    <x v="0"/>
    <x v="0"/>
    <x v="0"/>
    <x v="0"/>
    <x v="0"/>
    <x v="8"/>
    <x v="10"/>
    <x v="1"/>
    <x v="2"/>
  </r>
  <r>
    <n v="185721020"/>
    <x v="220"/>
    <x v="237"/>
    <x v="0"/>
    <x v="30"/>
    <m/>
    <m/>
    <x v="0"/>
    <x v="0"/>
    <x v="0"/>
    <x v="0"/>
    <x v="0"/>
    <x v="0"/>
    <x v="0"/>
    <x v="0"/>
    <x v="0"/>
    <x v="8"/>
    <x v="10"/>
    <x v="1"/>
    <x v="2"/>
  </r>
  <r>
    <n v="185724316"/>
    <x v="235"/>
    <x v="225"/>
    <x v="4"/>
    <x v="5"/>
    <m/>
    <m/>
    <x v="0"/>
    <x v="0"/>
    <x v="0"/>
    <x v="0"/>
    <x v="2"/>
    <x v="1"/>
    <x v="1"/>
    <x v="1"/>
    <x v="0"/>
    <x v="8"/>
    <x v="9"/>
    <x v="1"/>
    <x v="2"/>
  </r>
  <r>
    <n v="185724420"/>
    <x v="220"/>
    <x v="226"/>
    <x v="0"/>
    <x v="5"/>
    <m/>
    <m/>
    <x v="0"/>
    <x v="0"/>
    <x v="0"/>
    <x v="0"/>
    <x v="0"/>
    <x v="0"/>
    <x v="0"/>
    <x v="0"/>
    <x v="0"/>
    <x v="8"/>
    <x v="9"/>
    <x v="1"/>
    <x v="2"/>
  </r>
  <r>
    <n v="185724479"/>
    <x v="220"/>
    <x v="226"/>
    <x v="0"/>
    <x v="5"/>
    <m/>
    <m/>
    <x v="0"/>
    <x v="0"/>
    <x v="0"/>
    <x v="0"/>
    <x v="0"/>
    <x v="0"/>
    <x v="0"/>
    <x v="0"/>
    <x v="0"/>
    <x v="8"/>
    <x v="9"/>
    <x v="1"/>
    <x v="2"/>
  </r>
  <r>
    <n v="185725022"/>
    <x v="235"/>
    <x v="235"/>
    <x v="1"/>
    <x v="59"/>
    <m/>
    <m/>
    <x v="0"/>
    <x v="0"/>
    <x v="0"/>
    <x v="0"/>
    <x v="2"/>
    <x v="1"/>
    <x v="1"/>
    <x v="1"/>
    <x v="0"/>
    <x v="8"/>
    <x v="9"/>
    <x v="1"/>
    <x v="2"/>
  </r>
  <r>
    <n v="185725049"/>
    <x v="237"/>
    <x v="225"/>
    <x v="0"/>
    <x v="59"/>
    <m/>
    <m/>
    <x v="0"/>
    <x v="0"/>
    <x v="0"/>
    <x v="0"/>
    <x v="0"/>
    <x v="0"/>
    <x v="0"/>
    <x v="0"/>
    <x v="0"/>
    <x v="8"/>
    <x v="9"/>
    <x v="1"/>
    <x v="2"/>
  </r>
  <r>
    <n v="185725083"/>
    <x v="237"/>
    <x v="225"/>
    <x v="0"/>
    <x v="59"/>
    <m/>
    <m/>
    <x v="0"/>
    <x v="0"/>
    <x v="0"/>
    <x v="0"/>
    <x v="0"/>
    <x v="0"/>
    <x v="0"/>
    <x v="0"/>
    <x v="0"/>
    <x v="8"/>
    <x v="9"/>
    <x v="1"/>
    <x v="2"/>
  </r>
  <r>
    <n v="185726083"/>
    <x v="235"/>
    <x v="229"/>
    <x v="1"/>
    <x v="71"/>
    <m/>
    <m/>
    <x v="0"/>
    <x v="0"/>
    <x v="0"/>
    <x v="0"/>
    <x v="2"/>
    <x v="1"/>
    <x v="1"/>
    <x v="1"/>
    <x v="0"/>
    <x v="8"/>
    <x v="9"/>
    <x v="1"/>
    <x v="2"/>
  </r>
  <r>
    <n v="185726174"/>
    <x v="237"/>
    <x v="225"/>
    <x v="0"/>
    <x v="71"/>
    <m/>
    <m/>
    <x v="0"/>
    <x v="6"/>
    <x v="0"/>
    <x v="0"/>
    <x v="1"/>
    <x v="0"/>
    <x v="0"/>
    <x v="0"/>
    <x v="1"/>
    <x v="8"/>
    <x v="9"/>
    <x v="1"/>
    <x v="2"/>
  </r>
  <r>
    <n v="185726222"/>
    <x v="237"/>
    <x v="232"/>
    <x v="0"/>
    <x v="71"/>
    <m/>
    <m/>
    <x v="0"/>
    <x v="0"/>
    <x v="0"/>
    <x v="0"/>
    <x v="0"/>
    <x v="0"/>
    <x v="0"/>
    <x v="0"/>
    <x v="0"/>
    <x v="8"/>
    <x v="9"/>
    <x v="1"/>
    <x v="2"/>
  </r>
  <r>
    <n v="185726653"/>
    <x v="235"/>
    <x v="11"/>
    <x v="26"/>
    <x v="25"/>
    <m/>
    <m/>
    <x v="0"/>
    <x v="0"/>
    <x v="0"/>
    <x v="0"/>
    <x v="2"/>
    <x v="1"/>
    <x v="0"/>
    <x v="0"/>
    <x v="0"/>
    <x v="8"/>
    <x v="2"/>
    <x v="1"/>
    <x v="1"/>
  </r>
  <r>
    <n v="185726893"/>
    <x v="235"/>
    <x v="240"/>
    <x v="1"/>
    <x v="37"/>
    <m/>
    <m/>
    <x v="0"/>
    <x v="0"/>
    <x v="0"/>
    <x v="0"/>
    <x v="2"/>
    <x v="1"/>
    <x v="1"/>
    <x v="1"/>
    <x v="0"/>
    <x v="8"/>
    <x v="10"/>
    <x v="1"/>
    <x v="2"/>
  </r>
  <r>
    <n v="185726939"/>
    <x v="243"/>
    <x v="11"/>
    <x v="0"/>
    <x v="37"/>
    <m/>
    <m/>
    <x v="0"/>
    <x v="0"/>
    <x v="0"/>
    <x v="0"/>
    <x v="0"/>
    <x v="0"/>
    <x v="0"/>
    <x v="0"/>
    <x v="0"/>
    <x v="9"/>
    <x v="2"/>
    <x v="1"/>
    <x v="1"/>
  </r>
  <r>
    <n v="185729464"/>
    <x v="235"/>
    <x v="235"/>
    <x v="1"/>
    <x v="8"/>
    <m/>
    <m/>
    <x v="0"/>
    <x v="0"/>
    <x v="0"/>
    <x v="0"/>
    <x v="2"/>
    <x v="1"/>
    <x v="1"/>
    <x v="1"/>
    <x v="0"/>
    <x v="8"/>
    <x v="9"/>
    <x v="1"/>
    <x v="2"/>
  </r>
  <r>
    <n v="185729625"/>
    <x v="237"/>
    <x v="225"/>
    <x v="0"/>
    <x v="8"/>
    <m/>
    <m/>
    <x v="0"/>
    <x v="0"/>
    <x v="0"/>
    <x v="0"/>
    <x v="0"/>
    <x v="0"/>
    <x v="0"/>
    <x v="0"/>
    <x v="0"/>
    <x v="8"/>
    <x v="9"/>
    <x v="1"/>
    <x v="2"/>
  </r>
  <r>
    <n v="185729676"/>
    <x v="237"/>
    <x v="225"/>
    <x v="0"/>
    <x v="8"/>
    <m/>
    <m/>
    <x v="0"/>
    <x v="0"/>
    <x v="0"/>
    <x v="0"/>
    <x v="0"/>
    <x v="0"/>
    <x v="0"/>
    <x v="0"/>
    <x v="0"/>
    <x v="8"/>
    <x v="9"/>
    <x v="1"/>
    <x v="2"/>
  </r>
  <r>
    <n v="185729721"/>
    <x v="237"/>
    <x v="225"/>
    <x v="0"/>
    <x v="8"/>
    <m/>
    <m/>
    <x v="0"/>
    <x v="0"/>
    <x v="0"/>
    <x v="0"/>
    <x v="0"/>
    <x v="0"/>
    <x v="0"/>
    <x v="0"/>
    <x v="0"/>
    <x v="8"/>
    <x v="9"/>
    <x v="1"/>
    <x v="2"/>
  </r>
  <r>
    <n v="185729752"/>
    <x v="237"/>
    <x v="225"/>
    <x v="0"/>
    <x v="8"/>
    <m/>
    <m/>
    <x v="0"/>
    <x v="0"/>
    <x v="0"/>
    <x v="0"/>
    <x v="0"/>
    <x v="0"/>
    <x v="0"/>
    <x v="0"/>
    <x v="0"/>
    <x v="8"/>
    <x v="9"/>
    <x v="1"/>
    <x v="2"/>
  </r>
  <r>
    <n v="185729973"/>
    <x v="235"/>
    <x v="235"/>
    <x v="3"/>
    <x v="8"/>
    <m/>
    <m/>
    <x v="0"/>
    <x v="0"/>
    <x v="0"/>
    <x v="0"/>
    <x v="2"/>
    <x v="1"/>
    <x v="0"/>
    <x v="0"/>
    <x v="0"/>
    <x v="8"/>
    <x v="9"/>
    <x v="1"/>
    <x v="2"/>
  </r>
  <r>
    <n v="185731878"/>
    <x v="235"/>
    <x v="11"/>
    <x v="6"/>
    <x v="96"/>
    <s v="2025-01-22"/>
    <m/>
    <x v="1"/>
    <x v="0"/>
    <x v="0"/>
    <x v="0"/>
    <x v="2"/>
    <x v="1"/>
    <x v="1"/>
    <x v="1"/>
    <x v="0"/>
    <x v="8"/>
    <x v="2"/>
    <x v="1"/>
    <x v="1"/>
  </r>
  <r>
    <n v="185732303"/>
    <x v="235"/>
    <x v="11"/>
    <x v="4"/>
    <x v="28"/>
    <s v="2025-01-24"/>
    <m/>
    <x v="5"/>
    <x v="0"/>
    <x v="0"/>
    <x v="0"/>
    <x v="2"/>
    <x v="1"/>
    <x v="1"/>
    <x v="1"/>
    <x v="0"/>
    <x v="8"/>
    <x v="2"/>
    <x v="1"/>
    <x v="1"/>
  </r>
  <r>
    <n v="185732519"/>
    <x v="235"/>
    <x v="239"/>
    <x v="1"/>
    <x v="40"/>
    <m/>
    <m/>
    <x v="0"/>
    <x v="0"/>
    <x v="0"/>
    <x v="0"/>
    <x v="2"/>
    <x v="1"/>
    <x v="1"/>
    <x v="1"/>
    <x v="0"/>
    <x v="8"/>
    <x v="10"/>
    <x v="1"/>
    <x v="2"/>
  </r>
  <r>
    <n v="185732601"/>
    <x v="244"/>
    <x v="11"/>
    <x v="0"/>
    <x v="40"/>
    <m/>
    <m/>
    <x v="0"/>
    <x v="0"/>
    <x v="0"/>
    <x v="0"/>
    <x v="0"/>
    <x v="0"/>
    <x v="0"/>
    <x v="0"/>
    <x v="0"/>
    <x v="9"/>
    <x v="2"/>
    <x v="1"/>
    <x v="1"/>
  </r>
  <r>
    <n v="185732650"/>
    <x v="244"/>
    <x v="11"/>
    <x v="0"/>
    <x v="40"/>
    <m/>
    <m/>
    <x v="0"/>
    <x v="0"/>
    <x v="0"/>
    <x v="0"/>
    <x v="0"/>
    <x v="0"/>
    <x v="0"/>
    <x v="0"/>
    <x v="0"/>
    <x v="9"/>
    <x v="2"/>
    <x v="1"/>
    <x v="1"/>
  </r>
  <r>
    <n v="185732691"/>
    <x v="244"/>
    <x v="11"/>
    <x v="0"/>
    <x v="40"/>
    <m/>
    <m/>
    <x v="0"/>
    <x v="0"/>
    <x v="0"/>
    <x v="0"/>
    <x v="0"/>
    <x v="0"/>
    <x v="0"/>
    <x v="0"/>
    <x v="0"/>
    <x v="9"/>
    <x v="2"/>
    <x v="1"/>
    <x v="1"/>
  </r>
  <r>
    <n v="185733428"/>
    <x v="235"/>
    <x v="11"/>
    <x v="6"/>
    <x v="91"/>
    <s v="2025-02-04"/>
    <m/>
    <x v="1"/>
    <x v="0"/>
    <x v="0"/>
    <x v="0"/>
    <x v="2"/>
    <x v="1"/>
    <x v="1"/>
    <x v="1"/>
    <x v="0"/>
    <x v="8"/>
    <x v="2"/>
    <x v="1"/>
    <x v="1"/>
  </r>
  <r>
    <n v="185733875"/>
    <x v="235"/>
    <x v="235"/>
    <x v="1"/>
    <x v="47"/>
    <m/>
    <m/>
    <x v="0"/>
    <x v="0"/>
    <x v="0"/>
    <x v="0"/>
    <x v="2"/>
    <x v="1"/>
    <x v="1"/>
    <x v="1"/>
    <x v="0"/>
    <x v="8"/>
    <x v="9"/>
    <x v="1"/>
    <x v="2"/>
  </r>
  <r>
    <n v="185733919"/>
    <x v="240"/>
    <x v="226"/>
    <x v="0"/>
    <x v="47"/>
    <m/>
    <m/>
    <x v="0"/>
    <x v="0"/>
    <x v="0"/>
    <x v="0"/>
    <x v="0"/>
    <x v="0"/>
    <x v="0"/>
    <x v="0"/>
    <x v="0"/>
    <x v="8"/>
    <x v="9"/>
    <x v="1"/>
    <x v="2"/>
  </r>
  <r>
    <n v="185733947"/>
    <x v="240"/>
    <x v="229"/>
    <x v="9"/>
    <x v="47"/>
    <m/>
    <m/>
    <x v="0"/>
    <x v="0"/>
    <x v="0"/>
    <x v="0"/>
    <x v="0"/>
    <x v="0"/>
    <x v="0"/>
    <x v="0"/>
    <x v="0"/>
    <x v="8"/>
    <x v="9"/>
    <x v="1"/>
    <x v="2"/>
  </r>
  <r>
    <n v="185733999"/>
    <x v="235"/>
    <x v="234"/>
    <x v="11"/>
    <x v="71"/>
    <m/>
    <m/>
    <x v="0"/>
    <x v="0"/>
    <x v="0"/>
    <x v="0"/>
    <x v="2"/>
    <x v="1"/>
    <x v="0"/>
    <x v="1"/>
    <x v="0"/>
    <x v="8"/>
    <x v="9"/>
    <x v="1"/>
    <x v="2"/>
  </r>
  <r>
    <n v="185734025"/>
    <x v="241"/>
    <x v="232"/>
    <x v="0"/>
    <x v="80"/>
    <m/>
    <m/>
    <x v="0"/>
    <x v="0"/>
    <x v="0"/>
    <x v="0"/>
    <x v="0"/>
    <x v="0"/>
    <x v="0"/>
    <x v="0"/>
    <x v="0"/>
    <x v="8"/>
    <x v="9"/>
    <x v="1"/>
    <x v="2"/>
  </r>
  <r>
    <n v="185734210"/>
    <x v="235"/>
    <x v="11"/>
    <x v="6"/>
    <x v="90"/>
    <s v="2025-01-22"/>
    <m/>
    <x v="2"/>
    <x v="0"/>
    <x v="0"/>
    <x v="0"/>
    <x v="2"/>
    <x v="1"/>
    <x v="1"/>
    <x v="1"/>
    <x v="0"/>
    <x v="8"/>
    <x v="2"/>
    <x v="1"/>
    <x v="1"/>
  </r>
  <r>
    <n v="185734302"/>
    <x v="235"/>
    <x v="225"/>
    <x v="6"/>
    <x v="96"/>
    <m/>
    <m/>
    <x v="0"/>
    <x v="0"/>
    <x v="0"/>
    <x v="0"/>
    <x v="2"/>
    <x v="1"/>
    <x v="1"/>
    <x v="1"/>
    <x v="0"/>
    <x v="8"/>
    <x v="9"/>
    <x v="1"/>
    <x v="2"/>
  </r>
  <r>
    <n v="185734347"/>
    <x v="234"/>
    <x v="236"/>
    <x v="0"/>
    <x v="96"/>
    <m/>
    <m/>
    <x v="0"/>
    <x v="0"/>
    <x v="0"/>
    <x v="0"/>
    <x v="0"/>
    <x v="0"/>
    <x v="0"/>
    <x v="0"/>
    <x v="0"/>
    <x v="8"/>
    <x v="10"/>
    <x v="1"/>
    <x v="2"/>
  </r>
  <r>
    <n v="185734382"/>
    <x v="234"/>
    <x v="236"/>
    <x v="0"/>
    <x v="96"/>
    <m/>
    <m/>
    <x v="0"/>
    <x v="0"/>
    <x v="0"/>
    <x v="0"/>
    <x v="0"/>
    <x v="0"/>
    <x v="0"/>
    <x v="0"/>
    <x v="0"/>
    <x v="8"/>
    <x v="10"/>
    <x v="1"/>
    <x v="2"/>
  </r>
  <r>
    <n v="185734421"/>
    <x v="234"/>
    <x v="236"/>
    <x v="0"/>
    <x v="96"/>
    <m/>
    <m/>
    <x v="0"/>
    <x v="0"/>
    <x v="0"/>
    <x v="0"/>
    <x v="0"/>
    <x v="0"/>
    <x v="0"/>
    <x v="0"/>
    <x v="0"/>
    <x v="8"/>
    <x v="10"/>
    <x v="1"/>
    <x v="2"/>
  </r>
  <r>
    <n v="185735582"/>
    <x v="235"/>
    <x v="234"/>
    <x v="4"/>
    <x v="74"/>
    <m/>
    <m/>
    <x v="0"/>
    <x v="0"/>
    <x v="0"/>
    <x v="0"/>
    <x v="2"/>
    <x v="1"/>
    <x v="1"/>
    <x v="1"/>
    <x v="0"/>
    <x v="8"/>
    <x v="9"/>
    <x v="1"/>
    <x v="2"/>
  </r>
  <r>
    <n v="185735691"/>
    <x v="237"/>
    <x v="222"/>
    <x v="9"/>
    <x v="74"/>
    <m/>
    <m/>
    <x v="0"/>
    <x v="0"/>
    <x v="0"/>
    <x v="0"/>
    <x v="0"/>
    <x v="0"/>
    <x v="0"/>
    <x v="0"/>
    <x v="0"/>
    <x v="8"/>
    <x v="9"/>
    <x v="1"/>
    <x v="2"/>
  </r>
  <r>
    <n v="185735723"/>
    <x v="235"/>
    <x v="229"/>
    <x v="1"/>
    <x v="96"/>
    <m/>
    <m/>
    <x v="0"/>
    <x v="0"/>
    <x v="0"/>
    <x v="0"/>
    <x v="2"/>
    <x v="1"/>
    <x v="1"/>
    <x v="1"/>
    <x v="0"/>
    <x v="8"/>
    <x v="9"/>
    <x v="1"/>
    <x v="2"/>
  </r>
  <r>
    <n v="185735744"/>
    <x v="237"/>
    <x v="232"/>
    <x v="0"/>
    <x v="96"/>
    <m/>
    <m/>
    <x v="0"/>
    <x v="0"/>
    <x v="0"/>
    <x v="0"/>
    <x v="0"/>
    <x v="0"/>
    <x v="0"/>
    <x v="0"/>
    <x v="0"/>
    <x v="8"/>
    <x v="9"/>
    <x v="1"/>
    <x v="2"/>
  </r>
  <r>
    <n v="185736017"/>
    <x v="235"/>
    <x v="11"/>
    <x v="1"/>
    <x v="90"/>
    <m/>
    <m/>
    <x v="0"/>
    <x v="0"/>
    <x v="0"/>
    <x v="0"/>
    <x v="2"/>
    <x v="1"/>
    <x v="1"/>
    <x v="1"/>
    <x v="0"/>
    <x v="8"/>
    <x v="2"/>
    <x v="1"/>
    <x v="1"/>
  </r>
  <r>
    <n v="185736936"/>
    <x v="235"/>
    <x v="225"/>
    <x v="2"/>
    <x v="84"/>
    <m/>
    <m/>
    <x v="0"/>
    <x v="0"/>
    <x v="0"/>
    <x v="0"/>
    <x v="2"/>
    <x v="1"/>
    <x v="0"/>
    <x v="0"/>
    <x v="0"/>
    <x v="8"/>
    <x v="9"/>
    <x v="1"/>
    <x v="2"/>
  </r>
  <r>
    <n v="185752732"/>
    <x v="240"/>
    <x v="229"/>
    <x v="26"/>
    <x v="40"/>
    <m/>
    <m/>
    <x v="0"/>
    <x v="0"/>
    <x v="0"/>
    <x v="0"/>
    <x v="2"/>
    <x v="1"/>
    <x v="0"/>
    <x v="0"/>
    <x v="0"/>
    <x v="8"/>
    <x v="9"/>
    <x v="1"/>
    <x v="2"/>
  </r>
  <r>
    <n v="185756802"/>
    <x v="240"/>
    <x v="11"/>
    <x v="6"/>
    <x v="13"/>
    <s v="2025-01-28"/>
    <m/>
    <x v="1"/>
    <x v="0"/>
    <x v="0"/>
    <x v="0"/>
    <x v="2"/>
    <x v="1"/>
    <x v="1"/>
    <x v="1"/>
    <x v="0"/>
    <x v="8"/>
    <x v="2"/>
    <x v="1"/>
    <x v="1"/>
  </r>
  <r>
    <n v="185779149"/>
    <x v="240"/>
    <x v="232"/>
    <x v="6"/>
    <x v="32"/>
    <m/>
    <m/>
    <x v="0"/>
    <x v="0"/>
    <x v="0"/>
    <x v="0"/>
    <x v="2"/>
    <x v="1"/>
    <x v="1"/>
    <x v="1"/>
    <x v="0"/>
    <x v="8"/>
    <x v="9"/>
    <x v="1"/>
    <x v="2"/>
  </r>
  <r>
    <n v="185779189"/>
    <x v="234"/>
    <x v="236"/>
    <x v="0"/>
    <x v="32"/>
    <m/>
    <m/>
    <x v="0"/>
    <x v="0"/>
    <x v="0"/>
    <x v="0"/>
    <x v="0"/>
    <x v="0"/>
    <x v="0"/>
    <x v="0"/>
    <x v="0"/>
    <x v="8"/>
    <x v="10"/>
    <x v="1"/>
    <x v="2"/>
  </r>
  <r>
    <n v="185779254"/>
    <x v="234"/>
    <x v="236"/>
    <x v="0"/>
    <x v="32"/>
    <m/>
    <m/>
    <x v="0"/>
    <x v="0"/>
    <x v="0"/>
    <x v="0"/>
    <x v="0"/>
    <x v="0"/>
    <x v="0"/>
    <x v="0"/>
    <x v="0"/>
    <x v="8"/>
    <x v="10"/>
    <x v="1"/>
    <x v="2"/>
  </r>
  <r>
    <n v="185779712"/>
    <x v="240"/>
    <x v="222"/>
    <x v="1"/>
    <x v="90"/>
    <m/>
    <m/>
    <x v="0"/>
    <x v="0"/>
    <x v="0"/>
    <x v="0"/>
    <x v="2"/>
    <x v="1"/>
    <x v="1"/>
    <x v="1"/>
    <x v="0"/>
    <x v="8"/>
    <x v="9"/>
    <x v="1"/>
    <x v="2"/>
  </r>
  <r>
    <n v="185779910"/>
    <x v="220"/>
    <x v="226"/>
    <x v="0"/>
    <x v="90"/>
    <m/>
    <m/>
    <x v="0"/>
    <x v="0"/>
    <x v="0"/>
    <x v="0"/>
    <x v="0"/>
    <x v="0"/>
    <x v="0"/>
    <x v="0"/>
    <x v="0"/>
    <x v="8"/>
    <x v="9"/>
    <x v="1"/>
    <x v="2"/>
  </r>
  <r>
    <n v="185779959"/>
    <x v="220"/>
    <x v="226"/>
    <x v="0"/>
    <x v="90"/>
    <m/>
    <m/>
    <x v="0"/>
    <x v="0"/>
    <x v="0"/>
    <x v="0"/>
    <x v="0"/>
    <x v="0"/>
    <x v="0"/>
    <x v="0"/>
    <x v="0"/>
    <x v="8"/>
    <x v="9"/>
    <x v="1"/>
    <x v="2"/>
  </r>
  <r>
    <n v="185780023"/>
    <x v="220"/>
    <x v="226"/>
    <x v="0"/>
    <x v="90"/>
    <m/>
    <m/>
    <x v="0"/>
    <x v="0"/>
    <x v="0"/>
    <x v="0"/>
    <x v="0"/>
    <x v="0"/>
    <x v="0"/>
    <x v="0"/>
    <x v="0"/>
    <x v="8"/>
    <x v="9"/>
    <x v="1"/>
    <x v="2"/>
  </r>
  <r>
    <n v="185780076"/>
    <x v="220"/>
    <x v="226"/>
    <x v="0"/>
    <x v="90"/>
    <m/>
    <m/>
    <x v="0"/>
    <x v="0"/>
    <x v="0"/>
    <x v="0"/>
    <x v="0"/>
    <x v="0"/>
    <x v="0"/>
    <x v="0"/>
    <x v="0"/>
    <x v="8"/>
    <x v="9"/>
    <x v="1"/>
    <x v="2"/>
  </r>
  <r>
    <n v="185782020"/>
    <x v="240"/>
    <x v="234"/>
    <x v="1"/>
    <x v="90"/>
    <m/>
    <m/>
    <x v="0"/>
    <x v="0"/>
    <x v="0"/>
    <x v="0"/>
    <x v="2"/>
    <x v="1"/>
    <x v="1"/>
    <x v="1"/>
    <x v="0"/>
    <x v="8"/>
    <x v="9"/>
    <x v="1"/>
    <x v="2"/>
  </r>
  <r>
    <n v="185782056"/>
    <x v="242"/>
    <x v="226"/>
    <x v="0"/>
    <x v="90"/>
    <m/>
    <m/>
    <x v="0"/>
    <x v="0"/>
    <x v="0"/>
    <x v="0"/>
    <x v="0"/>
    <x v="0"/>
    <x v="0"/>
    <x v="0"/>
    <x v="0"/>
    <x v="8"/>
    <x v="9"/>
    <x v="1"/>
    <x v="2"/>
  </r>
  <r>
    <n v="185784461"/>
    <x v="240"/>
    <x v="11"/>
    <x v="6"/>
    <x v="123"/>
    <s v="2025-01-28"/>
    <m/>
    <x v="2"/>
    <x v="0"/>
    <x v="0"/>
    <x v="0"/>
    <x v="2"/>
    <x v="1"/>
    <x v="1"/>
    <x v="1"/>
    <x v="0"/>
    <x v="8"/>
    <x v="2"/>
    <x v="1"/>
    <x v="1"/>
  </r>
  <r>
    <n v="185785207"/>
    <x v="240"/>
    <x v="11"/>
    <x v="6"/>
    <x v="71"/>
    <s v="2025-01-27"/>
    <m/>
    <x v="7"/>
    <x v="0"/>
    <x v="0"/>
    <x v="0"/>
    <x v="2"/>
    <x v="1"/>
    <x v="1"/>
    <x v="1"/>
    <x v="0"/>
    <x v="8"/>
    <x v="2"/>
    <x v="1"/>
    <x v="1"/>
  </r>
  <r>
    <n v="185802161"/>
    <x v="237"/>
    <x v="234"/>
    <x v="1"/>
    <x v="128"/>
    <m/>
    <m/>
    <x v="0"/>
    <x v="0"/>
    <x v="0"/>
    <x v="0"/>
    <x v="2"/>
    <x v="1"/>
    <x v="1"/>
    <x v="1"/>
    <x v="0"/>
    <x v="8"/>
    <x v="9"/>
    <x v="1"/>
    <x v="2"/>
  </r>
  <r>
    <n v="185802199"/>
    <x v="241"/>
    <x v="236"/>
    <x v="0"/>
    <x v="128"/>
    <m/>
    <m/>
    <x v="0"/>
    <x v="0"/>
    <x v="0"/>
    <x v="0"/>
    <x v="0"/>
    <x v="0"/>
    <x v="0"/>
    <x v="0"/>
    <x v="0"/>
    <x v="8"/>
    <x v="10"/>
    <x v="1"/>
    <x v="2"/>
  </r>
  <r>
    <n v="185803999"/>
    <x v="237"/>
    <x v="234"/>
    <x v="3"/>
    <x v="5"/>
    <m/>
    <m/>
    <x v="0"/>
    <x v="0"/>
    <x v="0"/>
    <x v="0"/>
    <x v="2"/>
    <x v="1"/>
    <x v="0"/>
    <x v="0"/>
    <x v="0"/>
    <x v="8"/>
    <x v="9"/>
    <x v="1"/>
    <x v="2"/>
  </r>
  <r>
    <n v="185804136"/>
    <x v="237"/>
    <x v="222"/>
    <x v="4"/>
    <x v="34"/>
    <m/>
    <m/>
    <x v="0"/>
    <x v="0"/>
    <x v="0"/>
    <x v="0"/>
    <x v="2"/>
    <x v="1"/>
    <x v="1"/>
    <x v="1"/>
    <x v="0"/>
    <x v="8"/>
    <x v="9"/>
    <x v="1"/>
    <x v="2"/>
  </r>
  <r>
    <n v="185804183"/>
    <x v="241"/>
    <x v="232"/>
    <x v="0"/>
    <x v="34"/>
    <m/>
    <m/>
    <x v="0"/>
    <x v="0"/>
    <x v="0"/>
    <x v="0"/>
    <x v="0"/>
    <x v="0"/>
    <x v="0"/>
    <x v="0"/>
    <x v="0"/>
    <x v="8"/>
    <x v="9"/>
    <x v="1"/>
    <x v="2"/>
  </r>
  <r>
    <n v="185804235"/>
    <x v="241"/>
    <x v="232"/>
    <x v="0"/>
    <x v="34"/>
    <m/>
    <m/>
    <x v="0"/>
    <x v="0"/>
    <x v="0"/>
    <x v="0"/>
    <x v="0"/>
    <x v="0"/>
    <x v="0"/>
    <x v="0"/>
    <x v="0"/>
    <x v="8"/>
    <x v="9"/>
    <x v="1"/>
    <x v="2"/>
  </r>
  <r>
    <n v="185804265"/>
    <x v="241"/>
    <x v="232"/>
    <x v="0"/>
    <x v="34"/>
    <m/>
    <m/>
    <x v="0"/>
    <x v="0"/>
    <x v="0"/>
    <x v="0"/>
    <x v="0"/>
    <x v="0"/>
    <x v="0"/>
    <x v="0"/>
    <x v="0"/>
    <x v="8"/>
    <x v="9"/>
    <x v="1"/>
    <x v="2"/>
  </r>
  <r>
    <n v="185804292"/>
    <x v="241"/>
    <x v="232"/>
    <x v="0"/>
    <x v="34"/>
    <m/>
    <m/>
    <x v="0"/>
    <x v="0"/>
    <x v="0"/>
    <x v="0"/>
    <x v="0"/>
    <x v="0"/>
    <x v="0"/>
    <x v="0"/>
    <x v="0"/>
    <x v="8"/>
    <x v="9"/>
    <x v="1"/>
    <x v="2"/>
  </r>
  <r>
    <n v="185805481"/>
    <x v="237"/>
    <x v="237"/>
    <x v="13"/>
    <x v="23"/>
    <m/>
    <m/>
    <x v="0"/>
    <x v="0"/>
    <x v="0"/>
    <x v="0"/>
    <x v="2"/>
    <x v="1"/>
    <x v="1"/>
    <x v="0"/>
    <x v="0"/>
    <x v="8"/>
    <x v="10"/>
    <x v="1"/>
    <x v="2"/>
  </r>
  <r>
    <n v="185806428"/>
    <x v="237"/>
    <x v="225"/>
    <x v="2"/>
    <x v="40"/>
    <m/>
    <m/>
    <x v="0"/>
    <x v="0"/>
    <x v="0"/>
    <x v="0"/>
    <x v="2"/>
    <x v="1"/>
    <x v="0"/>
    <x v="0"/>
    <x v="0"/>
    <x v="8"/>
    <x v="9"/>
    <x v="1"/>
    <x v="2"/>
  </r>
  <r>
    <n v="185807977"/>
    <x v="237"/>
    <x v="237"/>
    <x v="6"/>
    <x v="11"/>
    <m/>
    <m/>
    <x v="0"/>
    <x v="0"/>
    <x v="0"/>
    <x v="0"/>
    <x v="2"/>
    <x v="1"/>
    <x v="1"/>
    <x v="1"/>
    <x v="0"/>
    <x v="8"/>
    <x v="10"/>
    <x v="1"/>
    <x v="2"/>
  </r>
  <r>
    <n v="185808004"/>
    <x v="245"/>
    <x v="239"/>
    <x v="0"/>
    <x v="11"/>
    <m/>
    <m/>
    <x v="0"/>
    <x v="0"/>
    <x v="0"/>
    <x v="0"/>
    <x v="0"/>
    <x v="0"/>
    <x v="0"/>
    <x v="0"/>
    <x v="0"/>
    <x v="9"/>
    <x v="10"/>
    <x v="1"/>
    <x v="2"/>
  </r>
  <r>
    <n v="185808032"/>
    <x v="245"/>
    <x v="11"/>
    <x v="0"/>
    <x v="11"/>
    <m/>
    <m/>
    <x v="0"/>
    <x v="0"/>
    <x v="0"/>
    <x v="0"/>
    <x v="0"/>
    <x v="0"/>
    <x v="0"/>
    <x v="0"/>
    <x v="0"/>
    <x v="9"/>
    <x v="2"/>
    <x v="1"/>
    <x v="1"/>
  </r>
  <r>
    <n v="185810070"/>
    <x v="237"/>
    <x v="223"/>
    <x v="6"/>
    <x v="9"/>
    <m/>
    <m/>
    <x v="0"/>
    <x v="0"/>
    <x v="0"/>
    <x v="0"/>
    <x v="2"/>
    <x v="1"/>
    <x v="1"/>
    <x v="1"/>
    <x v="0"/>
    <x v="8"/>
    <x v="9"/>
    <x v="1"/>
    <x v="2"/>
  </r>
  <r>
    <n v="185810105"/>
    <x v="236"/>
    <x v="241"/>
    <x v="0"/>
    <x v="9"/>
    <m/>
    <m/>
    <x v="0"/>
    <x v="0"/>
    <x v="0"/>
    <x v="0"/>
    <x v="0"/>
    <x v="0"/>
    <x v="0"/>
    <x v="0"/>
    <x v="0"/>
    <x v="8"/>
    <x v="10"/>
    <x v="1"/>
    <x v="2"/>
  </r>
  <r>
    <n v="185810139"/>
    <x v="236"/>
    <x v="241"/>
    <x v="0"/>
    <x v="9"/>
    <m/>
    <m/>
    <x v="0"/>
    <x v="0"/>
    <x v="0"/>
    <x v="0"/>
    <x v="0"/>
    <x v="0"/>
    <x v="0"/>
    <x v="0"/>
    <x v="0"/>
    <x v="8"/>
    <x v="10"/>
    <x v="1"/>
    <x v="2"/>
  </r>
  <r>
    <n v="185810184"/>
    <x v="236"/>
    <x v="241"/>
    <x v="0"/>
    <x v="9"/>
    <m/>
    <m/>
    <x v="0"/>
    <x v="0"/>
    <x v="0"/>
    <x v="0"/>
    <x v="0"/>
    <x v="0"/>
    <x v="0"/>
    <x v="0"/>
    <x v="0"/>
    <x v="8"/>
    <x v="10"/>
    <x v="1"/>
    <x v="2"/>
  </r>
  <r>
    <n v="185810763"/>
    <x v="241"/>
    <x v="223"/>
    <x v="1"/>
    <x v="30"/>
    <m/>
    <m/>
    <x v="0"/>
    <x v="0"/>
    <x v="0"/>
    <x v="0"/>
    <x v="2"/>
    <x v="1"/>
    <x v="1"/>
    <x v="1"/>
    <x v="0"/>
    <x v="8"/>
    <x v="9"/>
    <x v="1"/>
    <x v="2"/>
  </r>
  <r>
    <n v="185810806"/>
    <x v="236"/>
    <x v="241"/>
    <x v="0"/>
    <x v="30"/>
    <m/>
    <m/>
    <x v="0"/>
    <x v="0"/>
    <x v="0"/>
    <x v="0"/>
    <x v="0"/>
    <x v="0"/>
    <x v="0"/>
    <x v="0"/>
    <x v="0"/>
    <x v="8"/>
    <x v="10"/>
    <x v="1"/>
    <x v="2"/>
  </r>
  <r>
    <n v="185810851"/>
    <x v="236"/>
    <x v="241"/>
    <x v="0"/>
    <x v="30"/>
    <m/>
    <m/>
    <x v="0"/>
    <x v="0"/>
    <x v="0"/>
    <x v="0"/>
    <x v="0"/>
    <x v="0"/>
    <x v="0"/>
    <x v="0"/>
    <x v="0"/>
    <x v="8"/>
    <x v="10"/>
    <x v="1"/>
    <x v="2"/>
  </r>
  <r>
    <n v="185810901"/>
    <x v="236"/>
    <x v="240"/>
    <x v="0"/>
    <x v="30"/>
    <m/>
    <m/>
    <x v="0"/>
    <x v="0"/>
    <x v="0"/>
    <x v="0"/>
    <x v="0"/>
    <x v="0"/>
    <x v="0"/>
    <x v="0"/>
    <x v="0"/>
    <x v="8"/>
    <x v="10"/>
    <x v="1"/>
    <x v="2"/>
  </r>
  <r>
    <n v="185815019"/>
    <x v="237"/>
    <x v="242"/>
    <x v="2"/>
    <x v="97"/>
    <m/>
    <m/>
    <x v="0"/>
    <x v="0"/>
    <x v="0"/>
    <x v="0"/>
    <x v="2"/>
    <x v="1"/>
    <x v="0"/>
    <x v="0"/>
    <x v="0"/>
    <x v="8"/>
    <x v="9"/>
    <x v="1"/>
    <x v="2"/>
  </r>
  <r>
    <n v="185815893"/>
    <x v="237"/>
    <x v="234"/>
    <x v="1"/>
    <x v="28"/>
    <m/>
    <m/>
    <x v="0"/>
    <x v="0"/>
    <x v="0"/>
    <x v="0"/>
    <x v="2"/>
    <x v="1"/>
    <x v="1"/>
    <x v="1"/>
    <x v="0"/>
    <x v="8"/>
    <x v="9"/>
    <x v="1"/>
    <x v="2"/>
  </r>
  <r>
    <n v="185816020"/>
    <x v="242"/>
    <x v="226"/>
    <x v="0"/>
    <x v="28"/>
    <m/>
    <m/>
    <x v="0"/>
    <x v="0"/>
    <x v="0"/>
    <x v="0"/>
    <x v="0"/>
    <x v="0"/>
    <x v="0"/>
    <x v="0"/>
    <x v="0"/>
    <x v="8"/>
    <x v="9"/>
    <x v="1"/>
    <x v="2"/>
  </r>
  <r>
    <n v="185816107"/>
    <x v="242"/>
    <x v="226"/>
    <x v="0"/>
    <x v="28"/>
    <m/>
    <m/>
    <x v="0"/>
    <x v="0"/>
    <x v="0"/>
    <x v="0"/>
    <x v="0"/>
    <x v="0"/>
    <x v="0"/>
    <x v="0"/>
    <x v="0"/>
    <x v="8"/>
    <x v="9"/>
    <x v="1"/>
    <x v="2"/>
  </r>
  <r>
    <n v="185816661"/>
    <x v="241"/>
    <x v="11"/>
    <x v="26"/>
    <x v="96"/>
    <s v="2025-02-06"/>
    <m/>
    <x v="2"/>
    <x v="0"/>
    <x v="0"/>
    <x v="0"/>
    <x v="2"/>
    <x v="1"/>
    <x v="0"/>
    <x v="0"/>
    <x v="0"/>
    <x v="8"/>
    <x v="2"/>
    <x v="1"/>
    <x v="1"/>
  </r>
  <r>
    <n v="185817644"/>
    <x v="237"/>
    <x v="11"/>
    <x v="6"/>
    <x v="47"/>
    <s v="2025-01-24"/>
    <m/>
    <x v="7"/>
    <x v="0"/>
    <x v="0"/>
    <x v="0"/>
    <x v="2"/>
    <x v="1"/>
    <x v="1"/>
    <x v="1"/>
    <x v="0"/>
    <x v="8"/>
    <x v="2"/>
    <x v="1"/>
    <x v="1"/>
  </r>
  <r>
    <n v="185828351"/>
    <x v="241"/>
    <x v="223"/>
    <x v="1"/>
    <x v="96"/>
    <m/>
    <m/>
    <x v="0"/>
    <x v="0"/>
    <x v="0"/>
    <x v="0"/>
    <x v="2"/>
    <x v="1"/>
    <x v="1"/>
    <x v="1"/>
    <x v="0"/>
    <x v="8"/>
    <x v="9"/>
    <x v="1"/>
    <x v="2"/>
  </r>
  <r>
    <n v="185828394"/>
    <x v="236"/>
    <x v="241"/>
    <x v="0"/>
    <x v="96"/>
    <m/>
    <m/>
    <x v="0"/>
    <x v="0"/>
    <x v="0"/>
    <x v="0"/>
    <x v="0"/>
    <x v="0"/>
    <x v="0"/>
    <x v="0"/>
    <x v="0"/>
    <x v="8"/>
    <x v="10"/>
    <x v="1"/>
    <x v="2"/>
  </r>
  <r>
    <n v="185828443"/>
    <x v="236"/>
    <x v="241"/>
    <x v="0"/>
    <x v="96"/>
    <m/>
    <m/>
    <x v="0"/>
    <x v="0"/>
    <x v="0"/>
    <x v="0"/>
    <x v="0"/>
    <x v="0"/>
    <x v="0"/>
    <x v="0"/>
    <x v="0"/>
    <x v="8"/>
    <x v="10"/>
    <x v="1"/>
    <x v="2"/>
  </r>
  <r>
    <n v="185836517"/>
    <x v="241"/>
    <x v="222"/>
    <x v="8"/>
    <x v="34"/>
    <m/>
    <m/>
    <x v="0"/>
    <x v="0"/>
    <x v="0"/>
    <x v="0"/>
    <x v="2"/>
    <x v="1"/>
    <x v="1"/>
    <x v="1"/>
    <x v="0"/>
    <x v="8"/>
    <x v="9"/>
    <x v="1"/>
    <x v="2"/>
  </r>
  <r>
    <n v="185836600"/>
    <x v="220"/>
    <x v="226"/>
    <x v="0"/>
    <x v="34"/>
    <m/>
    <m/>
    <x v="0"/>
    <x v="6"/>
    <x v="0"/>
    <x v="0"/>
    <x v="1"/>
    <x v="0"/>
    <x v="0"/>
    <x v="0"/>
    <x v="1"/>
    <x v="8"/>
    <x v="9"/>
    <x v="1"/>
    <x v="2"/>
  </r>
  <r>
    <n v="185836630"/>
    <x v="220"/>
    <x v="236"/>
    <x v="0"/>
    <x v="34"/>
    <m/>
    <m/>
    <x v="0"/>
    <x v="0"/>
    <x v="0"/>
    <x v="0"/>
    <x v="0"/>
    <x v="0"/>
    <x v="0"/>
    <x v="0"/>
    <x v="0"/>
    <x v="8"/>
    <x v="10"/>
    <x v="1"/>
    <x v="2"/>
  </r>
  <r>
    <n v="185836698"/>
    <x v="241"/>
    <x v="242"/>
    <x v="1"/>
    <x v="13"/>
    <m/>
    <m/>
    <x v="0"/>
    <x v="0"/>
    <x v="0"/>
    <x v="0"/>
    <x v="2"/>
    <x v="1"/>
    <x v="1"/>
    <x v="1"/>
    <x v="0"/>
    <x v="8"/>
    <x v="9"/>
    <x v="1"/>
    <x v="2"/>
  </r>
  <r>
    <n v="185836720"/>
    <x v="242"/>
    <x v="226"/>
    <x v="0"/>
    <x v="13"/>
    <m/>
    <m/>
    <x v="0"/>
    <x v="0"/>
    <x v="0"/>
    <x v="0"/>
    <x v="0"/>
    <x v="0"/>
    <x v="0"/>
    <x v="0"/>
    <x v="0"/>
    <x v="8"/>
    <x v="9"/>
    <x v="1"/>
    <x v="2"/>
  </r>
  <r>
    <n v="185836951"/>
    <x v="241"/>
    <x v="11"/>
    <x v="6"/>
    <x v="15"/>
    <s v="2025-02-01"/>
    <m/>
    <x v="5"/>
    <x v="0"/>
    <x v="0"/>
    <x v="0"/>
    <x v="2"/>
    <x v="1"/>
    <x v="1"/>
    <x v="1"/>
    <x v="0"/>
    <x v="8"/>
    <x v="2"/>
    <x v="1"/>
    <x v="1"/>
  </r>
  <r>
    <n v="185837304"/>
    <x v="241"/>
    <x v="11"/>
    <x v="1"/>
    <x v="28"/>
    <s v="2025-01-30"/>
    <m/>
    <x v="7"/>
    <x v="0"/>
    <x v="0"/>
    <x v="0"/>
    <x v="2"/>
    <x v="1"/>
    <x v="1"/>
    <x v="1"/>
    <x v="0"/>
    <x v="8"/>
    <x v="2"/>
    <x v="1"/>
    <x v="1"/>
  </r>
  <r>
    <n v="185850064"/>
    <x v="241"/>
    <x v="232"/>
    <x v="23"/>
    <x v="74"/>
    <m/>
    <m/>
    <x v="0"/>
    <x v="0"/>
    <x v="0"/>
    <x v="0"/>
    <x v="2"/>
    <x v="1"/>
    <x v="0"/>
    <x v="0"/>
    <x v="0"/>
    <x v="8"/>
    <x v="9"/>
    <x v="1"/>
    <x v="2"/>
  </r>
  <r>
    <n v="185850636"/>
    <x v="241"/>
    <x v="222"/>
    <x v="1"/>
    <x v="23"/>
    <m/>
    <m/>
    <x v="0"/>
    <x v="0"/>
    <x v="0"/>
    <x v="0"/>
    <x v="2"/>
    <x v="1"/>
    <x v="1"/>
    <x v="1"/>
    <x v="0"/>
    <x v="8"/>
    <x v="9"/>
    <x v="1"/>
    <x v="2"/>
  </r>
  <r>
    <n v="185850678"/>
    <x v="230"/>
    <x v="223"/>
    <x v="0"/>
    <x v="23"/>
    <m/>
    <m/>
    <x v="0"/>
    <x v="0"/>
    <x v="0"/>
    <x v="0"/>
    <x v="0"/>
    <x v="0"/>
    <x v="0"/>
    <x v="0"/>
    <x v="0"/>
    <x v="8"/>
    <x v="9"/>
    <x v="1"/>
    <x v="2"/>
  </r>
  <r>
    <n v="185850719"/>
    <x v="230"/>
    <x v="223"/>
    <x v="0"/>
    <x v="23"/>
    <m/>
    <m/>
    <x v="0"/>
    <x v="0"/>
    <x v="0"/>
    <x v="0"/>
    <x v="0"/>
    <x v="0"/>
    <x v="0"/>
    <x v="0"/>
    <x v="0"/>
    <x v="8"/>
    <x v="9"/>
    <x v="1"/>
    <x v="2"/>
  </r>
  <r>
    <n v="185850745"/>
    <x v="230"/>
    <x v="223"/>
    <x v="0"/>
    <x v="23"/>
    <m/>
    <m/>
    <x v="0"/>
    <x v="0"/>
    <x v="0"/>
    <x v="0"/>
    <x v="0"/>
    <x v="0"/>
    <x v="0"/>
    <x v="0"/>
    <x v="0"/>
    <x v="8"/>
    <x v="9"/>
    <x v="1"/>
    <x v="2"/>
  </r>
  <r>
    <n v="185850779"/>
    <x v="230"/>
    <x v="223"/>
    <x v="0"/>
    <x v="23"/>
    <m/>
    <m/>
    <x v="0"/>
    <x v="0"/>
    <x v="0"/>
    <x v="0"/>
    <x v="0"/>
    <x v="0"/>
    <x v="0"/>
    <x v="0"/>
    <x v="0"/>
    <x v="8"/>
    <x v="9"/>
    <x v="1"/>
    <x v="2"/>
  </r>
  <r>
    <n v="185852063"/>
    <x v="241"/>
    <x v="236"/>
    <x v="6"/>
    <x v="8"/>
    <m/>
    <m/>
    <x v="0"/>
    <x v="0"/>
    <x v="0"/>
    <x v="0"/>
    <x v="2"/>
    <x v="1"/>
    <x v="1"/>
    <x v="1"/>
    <x v="0"/>
    <x v="8"/>
    <x v="10"/>
    <x v="1"/>
    <x v="2"/>
  </r>
  <r>
    <n v="185852083"/>
    <x v="245"/>
    <x v="11"/>
    <x v="0"/>
    <x v="8"/>
    <m/>
    <m/>
    <x v="0"/>
    <x v="0"/>
    <x v="0"/>
    <x v="0"/>
    <x v="0"/>
    <x v="0"/>
    <x v="0"/>
    <x v="0"/>
    <x v="0"/>
    <x v="9"/>
    <x v="2"/>
    <x v="1"/>
    <x v="1"/>
  </r>
  <r>
    <n v="185852125"/>
    <x v="245"/>
    <x v="11"/>
    <x v="0"/>
    <x v="8"/>
    <s v="2025-02-05"/>
    <m/>
    <x v="2"/>
    <x v="0"/>
    <x v="0"/>
    <x v="0"/>
    <x v="0"/>
    <x v="0"/>
    <x v="0"/>
    <x v="0"/>
    <x v="0"/>
    <x v="9"/>
    <x v="2"/>
    <x v="1"/>
    <x v="1"/>
  </r>
  <r>
    <n v="185852541"/>
    <x v="241"/>
    <x v="222"/>
    <x v="6"/>
    <x v="15"/>
    <m/>
    <m/>
    <x v="0"/>
    <x v="0"/>
    <x v="0"/>
    <x v="0"/>
    <x v="2"/>
    <x v="1"/>
    <x v="1"/>
    <x v="1"/>
    <x v="0"/>
    <x v="8"/>
    <x v="9"/>
    <x v="1"/>
    <x v="2"/>
  </r>
  <r>
    <n v="185852556"/>
    <x v="220"/>
    <x v="226"/>
    <x v="0"/>
    <x v="15"/>
    <m/>
    <m/>
    <x v="0"/>
    <x v="0"/>
    <x v="0"/>
    <x v="0"/>
    <x v="0"/>
    <x v="0"/>
    <x v="0"/>
    <x v="0"/>
    <x v="0"/>
    <x v="8"/>
    <x v="9"/>
    <x v="1"/>
    <x v="2"/>
  </r>
  <r>
    <n v="185852598"/>
    <x v="220"/>
    <x v="226"/>
    <x v="0"/>
    <x v="15"/>
    <m/>
    <m/>
    <x v="0"/>
    <x v="0"/>
    <x v="0"/>
    <x v="0"/>
    <x v="0"/>
    <x v="0"/>
    <x v="0"/>
    <x v="0"/>
    <x v="0"/>
    <x v="8"/>
    <x v="9"/>
    <x v="1"/>
    <x v="2"/>
  </r>
  <r>
    <n v="185852990"/>
    <x v="241"/>
    <x v="232"/>
    <x v="19"/>
    <x v="15"/>
    <m/>
    <m/>
    <x v="0"/>
    <x v="0"/>
    <x v="0"/>
    <x v="0"/>
    <x v="2"/>
    <x v="1"/>
    <x v="0"/>
    <x v="0"/>
    <x v="0"/>
    <x v="8"/>
    <x v="9"/>
    <x v="1"/>
    <x v="2"/>
  </r>
  <r>
    <n v="185854088"/>
    <x v="241"/>
    <x v="222"/>
    <x v="6"/>
    <x v="39"/>
    <m/>
    <m/>
    <x v="0"/>
    <x v="0"/>
    <x v="0"/>
    <x v="0"/>
    <x v="2"/>
    <x v="1"/>
    <x v="1"/>
    <x v="1"/>
    <x v="0"/>
    <x v="8"/>
    <x v="9"/>
    <x v="1"/>
    <x v="2"/>
  </r>
  <r>
    <n v="185854135"/>
    <x v="220"/>
    <x v="226"/>
    <x v="0"/>
    <x v="39"/>
    <m/>
    <m/>
    <x v="0"/>
    <x v="0"/>
    <x v="0"/>
    <x v="0"/>
    <x v="0"/>
    <x v="0"/>
    <x v="0"/>
    <x v="0"/>
    <x v="0"/>
    <x v="8"/>
    <x v="9"/>
    <x v="1"/>
    <x v="2"/>
  </r>
  <r>
    <n v="185854195"/>
    <x v="220"/>
    <x v="226"/>
    <x v="0"/>
    <x v="39"/>
    <m/>
    <m/>
    <x v="0"/>
    <x v="0"/>
    <x v="0"/>
    <x v="0"/>
    <x v="0"/>
    <x v="0"/>
    <x v="0"/>
    <x v="0"/>
    <x v="0"/>
    <x v="8"/>
    <x v="9"/>
    <x v="1"/>
    <x v="2"/>
  </r>
  <r>
    <n v="185854282"/>
    <x v="241"/>
    <x v="226"/>
    <x v="6"/>
    <x v="40"/>
    <m/>
    <m/>
    <x v="0"/>
    <x v="0"/>
    <x v="0"/>
    <x v="0"/>
    <x v="2"/>
    <x v="1"/>
    <x v="1"/>
    <x v="1"/>
    <x v="0"/>
    <x v="8"/>
    <x v="9"/>
    <x v="1"/>
    <x v="2"/>
  </r>
  <r>
    <n v="185854330"/>
    <x v="234"/>
    <x v="223"/>
    <x v="0"/>
    <x v="40"/>
    <m/>
    <m/>
    <x v="0"/>
    <x v="0"/>
    <x v="0"/>
    <x v="0"/>
    <x v="0"/>
    <x v="0"/>
    <x v="0"/>
    <x v="0"/>
    <x v="0"/>
    <x v="8"/>
    <x v="9"/>
    <x v="1"/>
    <x v="2"/>
  </r>
  <r>
    <n v="185854376"/>
    <x v="234"/>
    <x v="223"/>
    <x v="0"/>
    <x v="40"/>
    <m/>
    <m/>
    <x v="0"/>
    <x v="0"/>
    <x v="0"/>
    <x v="0"/>
    <x v="0"/>
    <x v="0"/>
    <x v="0"/>
    <x v="0"/>
    <x v="0"/>
    <x v="8"/>
    <x v="9"/>
    <x v="1"/>
    <x v="2"/>
  </r>
  <r>
    <n v="185854419"/>
    <x v="234"/>
    <x v="223"/>
    <x v="0"/>
    <x v="40"/>
    <m/>
    <m/>
    <x v="0"/>
    <x v="0"/>
    <x v="0"/>
    <x v="0"/>
    <x v="0"/>
    <x v="0"/>
    <x v="0"/>
    <x v="0"/>
    <x v="0"/>
    <x v="8"/>
    <x v="9"/>
    <x v="1"/>
    <x v="2"/>
  </r>
  <r>
    <n v="185854481"/>
    <x v="234"/>
    <x v="223"/>
    <x v="0"/>
    <x v="40"/>
    <m/>
    <m/>
    <x v="0"/>
    <x v="0"/>
    <x v="0"/>
    <x v="0"/>
    <x v="0"/>
    <x v="0"/>
    <x v="0"/>
    <x v="0"/>
    <x v="0"/>
    <x v="8"/>
    <x v="9"/>
    <x v="1"/>
    <x v="2"/>
  </r>
  <r>
    <n v="185854546"/>
    <x v="241"/>
    <x v="222"/>
    <x v="20"/>
    <x v="40"/>
    <m/>
    <m/>
    <x v="0"/>
    <x v="0"/>
    <x v="0"/>
    <x v="0"/>
    <x v="2"/>
    <x v="1"/>
    <x v="0"/>
    <x v="0"/>
    <x v="0"/>
    <x v="8"/>
    <x v="9"/>
    <x v="1"/>
    <x v="2"/>
  </r>
  <r>
    <n v="185855268"/>
    <x v="241"/>
    <x v="222"/>
    <x v="1"/>
    <x v="11"/>
    <m/>
    <m/>
    <x v="0"/>
    <x v="0"/>
    <x v="0"/>
    <x v="0"/>
    <x v="2"/>
    <x v="1"/>
    <x v="1"/>
    <x v="1"/>
    <x v="0"/>
    <x v="8"/>
    <x v="9"/>
    <x v="1"/>
    <x v="2"/>
  </r>
  <r>
    <n v="185855288"/>
    <x v="230"/>
    <x v="237"/>
    <x v="0"/>
    <x v="11"/>
    <m/>
    <m/>
    <x v="0"/>
    <x v="0"/>
    <x v="0"/>
    <x v="0"/>
    <x v="0"/>
    <x v="0"/>
    <x v="0"/>
    <x v="0"/>
    <x v="0"/>
    <x v="8"/>
    <x v="10"/>
    <x v="1"/>
    <x v="2"/>
  </r>
  <r>
    <n v="185855301"/>
    <x v="230"/>
    <x v="237"/>
    <x v="0"/>
    <x v="11"/>
    <m/>
    <m/>
    <x v="0"/>
    <x v="0"/>
    <x v="0"/>
    <x v="0"/>
    <x v="0"/>
    <x v="0"/>
    <x v="0"/>
    <x v="0"/>
    <x v="0"/>
    <x v="8"/>
    <x v="10"/>
    <x v="1"/>
    <x v="2"/>
  </r>
  <r>
    <n v="185859567"/>
    <x v="241"/>
    <x v="11"/>
    <x v="1"/>
    <x v="90"/>
    <m/>
    <m/>
    <x v="0"/>
    <x v="0"/>
    <x v="0"/>
    <x v="0"/>
    <x v="2"/>
    <x v="1"/>
    <x v="1"/>
    <x v="1"/>
    <x v="0"/>
    <x v="8"/>
    <x v="2"/>
    <x v="1"/>
    <x v="1"/>
  </r>
  <r>
    <n v="185859812"/>
    <x v="241"/>
    <x v="11"/>
    <x v="1"/>
    <x v="83"/>
    <m/>
    <m/>
    <x v="0"/>
    <x v="0"/>
    <x v="0"/>
    <x v="0"/>
    <x v="2"/>
    <x v="1"/>
    <x v="1"/>
    <x v="1"/>
    <x v="0"/>
    <x v="8"/>
    <x v="2"/>
    <x v="1"/>
    <x v="1"/>
  </r>
  <r>
    <n v="185896420"/>
    <x v="220"/>
    <x v="11"/>
    <x v="4"/>
    <x v="3"/>
    <s v="2025-01-30"/>
    <m/>
    <x v="1"/>
    <x v="0"/>
    <x v="0"/>
    <x v="0"/>
    <x v="2"/>
    <x v="1"/>
    <x v="1"/>
    <x v="1"/>
    <x v="0"/>
    <x v="8"/>
    <x v="2"/>
    <x v="1"/>
    <x v="1"/>
  </r>
  <r>
    <n v="185897324"/>
    <x v="220"/>
    <x v="223"/>
    <x v="6"/>
    <x v="41"/>
    <m/>
    <m/>
    <x v="0"/>
    <x v="0"/>
    <x v="0"/>
    <x v="0"/>
    <x v="2"/>
    <x v="1"/>
    <x v="1"/>
    <x v="1"/>
    <x v="0"/>
    <x v="8"/>
    <x v="9"/>
    <x v="1"/>
    <x v="2"/>
  </r>
  <r>
    <n v="185897366"/>
    <x v="236"/>
    <x v="241"/>
    <x v="0"/>
    <x v="41"/>
    <m/>
    <m/>
    <x v="0"/>
    <x v="0"/>
    <x v="0"/>
    <x v="0"/>
    <x v="0"/>
    <x v="0"/>
    <x v="0"/>
    <x v="0"/>
    <x v="0"/>
    <x v="8"/>
    <x v="10"/>
    <x v="1"/>
    <x v="2"/>
  </r>
  <r>
    <n v="185897440"/>
    <x v="236"/>
    <x v="241"/>
    <x v="0"/>
    <x v="41"/>
    <m/>
    <m/>
    <x v="0"/>
    <x v="0"/>
    <x v="0"/>
    <x v="0"/>
    <x v="0"/>
    <x v="0"/>
    <x v="0"/>
    <x v="0"/>
    <x v="0"/>
    <x v="8"/>
    <x v="10"/>
    <x v="1"/>
    <x v="2"/>
  </r>
  <r>
    <n v="185897493"/>
    <x v="236"/>
    <x v="241"/>
    <x v="0"/>
    <x v="41"/>
    <m/>
    <m/>
    <x v="0"/>
    <x v="0"/>
    <x v="0"/>
    <x v="0"/>
    <x v="0"/>
    <x v="0"/>
    <x v="0"/>
    <x v="0"/>
    <x v="0"/>
    <x v="8"/>
    <x v="10"/>
    <x v="1"/>
    <x v="2"/>
  </r>
  <r>
    <n v="185897523"/>
    <x v="236"/>
    <x v="241"/>
    <x v="0"/>
    <x v="41"/>
    <m/>
    <m/>
    <x v="0"/>
    <x v="0"/>
    <x v="0"/>
    <x v="0"/>
    <x v="0"/>
    <x v="0"/>
    <x v="0"/>
    <x v="0"/>
    <x v="0"/>
    <x v="8"/>
    <x v="10"/>
    <x v="1"/>
    <x v="2"/>
  </r>
  <r>
    <n v="185918461"/>
    <x v="220"/>
    <x v="11"/>
    <x v="20"/>
    <x v="41"/>
    <s v="2025-01-27"/>
    <m/>
    <x v="2"/>
    <x v="0"/>
    <x v="0"/>
    <x v="0"/>
    <x v="2"/>
    <x v="1"/>
    <x v="0"/>
    <x v="0"/>
    <x v="0"/>
    <x v="8"/>
    <x v="2"/>
    <x v="1"/>
    <x v="1"/>
  </r>
  <r>
    <n v="185923207"/>
    <x v="220"/>
    <x v="225"/>
    <x v="6"/>
    <x v="34"/>
    <m/>
    <m/>
    <x v="0"/>
    <x v="0"/>
    <x v="0"/>
    <x v="0"/>
    <x v="2"/>
    <x v="1"/>
    <x v="1"/>
    <x v="1"/>
    <x v="0"/>
    <x v="8"/>
    <x v="9"/>
    <x v="1"/>
    <x v="2"/>
  </r>
  <r>
    <n v="185923231"/>
    <x v="234"/>
    <x v="241"/>
    <x v="0"/>
    <x v="34"/>
    <m/>
    <m/>
    <x v="0"/>
    <x v="0"/>
    <x v="0"/>
    <x v="0"/>
    <x v="0"/>
    <x v="0"/>
    <x v="0"/>
    <x v="0"/>
    <x v="0"/>
    <x v="8"/>
    <x v="10"/>
    <x v="1"/>
    <x v="2"/>
  </r>
  <r>
    <n v="185926546"/>
    <x v="220"/>
    <x v="225"/>
    <x v="2"/>
    <x v="9"/>
    <m/>
    <m/>
    <x v="0"/>
    <x v="0"/>
    <x v="0"/>
    <x v="0"/>
    <x v="2"/>
    <x v="1"/>
    <x v="0"/>
    <x v="0"/>
    <x v="0"/>
    <x v="8"/>
    <x v="9"/>
    <x v="1"/>
    <x v="2"/>
  </r>
  <r>
    <n v="185926673"/>
    <x v="220"/>
    <x v="236"/>
    <x v="6"/>
    <x v="120"/>
    <m/>
    <m/>
    <x v="0"/>
    <x v="0"/>
    <x v="0"/>
    <x v="0"/>
    <x v="2"/>
    <x v="1"/>
    <x v="1"/>
    <x v="1"/>
    <x v="0"/>
    <x v="8"/>
    <x v="10"/>
    <x v="1"/>
    <x v="2"/>
  </r>
  <r>
    <n v="185926702"/>
    <x v="246"/>
    <x v="243"/>
    <x v="0"/>
    <x v="120"/>
    <m/>
    <m/>
    <x v="0"/>
    <x v="0"/>
    <x v="0"/>
    <x v="0"/>
    <x v="0"/>
    <x v="0"/>
    <x v="0"/>
    <x v="0"/>
    <x v="0"/>
    <x v="9"/>
    <x v="10"/>
    <x v="1"/>
    <x v="2"/>
  </r>
  <r>
    <n v="185926736"/>
    <x v="246"/>
    <x v="243"/>
    <x v="0"/>
    <x v="120"/>
    <m/>
    <m/>
    <x v="0"/>
    <x v="0"/>
    <x v="0"/>
    <x v="0"/>
    <x v="0"/>
    <x v="0"/>
    <x v="0"/>
    <x v="0"/>
    <x v="0"/>
    <x v="9"/>
    <x v="10"/>
    <x v="1"/>
    <x v="2"/>
  </r>
  <r>
    <n v="185926774"/>
    <x v="246"/>
    <x v="243"/>
    <x v="0"/>
    <x v="120"/>
    <m/>
    <m/>
    <x v="0"/>
    <x v="0"/>
    <x v="0"/>
    <x v="0"/>
    <x v="0"/>
    <x v="0"/>
    <x v="0"/>
    <x v="0"/>
    <x v="0"/>
    <x v="9"/>
    <x v="10"/>
    <x v="1"/>
    <x v="2"/>
  </r>
  <r>
    <n v="185926799"/>
    <x v="246"/>
    <x v="243"/>
    <x v="0"/>
    <x v="120"/>
    <m/>
    <m/>
    <x v="0"/>
    <x v="0"/>
    <x v="0"/>
    <x v="0"/>
    <x v="0"/>
    <x v="0"/>
    <x v="0"/>
    <x v="0"/>
    <x v="0"/>
    <x v="9"/>
    <x v="10"/>
    <x v="1"/>
    <x v="2"/>
  </r>
  <r>
    <n v="185926834"/>
    <x v="246"/>
    <x v="243"/>
    <x v="0"/>
    <x v="120"/>
    <m/>
    <m/>
    <x v="0"/>
    <x v="0"/>
    <x v="0"/>
    <x v="0"/>
    <x v="0"/>
    <x v="0"/>
    <x v="0"/>
    <x v="0"/>
    <x v="0"/>
    <x v="9"/>
    <x v="10"/>
    <x v="1"/>
    <x v="2"/>
  </r>
  <r>
    <n v="185927986"/>
    <x v="220"/>
    <x v="232"/>
    <x v="2"/>
    <x v="123"/>
    <m/>
    <m/>
    <x v="0"/>
    <x v="0"/>
    <x v="0"/>
    <x v="0"/>
    <x v="2"/>
    <x v="1"/>
    <x v="0"/>
    <x v="0"/>
    <x v="0"/>
    <x v="8"/>
    <x v="9"/>
    <x v="1"/>
    <x v="2"/>
  </r>
  <r>
    <n v="185938346"/>
    <x v="220"/>
    <x v="232"/>
    <x v="1"/>
    <x v="90"/>
    <m/>
    <m/>
    <x v="0"/>
    <x v="0"/>
    <x v="0"/>
    <x v="0"/>
    <x v="2"/>
    <x v="1"/>
    <x v="1"/>
    <x v="1"/>
    <x v="0"/>
    <x v="8"/>
    <x v="9"/>
    <x v="1"/>
    <x v="2"/>
  </r>
  <r>
    <n v="185938430"/>
    <x v="238"/>
    <x v="237"/>
    <x v="0"/>
    <x v="90"/>
    <m/>
    <m/>
    <x v="0"/>
    <x v="0"/>
    <x v="0"/>
    <x v="0"/>
    <x v="0"/>
    <x v="0"/>
    <x v="0"/>
    <x v="0"/>
    <x v="0"/>
    <x v="8"/>
    <x v="10"/>
    <x v="1"/>
    <x v="2"/>
  </r>
  <r>
    <n v="185938472"/>
    <x v="238"/>
    <x v="237"/>
    <x v="0"/>
    <x v="90"/>
    <m/>
    <m/>
    <x v="0"/>
    <x v="0"/>
    <x v="0"/>
    <x v="0"/>
    <x v="0"/>
    <x v="0"/>
    <x v="0"/>
    <x v="0"/>
    <x v="0"/>
    <x v="8"/>
    <x v="10"/>
    <x v="1"/>
    <x v="2"/>
  </r>
  <r>
    <n v="185940198"/>
    <x v="220"/>
    <x v="226"/>
    <x v="6"/>
    <x v="74"/>
    <m/>
    <m/>
    <x v="0"/>
    <x v="0"/>
    <x v="0"/>
    <x v="0"/>
    <x v="2"/>
    <x v="1"/>
    <x v="1"/>
    <x v="1"/>
    <x v="0"/>
    <x v="8"/>
    <x v="9"/>
    <x v="1"/>
    <x v="2"/>
  </r>
  <r>
    <n v="185940239"/>
    <x v="246"/>
    <x v="243"/>
    <x v="0"/>
    <x v="74"/>
    <m/>
    <m/>
    <x v="0"/>
    <x v="0"/>
    <x v="0"/>
    <x v="0"/>
    <x v="0"/>
    <x v="0"/>
    <x v="0"/>
    <x v="0"/>
    <x v="0"/>
    <x v="9"/>
    <x v="10"/>
    <x v="1"/>
    <x v="2"/>
  </r>
  <r>
    <n v="185940265"/>
    <x v="246"/>
    <x v="243"/>
    <x v="0"/>
    <x v="74"/>
    <m/>
    <m/>
    <x v="0"/>
    <x v="0"/>
    <x v="0"/>
    <x v="0"/>
    <x v="0"/>
    <x v="0"/>
    <x v="0"/>
    <x v="0"/>
    <x v="0"/>
    <x v="9"/>
    <x v="10"/>
    <x v="1"/>
    <x v="2"/>
  </r>
  <r>
    <n v="185940297"/>
    <x v="246"/>
    <x v="243"/>
    <x v="0"/>
    <x v="74"/>
    <m/>
    <m/>
    <x v="0"/>
    <x v="0"/>
    <x v="0"/>
    <x v="0"/>
    <x v="0"/>
    <x v="0"/>
    <x v="0"/>
    <x v="0"/>
    <x v="0"/>
    <x v="9"/>
    <x v="10"/>
    <x v="1"/>
    <x v="2"/>
  </r>
  <r>
    <n v="185940339"/>
    <x v="246"/>
    <x v="243"/>
    <x v="0"/>
    <x v="74"/>
    <m/>
    <m/>
    <x v="0"/>
    <x v="0"/>
    <x v="0"/>
    <x v="0"/>
    <x v="0"/>
    <x v="0"/>
    <x v="0"/>
    <x v="0"/>
    <x v="0"/>
    <x v="9"/>
    <x v="10"/>
    <x v="1"/>
    <x v="2"/>
  </r>
  <r>
    <n v="185940485"/>
    <x v="220"/>
    <x v="243"/>
    <x v="6"/>
    <x v="91"/>
    <m/>
    <m/>
    <x v="0"/>
    <x v="0"/>
    <x v="0"/>
    <x v="0"/>
    <x v="2"/>
    <x v="1"/>
    <x v="1"/>
    <x v="1"/>
    <x v="0"/>
    <x v="8"/>
    <x v="10"/>
    <x v="1"/>
    <x v="2"/>
  </r>
  <r>
    <n v="185940614"/>
    <x v="247"/>
    <x v="11"/>
    <x v="0"/>
    <x v="91"/>
    <m/>
    <m/>
    <x v="0"/>
    <x v="13"/>
    <x v="0"/>
    <x v="0"/>
    <x v="1"/>
    <x v="0"/>
    <x v="0"/>
    <x v="0"/>
    <x v="1"/>
    <x v="9"/>
    <x v="2"/>
    <x v="1"/>
    <x v="1"/>
  </r>
  <r>
    <n v="185940647"/>
    <x v="247"/>
    <x v="11"/>
    <x v="0"/>
    <x v="91"/>
    <m/>
    <m/>
    <x v="0"/>
    <x v="0"/>
    <x v="0"/>
    <x v="0"/>
    <x v="0"/>
    <x v="0"/>
    <x v="0"/>
    <x v="0"/>
    <x v="0"/>
    <x v="9"/>
    <x v="2"/>
    <x v="1"/>
    <x v="1"/>
  </r>
  <r>
    <n v="185942416"/>
    <x v="220"/>
    <x v="226"/>
    <x v="20"/>
    <x v="129"/>
    <m/>
    <m/>
    <x v="0"/>
    <x v="0"/>
    <x v="0"/>
    <x v="0"/>
    <x v="2"/>
    <x v="1"/>
    <x v="0"/>
    <x v="0"/>
    <x v="0"/>
    <x v="8"/>
    <x v="9"/>
    <x v="1"/>
    <x v="2"/>
  </r>
  <r>
    <n v="185942985"/>
    <x v="220"/>
    <x v="11"/>
    <x v="7"/>
    <x v="105"/>
    <s v="2025-02-05"/>
    <m/>
    <x v="5"/>
    <x v="0"/>
    <x v="0"/>
    <x v="0"/>
    <x v="2"/>
    <x v="1"/>
    <x v="0"/>
    <x v="1"/>
    <x v="0"/>
    <x v="8"/>
    <x v="2"/>
    <x v="1"/>
    <x v="1"/>
  </r>
  <r>
    <n v="185946653"/>
    <x v="230"/>
    <x v="11"/>
    <x v="6"/>
    <x v="6"/>
    <m/>
    <m/>
    <x v="0"/>
    <x v="0"/>
    <x v="0"/>
    <x v="0"/>
    <x v="2"/>
    <x v="1"/>
    <x v="1"/>
    <x v="1"/>
    <x v="0"/>
    <x v="8"/>
    <x v="2"/>
    <x v="1"/>
    <x v="1"/>
  </r>
  <r>
    <n v="185947234"/>
    <x v="230"/>
    <x v="236"/>
    <x v="1"/>
    <x v="25"/>
    <m/>
    <m/>
    <x v="0"/>
    <x v="0"/>
    <x v="0"/>
    <x v="0"/>
    <x v="2"/>
    <x v="1"/>
    <x v="1"/>
    <x v="1"/>
    <x v="0"/>
    <x v="8"/>
    <x v="10"/>
    <x v="1"/>
    <x v="2"/>
  </r>
  <r>
    <n v="185947319"/>
    <x v="246"/>
    <x v="11"/>
    <x v="0"/>
    <x v="25"/>
    <m/>
    <m/>
    <x v="0"/>
    <x v="6"/>
    <x v="0"/>
    <x v="0"/>
    <x v="1"/>
    <x v="0"/>
    <x v="0"/>
    <x v="0"/>
    <x v="1"/>
    <x v="9"/>
    <x v="2"/>
    <x v="1"/>
    <x v="1"/>
  </r>
  <r>
    <n v="185947347"/>
    <x v="246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5947372"/>
    <x v="246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5958176"/>
    <x v="230"/>
    <x v="226"/>
    <x v="1"/>
    <x v="28"/>
    <m/>
    <m/>
    <x v="0"/>
    <x v="0"/>
    <x v="0"/>
    <x v="0"/>
    <x v="2"/>
    <x v="1"/>
    <x v="1"/>
    <x v="1"/>
    <x v="0"/>
    <x v="8"/>
    <x v="9"/>
    <x v="1"/>
    <x v="2"/>
  </r>
  <r>
    <n v="185958264"/>
    <x v="238"/>
    <x v="237"/>
    <x v="0"/>
    <x v="28"/>
    <m/>
    <m/>
    <x v="0"/>
    <x v="6"/>
    <x v="0"/>
    <x v="0"/>
    <x v="1"/>
    <x v="0"/>
    <x v="0"/>
    <x v="0"/>
    <x v="1"/>
    <x v="8"/>
    <x v="10"/>
    <x v="1"/>
    <x v="2"/>
  </r>
  <r>
    <n v="185958303"/>
    <x v="238"/>
    <x v="241"/>
    <x v="0"/>
    <x v="28"/>
    <m/>
    <m/>
    <x v="0"/>
    <x v="0"/>
    <x v="0"/>
    <x v="0"/>
    <x v="0"/>
    <x v="0"/>
    <x v="0"/>
    <x v="0"/>
    <x v="0"/>
    <x v="8"/>
    <x v="10"/>
    <x v="1"/>
    <x v="2"/>
  </r>
  <r>
    <n v="185958361"/>
    <x v="238"/>
    <x v="241"/>
    <x v="0"/>
    <x v="28"/>
    <m/>
    <m/>
    <x v="0"/>
    <x v="0"/>
    <x v="0"/>
    <x v="0"/>
    <x v="0"/>
    <x v="0"/>
    <x v="0"/>
    <x v="0"/>
    <x v="0"/>
    <x v="8"/>
    <x v="10"/>
    <x v="1"/>
    <x v="2"/>
  </r>
  <r>
    <n v="185958396"/>
    <x v="238"/>
    <x v="241"/>
    <x v="0"/>
    <x v="28"/>
    <m/>
    <m/>
    <x v="0"/>
    <x v="0"/>
    <x v="0"/>
    <x v="0"/>
    <x v="0"/>
    <x v="0"/>
    <x v="0"/>
    <x v="0"/>
    <x v="0"/>
    <x v="8"/>
    <x v="10"/>
    <x v="1"/>
    <x v="2"/>
  </r>
  <r>
    <n v="185958556"/>
    <x v="230"/>
    <x v="11"/>
    <x v="6"/>
    <x v="6"/>
    <s v="2025-01-28"/>
    <m/>
    <x v="6"/>
    <x v="0"/>
    <x v="0"/>
    <x v="0"/>
    <x v="2"/>
    <x v="1"/>
    <x v="1"/>
    <x v="1"/>
    <x v="0"/>
    <x v="8"/>
    <x v="2"/>
    <x v="1"/>
    <x v="1"/>
  </r>
  <r>
    <n v="185958712"/>
    <x v="230"/>
    <x v="232"/>
    <x v="3"/>
    <x v="41"/>
    <m/>
    <m/>
    <x v="0"/>
    <x v="0"/>
    <x v="0"/>
    <x v="0"/>
    <x v="2"/>
    <x v="1"/>
    <x v="0"/>
    <x v="0"/>
    <x v="0"/>
    <x v="8"/>
    <x v="9"/>
    <x v="1"/>
    <x v="2"/>
  </r>
  <r>
    <n v="185964511"/>
    <x v="234"/>
    <x v="11"/>
    <x v="1"/>
    <x v="30"/>
    <m/>
    <m/>
    <x v="0"/>
    <x v="0"/>
    <x v="0"/>
    <x v="0"/>
    <x v="2"/>
    <x v="1"/>
    <x v="1"/>
    <x v="1"/>
    <x v="0"/>
    <x v="8"/>
    <x v="2"/>
    <x v="1"/>
    <x v="1"/>
  </r>
  <r>
    <n v="185964544"/>
    <x v="230"/>
    <x v="225"/>
    <x v="1"/>
    <x v="7"/>
    <m/>
    <m/>
    <x v="0"/>
    <x v="0"/>
    <x v="0"/>
    <x v="0"/>
    <x v="2"/>
    <x v="1"/>
    <x v="1"/>
    <x v="1"/>
    <x v="0"/>
    <x v="8"/>
    <x v="9"/>
    <x v="1"/>
    <x v="2"/>
  </r>
  <r>
    <n v="185964558"/>
    <x v="234"/>
    <x v="236"/>
    <x v="0"/>
    <x v="7"/>
    <m/>
    <m/>
    <x v="0"/>
    <x v="0"/>
    <x v="0"/>
    <x v="0"/>
    <x v="0"/>
    <x v="0"/>
    <x v="0"/>
    <x v="0"/>
    <x v="0"/>
    <x v="8"/>
    <x v="10"/>
    <x v="1"/>
    <x v="2"/>
  </r>
  <r>
    <n v="185964583"/>
    <x v="234"/>
    <x v="226"/>
    <x v="9"/>
    <x v="7"/>
    <m/>
    <m/>
    <x v="0"/>
    <x v="0"/>
    <x v="0"/>
    <x v="0"/>
    <x v="0"/>
    <x v="0"/>
    <x v="0"/>
    <x v="0"/>
    <x v="0"/>
    <x v="8"/>
    <x v="9"/>
    <x v="1"/>
    <x v="2"/>
  </r>
  <r>
    <n v="185967538"/>
    <x v="230"/>
    <x v="232"/>
    <x v="1"/>
    <x v="41"/>
    <m/>
    <m/>
    <x v="0"/>
    <x v="0"/>
    <x v="0"/>
    <x v="0"/>
    <x v="2"/>
    <x v="1"/>
    <x v="1"/>
    <x v="1"/>
    <x v="0"/>
    <x v="8"/>
    <x v="9"/>
    <x v="1"/>
    <x v="2"/>
  </r>
  <r>
    <n v="185967575"/>
    <x v="238"/>
    <x v="237"/>
    <x v="0"/>
    <x v="41"/>
    <m/>
    <m/>
    <x v="0"/>
    <x v="0"/>
    <x v="0"/>
    <x v="0"/>
    <x v="0"/>
    <x v="0"/>
    <x v="0"/>
    <x v="0"/>
    <x v="0"/>
    <x v="8"/>
    <x v="10"/>
    <x v="1"/>
    <x v="2"/>
  </r>
  <r>
    <n v="185967608"/>
    <x v="238"/>
    <x v="237"/>
    <x v="0"/>
    <x v="41"/>
    <m/>
    <m/>
    <x v="0"/>
    <x v="0"/>
    <x v="0"/>
    <x v="0"/>
    <x v="0"/>
    <x v="0"/>
    <x v="0"/>
    <x v="0"/>
    <x v="0"/>
    <x v="8"/>
    <x v="10"/>
    <x v="1"/>
    <x v="2"/>
  </r>
  <r>
    <n v="185967650"/>
    <x v="238"/>
    <x v="237"/>
    <x v="0"/>
    <x v="41"/>
    <m/>
    <m/>
    <x v="0"/>
    <x v="0"/>
    <x v="0"/>
    <x v="0"/>
    <x v="0"/>
    <x v="0"/>
    <x v="0"/>
    <x v="0"/>
    <x v="0"/>
    <x v="8"/>
    <x v="10"/>
    <x v="1"/>
    <x v="2"/>
  </r>
  <r>
    <n v="185967720"/>
    <x v="238"/>
    <x v="237"/>
    <x v="0"/>
    <x v="41"/>
    <m/>
    <m/>
    <x v="0"/>
    <x v="0"/>
    <x v="0"/>
    <x v="0"/>
    <x v="0"/>
    <x v="0"/>
    <x v="0"/>
    <x v="0"/>
    <x v="0"/>
    <x v="8"/>
    <x v="10"/>
    <x v="1"/>
    <x v="2"/>
  </r>
  <r>
    <n v="185967939"/>
    <x v="230"/>
    <x v="232"/>
    <x v="8"/>
    <x v="84"/>
    <m/>
    <m/>
    <x v="0"/>
    <x v="0"/>
    <x v="0"/>
    <x v="0"/>
    <x v="2"/>
    <x v="1"/>
    <x v="1"/>
    <x v="1"/>
    <x v="0"/>
    <x v="8"/>
    <x v="9"/>
    <x v="1"/>
    <x v="2"/>
  </r>
  <r>
    <n v="185967963"/>
    <x v="234"/>
    <x v="237"/>
    <x v="0"/>
    <x v="84"/>
    <m/>
    <m/>
    <x v="0"/>
    <x v="0"/>
    <x v="0"/>
    <x v="0"/>
    <x v="0"/>
    <x v="0"/>
    <x v="0"/>
    <x v="0"/>
    <x v="0"/>
    <x v="8"/>
    <x v="10"/>
    <x v="1"/>
    <x v="2"/>
  </r>
  <r>
    <n v="185967983"/>
    <x v="234"/>
    <x v="237"/>
    <x v="0"/>
    <x v="84"/>
    <m/>
    <m/>
    <x v="0"/>
    <x v="0"/>
    <x v="0"/>
    <x v="0"/>
    <x v="0"/>
    <x v="0"/>
    <x v="0"/>
    <x v="0"/>
    <x v="0"/>
    <x v="8"/>
    <x v="10"/>
    <x v="1"/>
    <x v="2"/>
  </r>
  <r>
    <n v="185968008"/>
    <x v="234"/>
    <x v="237"/>
    <x v="0"/>
    <x v="84"/>
    <m/>
    <m/>
    <x v="0"/>
    <x v="0"/>
    <x v="0"/>
    <x v="0"/>
    <x v="0"/>
    <x v="0"/>
    <x v="0"/>
    <x v="0"/>
    <x v="0"/>
    <x v="8"/>
    <x v="10"/>
    <x v="1"/>
    <x v="2"/>
  </r>
  <r>
    <n v="185968399"/>
    <x v="230"/>
    <x v="11"/>
    <x v="6"/>
    <x v="74"/>
    <s v="2025-02-01"/>
    <m/>
    <x v="5"/>
    <x v="0"/>
    <x v="0"/>
    <x v="0"/>
    <x v="2"/>
    <x v="1"/>
    <x v="1"/>
    <x v="1"/>
    <x v="0"/>
    <x v="8"/>
    <x v="2"/>
    <x v="1"/>
    <x v="1"/>
  </r>
  <r>
    <n v="185969941"/>
    <x v="230"/>
    <x v="11"/>
    <x v="4"/>
    <x v="96"/>
    <m/>
    <m/>
    <x v="0"/>
    <x v="0"/>
    <x v="0"/>
    <x v="0"/>
    <x v="2"/>
    <x v="1"/>
    <x v="1"/>
    <x v="1"/>
    <x v="0"/>
    <x v="8"/>
    <x v="2"/>
    <x v="1"/>
    <x v="1"/>
  </r>
  <r>
    <n v="185970625"/>
    <x v="230"/>
    <x v="226"/>
    <x v="6"/>
    <x v="83"/>
    <m/>
    <m/>
    <x v="0"/>
    <x v="0"/>
    <x v="0"/>
    <x v="0"/>
    <x v="2"/>
    <x v="1"/>
    <x v="1"/>
    <x v="1"/>
    <x v="0"/>
    <x v="8"/>
    <x v="9"/>
    <x v="1"/>
    <x v="2"/>
  </r>
  <r>
    <n v="185970668"/>
    <x v="238"/>
    <x v="11"/>
    <x v="0"/>
    <x v="83"/>
    <m/>
    <m/>
    <x v="0"/>
    <x v="0"/>
    <x v="0"/>
    <x v="0"/>
    <x v="0"/>
    <x v="0"/>
    <x v="0"/>
    <x v="0"/>
    <x v="0"/>
    <x v="8"/>
    <x v="2"/>
    <x v="1"/>
    <x v="1"/>
  </r>
  <r>
    <n v="185970973"/>
    <x v="230"/>
    <x v="11"/>
    <x v="6"/>
    <x v="71"/>
    <s v="2025-01-30"/>
    <m/>
    <x v="8"/>
    <x v="0"/>
    <x v="0"/>
    <x v="0"/>
    <x v="2"/>
    <x v="1"/>
    <x v="1"/>
    <x v="1"/>
    <x v="0"/>
    <x v="8"/>
    <x v="2"/>
    <x v="1"/>
    <x v="1"/>
  </r>
  <r>
    <n v="185990659"/>
    <x v="234"/>
    <x v="236"/>
    <x v="0"/>
    <x v="7"/>
    <m/>
    <m/>
    <x v="0"/>
    <x v="0"/>
    <x v="0"/>
    <x v="0"/>
    <x v="0"/>
    <x v="0"/>
    <x v="0"/>
    <x v="0"/>
    <x v="0"/>
    <x v="8"/>
    <x v="10"/>
    <x v="1"/>
    <x v="2"/>
  </r>
  <r>
    <n v="185992097"/>
    <x v="234"/>
    <x v="226"/>
    <x v="8"/>
    <x v="37"/>
    <m/>
    <m/>
    <x v="0"/>
    <x v="0"/>
    <x v="0"/>
    <x v="0"/>
    <x v="2"/>
    <x v="1"/>
    <x v="1"/>
    <x v="1"/>
    <x v="0"/>
    <x v="8"/>
    <x v="9"/>
    <x v="1"/>
    <x v="2"/>
  </r>
  <r>
    <n v="185992138"/>
    <x v="238"/>
    <x v="237"/>
    <x v="0"/>
    <x v="37"/>
    <m/>
    <m/>
    <x v="0"/>
    <x v="0"/>
    <x v="0"/>
    <x v="0"/>
    <x v="0"/>
    <x v="0"/>
    <x v="0"/>
    <x v="0"/>
    <x v="0"/>
    <x v="8"/>
    <x v="10"/>
    <x v="1"/>
    <x v="2"/>
  </r>
  <r>
    <n v="185992298"/>
    <x v="234"/>
    <x v="11"/>
    <x v="6"/>
    <x v="22"/>
    <s v="2025-02-03"/>
    <m/>
    <x v="1"/>
    <x v="0"/>
    <x v="0"/>
    <x v="0"/>
    <x v="2"/>
    <x v="1"/>
    <x v="1"/>
    <x v="1"/>
    <x v="0"/>
    <x v="8"/>
    <x v="2"/>
    <x v="1"/>
    <x v="1"/>
  </r>
  <r>
    <n v="185992705"/>
    <x v="234"/>
    <x v="11"/>
    <x v="11"/>
    <x v="74"/>
    <s v="2025-02-07"/>
    <m/>
    <x v="1"/>
    <x v="0"/>
    <x v="0"/>
    <x v="0"/>
    <x v="2"/>
    <x v="1"/>
    <x v="0"/>
    <x v="1"/>
    <x v="0"/>
    <x v="8"/>
    <x v="2"/>
    <x v="1"/>
    <x v="1"/>
  </r>
  <r>
    <n v="185996217"/>
    <x v="234"/>
    <x v="223"/>
    <x v="1"/>
    <x v="71"/>
    <m/>
    <m/>
    <x v="0"/>
    <x v="0"/>
    <x v="0"/>
    <x v="0"/>
    <x v="2"/>
    <x v="1"/>
    <x v="1"/>
    <x v="1"/>
    <x v="0"/>
    <x v="8"/>
    <x v="9"/>
    <x v="1"/>
    <x v="2"/>
  </r>
  <r>
    <n v="185996264"/>
    <x v="248"/>
    <x v="239"/>
    <x v="0"/>
    <x v="71"/>
    <m/>
    <m/>
    <x v="0"/>
    <x v="0"/>
    <x v="0"/>
    <x v="0"/>
    <x v="0"/>
    <x v="0"/>
    <x v="0"/>
    <x v="0"/>
    <x v="0"/>
    <x v="9"/>
    <x v="10"/>
    <x v="1"/>
    <x v="2"/>
  </r>
  <r>
    <n v="186005589"/>
    <x v="238"/>
    <x v="239"/>
    <x v="20"/>
    <x v="130"/>
    <m/>
    <m/>
    <x v="0"/>
    <x v="0"/>
    <x v="0"/>
    <x v="0"/>
    <x v="2"/>
    <x v="1"/>
    <x v="0"/>
    <x v="0"/>
    <x v="0"/>
    <x v="8"/>
    <x v="10"/>
    <x v="1"/>
    <x v="2"/>
  </r>
  <r>
    <n v="186007398"/>
    <x v="238"/>
    <x v="11"/>
    <x v="20"/>
    <x v="131"/>
    <s v="2025-02-06"/>
    <m/>
    <x v="1"/>
    <x v="0"/>
    <x v="0"/>
    <x v="0"/>
    <x v="2"/>
    <x v="1"/>
    <x v="0"/>
    <x v="0"/>
    <x v="0"/>
    <x v="8"/>
    <x v="2"/>
    <x v="1"/>
    <x v="1"/>
  </r>
  <r>
    <n v="186023045"/>
    <x v="238"/>
    <x v="223"/>
    <x v="6"/>
    <x v="27"/>
    <m/>
    <m/>
    <x v="0"/>
    <x v="0"/>
    <x v="0"/>
    <x v="0"/>
    <x v="2"/>
    <x v="1"/>
    <x v="1"/>
    <x v="1"/>
    <x v="0"/>
    <x v="8"/>
    <x v="9"/>
    <x v="1"/>
    <x v="2"/>
  </r>
  <r>
    <n v="186023084"/>
    <x v="236"/>
    <x v="241"/>
    <x v="0"/>
    <x v="27"/>
    <m/>
    <m/>
    <x v="0"/>
    <x v="0"/>
    <x v="0"/>
    <x v="0"/>
    <x v="0"/>
    <x v="0"/>
    <x v="0"/>
    <x v="0"/>
    <x v="0"/>
    <x v="8"/>
    <x v="10"/>
    <x v="1"/>
    <x v="2"/>
  </r>
  <r>
    <n v="186023100"/>
    <x v="238"/>
    <x v="236"/>
    <x v="1"/>
    <x v="96"/>
    <m/>
    <m/>
    <x v="0"/>
    <x v="0"/>
    <x v="0"/>
    <x v="0"/>
    <x v="2"/>
    <x v="1"/>
    <x v="1"/>
    <x v="1"/>
    <x v="0"/>
    <x v="8"/>
    <x v="10"/>
    <x v="1"/>
    <x v="2"/>
  </r>
  <r>
    <n v="186023127"/>
    <x v="236"/>
    <x v="241"/>
    <x v="0"/>
    <x v="27"/>
    <m/>
    <m/>
    <x v="0"/>
    <x v="0"/>
    <x v="0"/>
    <x v="0"/>
    <x v="0"/>
    <x v="0"/>
    <x v="0"/>
    <x v="0"/>
    <x v="0"/>
    <x v="8"/>
    <x v="10"/>
    <x v="1"/>
    <x v="2"/>
  </r>
  <r>
    <n v="186023137"/>
    <x v="245"/>
    <x v="239"/>
    <x v="0"/>
    <x v="96"/>
    <m/>
    <m/>
    <x v="0"/>
    <x v="0"/>
    <x v="0"/>
    <x v="0"/>
    <x v="0"/>
    <x v="0"/>
    <x v="0"/>
    <x v="0"/>
    <x v="0"/>
    <x v="9"/>
    <x v="10"/>
    <x v="1"/>
    <x v="2"/>
  </r>
  <r>
    <n v="186023187"/>
    <x v="245"/>
    <x v="239"/>
    <x v="0"/>
    <x v="96"/>
    <m/>
    <m/>
    <x v="0"/>
    <x v="0"/>
    <x v="0"/>
    <x v="0"/>
    <x v="0"/>
    <x v="0"/>
    <x v="0"/>
    <x v="0"/>
    <x v="0"/>
    <x v="9"/>
    <x v="10"/>
    <x v="1"/>
    <x v="2"/>
  </r>
  <r>
    <n v="186023383"/>
    <x v="238"/>
    <x v="11"/>
    <x v="3"/>
    <x v="96"/>
    <s v="2025-02-07"/>
    <m/>
    <x v="2"/>
    <x v="0"/>
    <x v="0"/>
    <x v="0"/>
    <x v="2"/>
    <x v="1"/>
    <x v="0"/>
    <x v="0"/>
    <x v="0"/>
    <x v="8"/>
    <x v="2"/>
    <x v="1"/>
    <x v="1"/>
  </r>
  <r>
    <n v="186023580"/>
    <x v="238"/>
    <x v="11"/>
    <x v="1"/>
    <x v="28"/>
    <s v="2025-02-03"/>
    <m/>
    <x v="1"/>
    <x v="0"/>
    <x v="0"/>
    <x v="0"/>
    <x v="2"/>
    <x v="1"/>
    <x v="1"/>
    <x v="1"/>
    <x v="0"/>
    <x v="8"/>
    <x v="2"/>
    <x v="1"/>
    <x v="1"/>
  </r>
  <r>
    <n v="186027413"/>
    <x v="238"/>
    <x v="236"/>
    <x v="1"/>
    <x v="83"/>
    <m/>
    <m/>
    <x v="0"/>
    <x v="0"/>
    <x v="0"/>
    <x v="0"/>
    <x v="2"/>
    <x v="1"/>
    <x v="1"/>
    <x v="1"/>
    <x v="0"/>
    <x v="8"/>
    <x v="10"/>
    <x v="1"/>
    <x v="2"/>
  </r>
  <r>
    <n v="186027450"/>
    <x v="246"/>
    <x v="243"/>
    <x v="0"/>
    <x v="83"/>
    <m/>
    <m/>
    <x v="0"/>
    <x v="0"/>
    <x v="0"/>
    <x v="0"/>
    <x v="0"/>
    <x v="0"/>
    <x v="0"/>
    <x v="0"/>
    <x v="0"/>
    <x v="9"/>
    <x v="10"/>
    <x v="1"/>
    <x v="2"/>
  </r>
  <r>
    <n v="186027499"/>
    <x v="246"/>
    <x v="11"/>
    <x v="0"/>
    <x v="83"/>
    <m/>
    <m/>
    <x v="0"/>
    <x v="0"/>
    <x v="0"/>
    <x v="0"/>
    <x v="0"/>
    <x v="0"/>
    <x v="0"/>
    <x v="0"/>
    <x v="0"/>
    <x v="9"/>
    <x v="2"/>
    <x v="1"/>
    <x v="1"/>
  </r>
  <r>
    <n v="186038469"/>
    <x v="238"/>
    <x v="237"/>
    <x v="4"/>
    <x v="74"/>
    <m/>
    <m/>
    <x v="0"/>
    <x v="0"/>
    <x v="0"/>
    <x v="0"/>
    <x v="2"/>
    <x v="1"/>
    <x v="1"/>
    <x v="1"/>
    <x v="0"/>
    <x v="8"/>
    <x v="10"/>
    <x v="1"/>
    <x v="2"/>
  </r>
  <r>
    <n v="186038497"/>
    <x v="246"/>
    <x v="241"/>
    <x v="0"/>
    <x v="74"/>
    <m/>
    <m/>
    <x v="0"/>
    <x v="0"/>
    <x v="0"/>
    <x v="0"/>
    <x v="0"/>
    <x v="0"/>
    <x v="0"/>
    <x v="0"/>
    <x v="0"/>
    <x v="9"/>
    <x v="10"/>
    <x v="1"/>
    <x v="2"/>
  </r>
  <r>
    <n v="186038517"/>
    <x v="246"/>
    <x v="241"/>
    <x v="0"/>
    <x v="74"/>
    <m/>
    <m/>
    <x v="0"/>
    <x v="0"/>
    <x v="0"/>
    <x v="0"/>
    <x v="0"/>
    <x v="0"/>
    <x v="0"/>
    <x v="0"/>
    <x v="0"/>
    <x v="9"/>
    <x v="10"/>
    <x v="1"/>
    <x v="2"/>
  </r>
  <r>
    <n v="186038711"/>
    <x v="238"/>
    <x v="237"/>
    <x v="1"/>
    <x v="91"/>
    <m/>
    <m/>
    <x v="0"/>
    <x v="0"/>
    <x v="0"/>
    <x v="0"/>
    <x v="2"/>
    <x v="1"/>
    <x v="1"/>
    <x v="1"/>
    <x v="0"/>
    <x v="8"/>
    <x v="10"/>
    <x v="1"/>
    <x v="2"/>
  </r>
  <r>
    <n v="186038784"/>
    <x v="245"/>
    <x v="239"/>
    <x v="0"/>
    <x v="91"/>
    <m/>
    <m/>
    <x v="0"/>
    <x v="6"/>
    <x v="0"/>
    <x v="0"/>
    <x v="1"/>
    <x v="0"/>
    <x v="0"/>
    <x v="0"/>
    <x v="1"/>
    <x v="9"/>
    <x v="10"/>
    <x v="1"/>
    <x v="2"/>
  </r>
  <r>
    <n v="186038808"/>
    <x v="245"/>
    <x v="240"/>
    <x v="0"/>
    <x v="91"/>
    <m/>
    <m/>
    <x v="0"/>
    <x v="0"/>
    <x v="0"/>
    <x v="0"/>
    <x v="0"/>
    <x v="0"/>
    <x v="0"/>
    <x v="0"/>
    <x v="0"/>
    <x v="9"/>
    <x v="10"/>
    <x v="1"/>
    <x v="2"/>
  </r>
  <r>
    <n v="186039243"/>
    <x v="238"/>
    <x v="243"/>
    <x v="4"/>
    <x v="123"/>
    <m/>
    <m/>
    <x v="0"/>
    <x v="0"/>
    <x v="0"/>
    <x v="0"/>
    <x v="2"/>
    <x v="1"/>
    <x v="1"/>
    <x v="1"/>
    <x v="0"/>
    <x v="8"/>
    <x v="10"/>
    <x v="1"/>
    <x v="2"/>
  </r>
  <r>
    <n v="186039270"/>
    <x v="249"/>
    <x v="240"/>
    <x v="0"/>
    <x v="123"/>
    <m/>
    <m/>
    <x v="0"/>
    <x v="0"/>
    <x v="0"/>
    <x v="0"/>
    <x v="0"/>
    <x v="0"/>
    <x v="0"/>
    <x v="0"/>
    <x v="0"/>
    <x v="9"/>
    <x v="10"/>
    <x v="1"/>
    <x v="2"/>
  </r>
  <r>
    <n v="186039291"/>
    <x v="249"/>
    <x v="240"/>
    <x v="0"/>
    <x v="123"/>
    <m/>
    <m/>
    <x v="0"/>
    <x v="0"/>
    <x v="0"/>
    <x v="0"/>
    <x v="0"/>
    <x v="0"/>
    <x v="0"/>
    <x v="0"/>
    <x v="0"/>
    <x v="9"/>
    <x v="10"/>
    <x v="1"/>
    <x v="2"/>
  </r>
  <r>
    <n v="186039499"/>
    <x v="238"/>
    <x v="236"/>
    <x v="3"/>
    <x v="91"/>
    <m/>
    <m/>
    <x v="0"/>
    <x v="0"/>
    <x v="0"/>
    <x v="0"/>
    <x v="2"/>
    <x v="1"/>
    <x v="0"/>
    <x v="0"/>
    <x v="0"/>
    <x v="8"/>
    <x v="10"/>
    <x v="1"/>
    <x v="2"/>
  </r>
  <r>
    <n v="186040204"/>
    <x v="238"/>
    <x v="11"/>
    <x v="6"/>
    <x v="96"/>
    <m/>
    <m/>
    <x v="0"/>
    <x v="0"/>
    <x v="0"/>
    <x v="0"/>
    <x v="2"/>
    <x v="1"/>
    <x v="1"/>
    <x v="1"/>
    <x v="0"/>
    <x v="8"/>
    <x v="2"/>
    <x v="1"/>
    <x v="1"/>
  </r>
  <r>
    <n v="186045570"/>
    <x v="236"/>
    <x v="11"/>
    <x v="1"/>
    <x v="7"/>
    <m/>
    <m/>
    <x v="0"/>
    <x v="0"/>
    <x v="0"/>
    <x v="0"/>
    <x v="2"/>
    <x v="1"/>
    <x v="1"/>
    <x v="1"/>
    <x v="0"/>
    <x v="8"/>
    <x v="2"/>
    <x v="1"/>
    <x v="1"/>
  </r>
  <r>
    <n v="186045888"/>
    <x v="236"/>
    <x v="237"/>
    <x v="1"/>
    <x v="39"/>
    <m/>
    <m/>
    <x v="0"/>
    <x v="0"/>
    <x v="0"/>
    <x v="0"/>
    <x v="2"/>
    <x v="1"/>
    <x v="1"/>
    <x v="1"/>
    <x v="0"/>
    <x v="8"/>
    <x v="10"/>
    <x v="1"/>
    <x v="2"/>
  </r>
  <r>
    <n v="186045916"/>
    <x v="249"/>
    <x v="240"/>
    <x v="0"/>
    <x v="39"/>
    <m/>
    <m/>
    <x v="0"/>
    <x v="0"/>
    <x v="0"/>
    <x v="0"/>
    <x v="0"/>
    <x v="0"/>
    <x v="0"/>
    <x v="0"/>
    <x v="0"/>
    <x v="9"/>
    <x v="10"/>
    <x v="1"/>
    <x v="2"/>
  </r>
  <r>
    <n v="186045951"/>
    <x v="249"/>
    <x v="240"/>
    <x v="0"/>
    <x v="39"/>
    <m/>
    <m/>
    <x v="0"/>
    <x v="0"/>
    <x v="0"/>
    <x v="0"/>
    <x v="0"/>
    <x v="0"/>
    <x v="0"/>
    <x v="0"/>
    <x v="0"/>
    <x v="9"/>
    <x v="10"/>
    <x v="1"/>
    <x v="2"/>
  </r>
  <r>
    <n v="186048553"/>
    <x v="236"/>
    <x v="11"/>
    <x v="2"/>
    <x v="15"/>
    <s v="2025-02-06"/>
    <m/>
    <x v="1"/>
    <x v="0"/>
    <x v="0"/>
    <x v="0"/>
    <x v="2"/>
    <x v="1"/>
    <x v="0"/>
    <x v="0"/>
    <x v="0"/>
    <x v="8"/>
    <x v="2"/>
    <x v="1"/>
    <x v="1"/>
  </r>
  <r>
    <n v="186049114"/>
    <x v="236"/>
    <x v="236"/>
    <x v="1"/>
    <x v="90"/>
    <m/>
    <m/>
    <x v="0"/>
    <x v="0"/>
    <x v="0"/>
    <x v="0"/>
    <x v="2"/>
    <x v="1"/>
    <x v="1"/>
    <x v="1"/>
    <x v="0"/>
    <x v="8"/>
    <x v="10"/>
    <x v="1"/>
    <x v="2"/>
  </r>
  <r>
    <n v="186049180"/>
    <x v="246"/>
    <x v="240"/>
    <x v="0"/>
    <x v="90"/>
    <m/>
    <m/>
    <x v="0"/>
    <x v="0"/>
    <x v="0"/>
    <x v="0"/>
    <x v="0"/>
    <x v="0"/>
    <x v="0"/>
    <x v="0"/>
    <x v="0"/>
    <x v="9"/>
    <x v="10"/>
    <x v="1"/>
    <x v="2"/>
  </r>
  <r>
    <n v="186049218"/>
    <x v="246"/>
    <x v="240"/>
    <x v="0"/>
    <x v="90"/>
    <m/>
    <m/>
    <x v="0"/>
    <x v="0"/>
    <x v="0"/>
    <x v="0"/>
    <x v="0"/>
    <x v="0"/>
    <x v="0"/>
    <x v="0"/>
    <x v="0"/>
    <x v="9"/>
    <x v="10"/>
    <x v="1"/>
    <x v="2"/>
  </r>
  <r>
    <n v="186049248"/>
    <x v="246"/>
    <x v="11"/>
    <x v="0"/>
    <x v="90"/>
    <m/>
    <m/>
    <x v="0"/>
    <x v="0"/>
    <x v="0"/>
    <x v="0"/>
    <x v="0"/>
    <x v="0"/>
    <x v="0"/>
    <x v="0"/>
    <x v="0"/>
    <x v="9"/>
    <x v="2"/>
    <x v="1"/>
    <x v="1"/>
  </r>
  <r>
    <n v="186049279"/>
    <x v="246"/>
    <x v="240"/>
    <x v="0"/>
    <x v="90"/>
    <m/>
    <m/>
    <x v="0"/>
    <x v="0"/>
    <x v="0"/>
    <x v="0"/>
    <x v="0"/>
    <x v="0"/>
    <x v="0"/>
    <x v="0"/>
    <x v="0"/>
    <x v="9"/>
    <x v="10"/>
    <x v="1"/>
    <x v="2"/>
  </r>
  <r>
    <n v="186049926"/>
    <x v="236"/>
    <x v="11"/>
    <x v="6"/>
    <x v="9"/>
    <m/>
    <m/>
    <x v="0"/>
    <x v="0"/>
    <x v="0"/>
    <x v="0"/>
    <x v="2"/>
    <x v="1"/>
    <x v="1"/>
    <x v="1"/>
    <x v="0"/>
    <x v="8"/>
    <x v="2"/>
    <x v="1"/>
    <x v="1"/>
  </r>
  <r>
    <n v="186050130"/>
    <x v="236"/>
    <x v="241"/>
    <x v="6"/>
    <x v="25"/>
    <m/>
    <m/>
    <x v="0"/>
    <x v="0"/>
    <x v="0"/>
    <x v="0"/>
    <x v="2"/>
    <x v="1"/>
    <x v="1"/>
    <x v="1"/>
    <x v="0"/>
    <x v="8"/>
    <x v="10"/>
    <x v="1"/>
    <x v="2"/>
  </r>
  <r>
    <n v="186050155"/>
    <x v="249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6050218"/>
    <x v="249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6050250"/>
    <x v="249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6050280"/>
    <x v="249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6053724"/>
    <x v="236"/>
    <x v="241"/>
    <x v="4"/>
    <x v="83"/>
    <m/>
    <m/>
    <x v="0"/>
    <x v="0"/>
    <x v="0"/>
    <x v="0"/>
    <x v="2"/>
    <x v="1"/>
    <x v="1"/>
    <x v="1"/>
    <x v="0"/>
    <x v="8"/>
    <x v="10"/>
    <x v="1"/>
    <x v="2"/>
  </r>
  <r>
    <n v="186053754"/>
    <x v="245"/>
    <x v="243"/>
    <x v="0"/>
    <x v="83"/>
    <m/>
    <m/>
    <x v="0"/>
    <x v="0"/>
    <x v="0"/>
    <x v="0"/>
    <x v="0"/>
    <x v="0"/>
    <x v="0"/>
    <x v="0"/>
    <x v="0"/>
    <x v="9"/>
    <x v="10"/>
    <x v="1"/>
    <x v="2"/>
  </r>
  <r>
    <n v="186053783"/>
    <x v="245"/>
    <x v="243"/>
    <x v="0"/>
    <x v="83"/>
    <m/>
    <m/>
    <x v="0"/>
    <x v="0"/>
    <x v="0"/>
    <x v="0"/>
    <x v="0"/>
    <x v="0"/>
    <x v="0"/>
    <x v="0"/>
    <x v="0"/>
    <x v="9"/>
    <x v="10"/>
    <x v="1"/>
    <x v="2"/>
  </r>
  <r>
    <n v="186054010"/>
    <x v="236"/>
    <x v="11"/>
    <x v="1"/>
    <x v="15"/>
    <s v="2025-02-05"/>
    <m/>
    <x v="1"/>
    <x v="0"/>
    <x v="0"/>
    <x v="0"/>
    <x v="2"/>
    <x v="1"/>
    <x v="1"/>
    <x v="1"/>
    <x v="0"/>
    <x v="8"/>
    <x v="2"/>
    <x v="1"/>
    <x v="1"/>
  </r>
  <r>
    <n v="186068669"/>
    <x v="236"/>
    <x v="239"/>
    <x v="23"/>
    <x v="96"/>
    <m/>
    <m/>
    <x v="0"/>
    <x v="0"/>
    <x v="0"/>
    <x v="0"/>
    <x v="2"/>
    <x v="1"/>
    <x v="0"/>
    <x v="0"/>
    <x v="0"/>
    <x v="8"/>
    <x v="10"/>
    <x v="1"/>
    <x v="2"/>
  </r>
  <r>
    <n v="186095274"/>
    <x v="246"/>
    <x v="241"/>
    <x v="8"/>
    <x v="13"/>
    <m/>
    <m/>
    <x v="0"/>
    <x v="0"/>
    <x v="0"/>
    <x v="0"/>
    <x v="2"/>
    <x v="1"/>
    <x v="1"/>
    <x v="1"/>
    <x v="0"/>
    <x v="9"/>
    <x v="10"/>
    <x v="1"/>
    <x v="2"/>
  </r>
  <r>
    <n v="186095311"/>
    <x v="249"/>
    <x v="11"/>
    <x v="0"/>
    <x v="13"/>
    <m/>
    <m/>
    <x v="0"/>
    <x v="0"/>
    <x v="0"/>
    <x v="0"/>
    <x v="0"/>
    <x v="0"/>
    <x v="0"/>
    <x v="0"/>
    <x v="0"/>
    <x v="9"/>
    <x v="2"/>
    <x v="1"/>
    <x v="1"/>
  </r>
  <r>
    <n v="186097727"/>
    <x v="246"/>
    <x v="241"/>
    <x v="1"/>
    <x v="6"/>
    <m/>
    <m/>
    <x v="0"/>
    <x v="0"/>
    <x v="0"/>
    <x v="0"/>
    <x v="2"/>
    <x v="1"/>
    <x v="1"/>
    <x v="1"/>
    <x v="0"/>
    <x v="9"/>
    <x v="10"/>
    <x v="1"/>
    <x v="2"/>
  </r>
  <r>
    <n v="186097888"/>
    <x v="249"/>
    <x v="11"/>
    <x v="0"/>
    <x v="6"/>
    <s v="2025-02-05"/>
    <m/>
    <x v="1"/>
    <x v="6"/>
    <x v="0"/>
    <x v="0"/>
    <x v="1"/>
    <x v="0"/>
    <x v="0"/>
    <x v="0"/>
    <x v="1"/>
    <x v="9"/>
    <x v="2"/>
    <x v="1"/>
    <x v="1"/>
  </r>
  <r>
    <n v="186109436"/>
    <x v="246"/>
    <x v="237"/>
    <x v="1"/>
    <x v="28"/>
    <m/>
    <m/>
    <x v="0"/>
    <x v="0"/>
    <x v="0"/>
    <x v="0"/>
    <x v="2"/>
    <x v="1"/>
    <x v="1"/>
    <x v="1"/>
    <x v="0"/>
    <x v="9"/>
    <x v="10"/>
    <x v="1"/>
    <x v="2"/>
  </r>
  <r>
    <n v="186109486"/>
    <x v="246"/>
    <x v="241"/>
    <x v="20"/>
    <x v="90"/>
    <m/>
    <m/>
    <x v="0"/>
    <x v="0"/>
    <x v="0"/>
    <x v="0"/>
    <x v="2"/>
    <x v="1"/>
    <x v="0"/>
    <x v="0"/>
    <x v="0"/>
    <x v="9"/>
    <x v="10"/>
    <x v="1"/>
    <x v="2"/>
  </r>
  <r>
    <n v="186109498"/>
    <x v="249"/>
    <x v="11"/>
    <x v="0"/>
    <x v="28"/>
    <s v="2025-02-07"/>
    <m/>
    <x v="5"/>
    <x v="0"/>
    <x v="0"/>
    <x v="0"/>
    <x v="0"/>
    <x v="0"/>
    <x v="0"/>
    <x v="0"/>
    <x v="0"/>
    <x v="9"/>
    <x v="2"/>
    <x v="1"/>
    <x v="1"/>
  </r>
  <r>
    <n v="186109566"/>
    <x v="249"/>
    <x v="243"/>
    <x v="9"/>
    <x v="28"/>
    <m/>
    <s v="2025-02-10"/>
    <x v="0"/>
    <x v="0"/>
    <x v="0"/>
    <x v="0"/>
    <x v="0"/>
    <x v="0"/>
    <x v="0"/>
    <x v="0"/>
    <x v="0"/>
    <x v="9"/>
    <x v="10"/>
    <x v="1"/>
    <x v="2"/>
  </r>
  <r>
    <n v="186111584"/>
    <x v="246"/>
    <x v="11"/>
    <x v="1"/>
    <x v="96"/>
    <m/>
    <m/>
    <x v="0"/>
    <x v="0"/>
    <x v="0"/>
    <x v="0"/>
    <x v="2"/>
    <x v="1"/>
    <x v="1"/>
    <x v="1"/>
    <x v="0"/>
    <x v="9"/>
    <x v="2"/>
    <x v="1"/>
    <x v="1"/>
  </r>
  <r>
    <n v="186111795"/>
    <x v="246"/>
    <x v="11"/>
    <x v="4"/>
    <x v="13"/>
    <s v="2025-02-05"/>
    <m/>
    <x v="5"/>
    <x v="0"/>
    <x v="0"/>
    <x v="0"/>
    <x v="2"/>
    <x v="1"/>
    <x v="1"/>
    <x v="1"/>
    <x v="0"/>
    <x v="9"/>
    <x v="2"/>
    <x v="1"/>
    <x v="1"/>
  </r>
  <r>
    <n v="186112795"/>
    <x v="246"/>
    <x v="241"/>
    <x v="1"/>
    <x v="91"/>
    <m/>
    <s v="2025-02-09"/>
    <x v="0"/>
    <x v="0"/>
    <x v="0"/>
    <x v="0"/>
    <x v="2"/>
    <x v="1"/>
    <x v="1"/>
    <x v="1"/>
    <x v="0"/>
    <x v="9"/>
    <x v="10"/>
    <x v="1"/>
    <x v="2"/>
  </r>
  <r>
    <n v="186112841"/>
    <x v="249"/>
    <x v="11"/>
    <x v="0"/>
    <x v="91"/>
    <s v="2025-02-07"/>
    <m/>
    <x v="5"/>
    <x v="0"/>
    <x v="0"/>
    <x v="0"/>
    <x v="0"/>
    <x v="0"/>
    <x v="0"/>
    <x v="0"/>
    <x v="0"/>
    <x v="9"/>
    <x v="2"/>
    <x v="1"/>
    <x v="1"/>
  </r>
  <r>
    <n v="186116020"/>
    <x v="246"/>
    <x v="240"/>
    <x v="6"/>
    <x v="91"/>
    <m/>
    <m/>
    <x v="0"/>
    <x v="0"/>
    <x v="0"/>
    <x v="0"/>
    <x v="2"/>
    <x v="1"/>
    <x v="1"/>
    <x v="1"/>
    <x v="0"/>
    <x v="9"/>
    <x v="10"/>
    <x v="1"/>
    <x v="2"/>
  </r>
  <r>
    <n v="186116835"/>
    <x v="246"/>
    <x v="240"/>
    <x v="6"/>
    <x v="123"/>
    <m/>
    <m/>
    <x v="0"/>
    <x v="0"/>
    <x v="0"/>
    <x v="0"/>
    <x v="2"/>
    <x v="1"/>
    <x v="1"/>
    <x v="1"/>
    <x v="0"/>
    <x v="9"/>
    <x v="10"/>
    <x v="1"/>
    <x v="2"/>
  </r>
  <r>
    <n v="186116877"/>
    <x v="243"/>
    <x v="11"/>
    <x v="0"/>
    <x v="123"/>
    <m/>
    <m/>
    <x v="0"/>
    <x v="0"/>
    <x v="0"/>
    <x v="0"/>
    <x v="0"/>
    <x v="0"/>
    <x v="0"/>
    <x v="0"/>
    <x v="0"/>
    <x v="9"/>
    <x v="2"/>
    <x v="1"/>
    <x v="1"/>
  </r>
  <r>
    <n v="186117629"/>
    <x v="246"/>
    <x v="243"/>
    <x v="8"/>
    <x v="96"/>
    <m/>
    <m/>
    <x v="0"/>
    <x v="0"/>
    <x v="0"/>
    <x v="0"/>
    <x v="2"/>
    <x v="1"/>
    <x v="1"/>
    <x v="1"/>
    <x v="0"/>
    <x v="9"/>
    <x v="10"/>
    <x v="1"/>
    <x v="2"/>
  </r>
  <r>
    <n v="186117652"/>
    <x v="247"/>
    <x v="11"/>
    <x v="0"/>
    <x v="96"/>
    <m/>
    <m/>
    <x v="0"/>
    <x v="0"/>
    <x v="0"/>
    <x v="0"/>
    <x v="0"/>
    <x v="0"/>
    <x v="0"/>
    <x v="0"/>
    <x v="0"/>
    <x v="9"/>
    <x v="2"/>
    <x v="1"/>
    <x v="1"/>
  </r>
  <r>
    <n v="186117676"/>
    <x v="247"/>
    <x v="11"/>
    <x v="0"/>
    <x v="96"/>
    <m/>
    <m/>
    <x v="0"/>
    <x v="0"/>
    <x v="0"/>
    <x v="0"/>
    <x v="0"/>
    <x v="0"/>
    <x v="0"/>
    <x v="0"/>
    <x v="0"/>
    <x v="9"/>
    <x v="2"/>
    <x v="1"/>
    <x v="1"/>
  </r>
  <r>
    <n v="186117717"/>
    <x v="247"/>
    <x v="11"/>
    <x v="0"/>
    <x v="96"/>
    <m/>
    <m/>
    <x v="0"/>
    <x v="0"/>
    <x v="0"/>
    <x v="0"/>
    <x v="0"/>
    <x v="0"/>
    <x v="0"/>
    <x v="0"/>
    <x v="0"/>
    <x v="9"/>
    <x v="2"/>
    <x v="1"/>
    <x v="1"/>
  </r>
  <r>
    <n v="186117755"/>
    <x v="247"/>
    <x v="11"/>
    <x v="0"/>
    <x v="96"/>
    <m/>
    <m/>
    <x v="0"/>
    <x v="0"/>
    <x v="0"/>
    <x v="0"/>
    <x v="0"/>
    <x v="0"/>
    <x v="0"/>
    <x v="0"/>
    <x v="0"/>
    <x v="9"/>
    <x v="2"/>
    <x v="1"/>
    <x v="1"/>
  </r>
  <r>
    <n v="186117829"/>
    <x v="246"/>
    <x v="11"/>
    <x v="23"/>
    <x v="96"/>
    <m/>
    <m/>
    <x v="0"/>
    <x v="0"/>
    <x v="0"/>
    <x v="0"/>
    <x v="2"/>
    <x v="1"/>
    <x v="0"/>
    <x v="0"/>
    <x v="0"/>
    <x v="9"/>
    <x v="2"/>
    <x v="1"/>
    <x v="1"/>
  </r>
  <r>
    <n v="186125290"/>
    <x v="245"/>
    <x v="237"/>
    <x v="6"/>
    <x v="25"/>
    <m/>
    <m/>
    <x v="0"/>
    <x v="0"/>
    <x v="0"/>
    <x v="0"/>
    <x v="2"/>
    <x v="1"/>
    <x v="1"/>
    <x v="1"/>
    <x v="0"/>
    <x v="9"/>
    <x v="10"/>
    <x v="1"/>
    <x v="2"/>
  </r>
  <r>
    <n v="186125392"/>
    <x v="249"/>
    <x v="11"/>
    <x v="0"/>
    <x v="25"/>
    <m/>
    <m/>
    <x v="0"/>
    <x v="0"/>
    <x v="0"/>
    <x v="0"/>
    <x v="0"/>
    <x v="0"/>
    <x v="0"/>
    <x v="0"/>
    <x v="0"/>
    <x v="9"/>
    <x v="2"/>
    <x v="1"/>
    <x v="1"/>
  </r>
  <r>
    <n v="186125431"/>
    <x v="249"/>
    <x v="11"/>
    <x v="9"/>
    <x v="25"/>
    <m/>
    <m/>
    <x v="0"/>
    <x v="0"/>
    <x v="0"/>
    <x v="0"/>
    <x v="0"/>
    <x v="0"/>
    <x v="0"/>
    <x v="0"/>
    <x v="0"/>
    <x v="9"/>
    <x v="2"/>
    <x v="1"/>
    <x v="1"/>
  </r>
  <r>
    <n v="186125459"/>
    <x v="245"/>
    <x v="11"/>
    <x v="6"/>
    <x v="8"/>
    <s v="2025-02-04"/>
    <m/>
    <x v="7"/>
    <x v="0"/>
    <x v="0"/>
    <x v="0"/>
    <x v="2"/>
    <x v="1"/>
    <x v="1"/>
    <x v="1"/>
    <x v="0"/>
    <x v="9"/>
    <x v="2"/>
    <x v="1"/>
    <x v="1"/>
  </r>
  <r>
    <n v="186127263"/>
    <x v="245"/>
    <x v="241"/>
    <x v="10"/>
    <x v="8"/>
    <m/>
    <m/>
    <x v="0"/>
    <x v="0"/>
    <x v="0"/>
    <x v="0"/>
    <x v="2"/>
    <x v="1"/>
    <x v="0"/>
    <x v="1"/>
    <x v="0"/>
    <x v="9"/>
    <x v="10"/>
    <x v="1"/>
    <x v="2"/>
  </r>
  <r>
    <n v="186127399"/>
    <x v="249"/>
    <x v="240"/>
    <x v="0"/>
    <x v="8"/>
    <m/>
    <m/>
    <x v="0"/>
    <x v="6"/>
    <x v="0"/>
    <x v="0"/>
    <x v="1"/>
    <x v="0"/>
    <x v="0"/>
    <x v="0"/>
    <x v="1"/>
    <x v="9"/>
    <x v="10"/>
    <x v="1"/>
    <x v="2"/>
  </r>
  <r>
    <n v="186127462"/>
    <x v="249"/>
    <x v="240"/>
    <x v="0"/>
    <x v="8"/>
    <m/>
    <m/>
    <x v="0"/>
    <x v="6"/>
    <x v="0"/>
    <x v="0"/>
    <x v="1"/>
    <x v="0"/>
    <x v="0"/>
    <x v="0"/>
    <x v="1"/>
    <x v="9"/>
    <x v="10"/>
    <x v="1"/>
    <x v="2"/>
  </r>
  <r>
    <n v="186138112"/>
    <x v="245"/>
    <x v="241"/>
    <x v="2"/>
    <x v="3"/>
    <m/>
    <m/>
    <x v="0"/>
    <x v="0"/>
    <x v="0"/>
    <x v="0"/>
    <x v="2"/>
    <x v="1"/>
    <x v="0"/>
    <x v="0"/>
    <x v="0"/>
    <x v="9"/>
    <x v="10"/>
    <x v="1"/>
    <x v="2"/>
  </r>
  <r>
    <n v="186138360"/>
    <x v="245"/>
    <x v="241"/>
    <x v="18"/>
    <x v="3"/>
    <m/>
    <m/>
    <x v="0"/>
    <x v="0"/>
    <x v="0"/>
    <x v="0"/>
    <x v="2"/>
    <x v="1"/>
    <x v="0"/>
    <x v="0"/>
    <x v="0"/>
    <x v="9"/>
    <x v="10"/>
    <x v="1"/>
    <x v="2"/>
  </r>
  <r>
    <n v="186138761"/>
    <x v="245"/>
    <x v="237"/>
    <x v="2"/>
    <x v="30"/>
    <m/>
    <m/>
    <x v="0"/>
    <x v="0"/>
    <x v="0"/>
    <x v="0"/>
    <x v="2"/>
    <x v="1"/>
    <x v="0"/>
    <x v="0"/>
    <x v="0"/>
    <x v="9"/>
    <x v="10"/>
    <x v="1"/>
    <x v="2"/>
  </r>
  <r>
    <n v="186140102"/>
    <x v="245"/>
    <x v="11"/>
    <x v="6"/>
    <x v="59"/>
    <m/>
    <m/>
    <x v="0"/>
    <x v="0"/>
    <x v="0"/>
    <x v="0"/>
    <x v="2"/>
    <x v="1"/>
    <x v="1"/>
    <x v="1"/>
    <x v="0"/>
    <x v="9"/>
    <x v="2"/>
    <x v="1"/>
    <x v="1"/>
  </r>
  <r>
    <n v="186140751"/>
    <x v="245"/>
    <x v="11"/>
    <x v="1"/>
    <x v="90"/>
    <m/>
    <m/>
    <x v="0"/>
    <x v="0"/>
    <x v="0"/>
    <x v="0"/>
    <x v="2"/>
    <x v="1"/>
    <x v="1"/>
    <x v="1"/>
    <x v="0"/>
    <x v="9"/>
    <x v="2"/>
    <x v="1"/>
    <x v="1"/>
  </r>
  <r>
    <n v="186141207"/>
    <x v="245"/>
    <x v="243"/>
    <x v="4"/>
    <x v="3"/>
    <m/>
    <m/>
    <x v="0"/>
    <x v="0"/>
    <x v="0"/>
    <x v="0"/>
    <x v="2"/>
    <x v="1"/>
    <x v="1"/>
    <x v="1"/>
    <x v="0"/>
    <x v="9"/>
    <x v="10"/>
    <x v="1"/>
    <x v="2"/>
  </r>
  <r>
    <n v="186141243"/>
    <x v="249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141290"/>
    <x v="249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141329"/>
    <x v="249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141962"/>
    <x v="245"/>
    <x v="11"/>
    <x v="6"/>
    <x v="8"/>
    <m/>
    <m/>
    <x v="0"/>
    <x v="0"/>
    <x v="0"/>
    <x v="0"/>
    <x v="2"/>
    <x v="1"/>
    <x v="1"/>
    <x v="1"/>
    <x v="0"/>
    <x v="9"/>
    <x v="2"/>
    <x v="1"/>
    <x v="1"/>
  </r>
  <r>
    <n v="186142523"/>
    <x v="245"/>
    <x v="11"/>
    <x v="11"/>
    <x v="7"/>
    <s v="2025-02-10"/>
    <m/>
    <x v="7"/>
    <x v="0"/>
    <x v="0"/>
    <x v="0"/>
    <x v="2"/>
    <x v="1"/>
    <x v="0"/>
    <x v="1"/>
    <x v="0"/>
    <x v="9"/>
    <x v="2"/>
    <x v="1"/>
    <x v="1"/>
  </r>
  <r>
    <n v="186143387"/>
    <x v="245"/>
    <x v="11"/>
    <x v="6"/>
    <x v="5"/>
    <m/>
    <m/>
    <x v="0"/>
    <x v="0"/>
    <x v="0"/>
    <x v="0"/>
    <x v="2"/>
    <x v="1"/>
    <x v="1"/>
    <x v="1"/>
    <x v="0"/>
    <x v="9"/>
    <x v="2"/>
    <x v="1"/>
    <x v="1"/>
  </r>
  <r>
    <n v="186143513"/>
    <x v="243"/>
    <x v="11"/>
    <x v="0"/>
    <x v="5"/>
    <m/>
    <m/>
    <x v="0"/>
    <x v="0"/>
    <x v="0"/>
    <x v="0"/>
    <x v="0"/>
    <x v="0"/>
    <x v="0"/>
    <x v="0"/>
    <x v="0"/>
    <x v="9"/>
    <x v="2"/>
    <x v="1"/>
    <x v="1"/>
  </r>
  <r>
    <n v="186143556"/>
    <x v="243"/>
    <x v="11"/>
    <x v="0"/>
    <x v="5"/>
    <m/>
    <m/>
    <x v="0"/>
    <x v="0"/>
    <x v="0"/>
    <x v="0"/>
    <x v="0"/>
    <x v="0"/>
    <x v="0"/>
    <x v="0"/>
    <x v="0"/>
    <x v="9"/>
    <x v="2"/>
    <x v="1"/>
    <x v="1"/>
  </r>
  <r>
    <n v="186147056"/>
    <x v="245"/>
    <x v="11"/>
    <x v="6"/>
    <x v="91"/>
    <s v="2025-02-04"/>
    <m/>
    <x v="6"/>
    <x v="0"/>
    <x v="0"/>
    <x v="0"/>
    <x v="2"/>
    <x v="1"/>
    <x v="1"/>
    <x v="1"/>
    <x v="0"/>
    <x v="9"/>
    <x v="2"/>
    <x v="1"/>
    <x v="1"/>
  </r>
  <r>
    <n v="186165936"/>
    <x v="249"/>
    <x v="243"/>
    <x v="1"/>
    <x v="28"/>
    <m/>
    <m/>
    <x v="0"/>
    <x v="0"/>
    <x v="0"/>
    <x v="0"/>
    <x v="2"/>
    <x v="1"/>
    <x v="1"/>
    <x v="1"/>
    <x v="0"/>
    <x v="9"/>
    <x v="10"/>
    <x v="1"/>
    <x v="2"/>
  </r>
  <r>
    <n v="186166010"/>
    <x v="247"/>
    <x v="11"/>
    <x v="0"/>
    <x v="28"/>
    <m/>
    <m/>
    <x v="0"/>
    <x v="0"/>
    <x v="0"/>
    <x v="0"/>
    <x v="0"/>
    <x v="0"/>
    <x v="0"/>
    <x v="0"/>
    <x v="0"/>
    <x v="9"/>
    <x v="2"/>
    <x v="1"/>
    <x v="1"/>
  </r>
  <r>
    <n v="186166041"/>
    <x v="247"/>
    <x v="11"/>
    <x v="0"/>
    <x v="28"/>
    <m/>
    <m/>
    <x v="0"/>
    <x v="0"/>
    <x v="0"/>
    <x v="0"/>
    <x v="0"/>
    <x v="0"/>
    <x v="0"/>
    <x v="0"/>
    <x v="0"/>
    <x v="9"/>
    <x v="2"/>
    <x v="1"/>
    <x v="1"/>
  </r>
  <r>
    <n v="186166069"/>
    <x v="247"/>
    <x v="11"/>
    <x v="0"/>
    <x v="28"/>
    <m/>
    <m/>
    <x v="0"/>
    <x v="0"/>
    <x v="0"/>
    <x v="0"/>
    <x v="0"/>
    <x v="0"/>
    <x v="0"/>
    <x v="0"/>
    <x v="0"/>
    <x v="9"/>
    <x v="2"/>
    <x v="1"/>
    <x v="1"/>
  </r>
  <r>
    <n v="186166116"/>
    <x v="247"/>
    <x v="11"/>
    <x v="0"/>
    <x v="28"/>
    <m/>
    <m/>
    <x v="0"/>
    <x v="0"/>
    <x v="0"/>
    <x v="0"/>
    <x v="0"/>
    <x v="0"/>
    <x v="0"/>
    <x v="0"/>
    <x v="0"/>
    <x v="9"/>
    <x v="2"/>
    <x v="1"/>
    <x v="1"/>
  </r>
  <r>
    <n v="186167181"/>
    <x v="247"/>
    <x v="11"/>
    <x v="6"/>
    <x v="8"/>
    <m/>
    <m/>
    <x v="0"/>
    <x v="0"/>
    <x v="0"/>
    <x v="0"/>
    <x v="2"/>
    <x v="1"/>
    <x v="1"/>
    <x v="1"/>
    <x v="0"/>
    <x v="9"/>
    <x v="2"/>
    <x v="1"/>
    <x v="1"/>
  </r>
  <r>
    <n v="186180272"/>
    <x v="249"/>
    <x v="239"/>
    <x v="1"/>
    <x v="7"/>
    <m/>
    <m/>
    <x v="0"/>
    <x v="0"/>
    <x v="0"/>
    <x v="0"/>
    <x v="2"/>
    <x v="1"/>
    <x v="1"/>
    <x v="1"/>
    <x v="0"/>
    <x v="9"/>
    <x v="10"/>
    <x v="1"/>
    <x v="2"/>
  </r>
  <r>
    <n v="186180307"/>
    <x v="250"/>
    <x v="11"/>
    <x v="0"/>
    <x v="7"/>
    <m/>
    <m/>
    <x v="0"/>
    <x v="0"/>
    <x v="0"/>
    <x v="0"/>
    <x v="0"/>
    <x v="0"/>
    <x v="0"/>
    <x v="0"/>
    <x v="0"/>
    <x v="9"/>
    <x v="2"/>
    <x v="1"/>
    <x v="1"/>
  </r>
  <r>
    <n v="186180333"/>
    <x v="250"/>
    <x v="11"/>
    <x v="0"/>
    <x v="7"/>
    <m/>
    <m/>
    <x v="0"/>
    <x v="0"/>
    <x v="0"/>
    <x v="0"/>
    <x v="0"/>
    <x v="0"/>
    <x v="0"/>
    <x v="0"/>
    <x v="0"/>
    <x v="9"/>
    <x v="2"/>
    <x v="1"/>
    <x v="1"/>
  </r>
  <r>
    <n v="186181360"/>
    <x v="249"/>
    <x v="241"/>
    <x v="1"/>
    <x v="6"/>
    <m/>
    <m/>
    <x v="0"/>
    <x v="0"/>
    <x v="0"/>
    <x v="0"/>
    <x v="2"/>
    <x v="1"/>
    <x v="1"/>
    <x v="1"/>
    <x v="0"/>
    <x v="9"/>
    <x v="10"/>
    <x v="1"/>
    <x v="2"/>
  </r>
  <r>
    <n v="186181417"/>
    <x v="247"/>
    <x v="11"/>
    <x v="0"/>
    <x v="6"/>
    <m/>
    <m/>
    <x v="0"/>
    <x v="0"/>
    <x v="0"/>
    <x v="0"/>
    <x v="0"/>
    <x v="0"/>
    <x v="0"/>
    <x v="0"/>
    <x v="0"/>
    <x v="9"/>
    <x v="2"/>
    <x v="1"/>
    <x v="1"/>
  </r>
  <r>
    <n v="186181467"/>
    <x v="247"/>
    <x v="11"/>
    <x v="0"/>
    <x v="6"/>
    <m/>
    <m/>
    <x v="0"/>
    <x v="0"/>
    <x v="0"/>
    <x v="0"/>
    <x v="0"/>
    <x v="0"/>
    <x v="0"/>
    <x v="0"/>
    <x v="0"/>
    <x v="9"/>
    <x v="2"/>
    <x v="1"/>
    <x v="1"/>
  </r>
  <r>
    <n v="186181556"/>
    <x v="249"/>
    <x v="11"/>
    <x v="1"/>
    <x v="15"/>
    <s v="2025-02-07"/>
    <m/>
    <x v="1"/>
    <x v="0"/>
    <x v="0"/>
    <x v="0"/>
    <x v="2"/>
    <x v="1"/>
    <x v="1"/>
    <x v="1"/>
    <x v="0"/>
    <x v="9"/>
    <x v="2"/>
    <x v="1"/>
    <x v="1"/>
  </r>
  <r>
    <n v="186181907"/>
    <x v="249"/>
    <x v="239"/>
    <x v="10"/>
    <x v="59"/>
    <m/>
    <m/>
    <x v="0"/>
    <x v="0"/>
    <x v="0"/>
    <x v="0"/>
    <x v="2"/>
    <x v="1"/>
    <x v="0"/>
    <x v="1"/>
    <x v="0"/>
    <x v="9"/>
    <x v="10"/>
    <x v="1"/>
    <x v="2"/>
  </r>
  <r>
    <n v="186181941"/>
    <x v="244"/>
    <x v="11"/>
    <x v="0"/>
    <x v="59"/>
    <m/>
    <m/>
    <x v="0"/>
    <x v="0"/>
    <x v="0"/>
    <x v="0"/>
    <x v="0"/>
    <x v="0"/>
    <x v="0"/>
    <x v="0"/>
    <x v="0"/>
    <x v="9"/>
    <x v="2"/>
    <x v="1"/>
    <x v="1"/>
  </r>
  <r>
    <n v="186181951"/>
    <x v="249"/>
    <x v="241"/>
    <x v="18"/>
    <x v="6"/>
    <m/>
    <m/>
    <x v="0"/>
    <x v="0"/>
    <x v="0"/>
    <x v="0"/>
    <x v="2"/>
    <x v="1"/>
    <x v="0"/>
    <x v="0"/>
    <x v="0"/>
    <x v="9"/>
    <x v="10"/>
    <x v="1"/>
    <x v="2"/>
  </r>
  <r>
    <n v="186181996"/>
    <x v="244"/>
    <x v="11"/>
    <x v="0"/>
    <x v="59"/>
    <m/>
    <m/>
    <x v="0"/>
    <x v="0"/>
    <x v="0"/>
    <x v="0"/>
    <x v="0"/>
    <x v="0"/>
    <x v="0"/>
    <x v="0"/>
    <x v="0"/>
    <x v="9"/>
    <x v="2"/>
    <x v="1"/>
    <x v="1"/>
  </r>
  <r>
    <n v="186186248"/>
    <x v="249"/>
    <x v="11"/>
    <x v="4"/>
    <x v="39"/>
    <m/>
    <m/>
    <x v="0"/>
    <x v="0"/>
    <x v="0"/>
    <x v="0"/>
    <x v="2"/>
    <x v="1"/>
    <x v="1"/>
    <x v="1"/>
    <x v="0"/>
    <x v="9"/>
    <x v="2"/>
    <x v="1"/>
    <x v="1"/>
  </r>
  <r>
    <n v="186186338"/>
    <x v="249"/>
    <x v="11"/>
    <x v="10"/>
    <x v="3"/>
    <m/>
    <m/>
    <x v="0"/>
    <x v="0"/>
    <x v="0"/>
    <x v="0"/>
    <x v="2"/>
    <x v="1"/>
    <x v="0"/>
    <x v="1"/>
    <x v="0"/>
    <x v="9"/>
    <x v="2"/>
    <x v="1"/>
    <x v="1"/>
  </r>
  <r>
    <n v="186198294"/>
    <x v="249"/>
    <x v="243"/>
    <x v="1"/>
    <x v="39"/>
    <m/>
    <m/>
    <x v="0"/>
    <x v="0"/>
    <x v="0"/>
    <x v="0"/>
    <x v="2"/>
    <x v="1"/>
    <x v="1"/>
    <x v="1"/>
    <x v="0"/>
    <x v="9"/>
    <x v="10"/>
    <x v="1"/>
    <x v="2"/>
  </r>
  <r>
    <n v="186198342"/>
    <x v="247"/>
    <x v="11"/>
    <x v="0"/>
    <x v="39"/>
    <m/>
    <m/>
    <x v="0"/>
    <x v="0"/>
    <x v="0"/>
    <x v="0"/>
    <x v="0"/>
    <x v="0"/>
    <x v="0"/>
    <x v="0"/>
    <x v="0"/>
    <x v="9"/>
    <x v="2"/>
    <x v="1"/>
    <x v="1"/>
  </r>
  <r>
    <n v="186198389"/>
    <x v="247"/>
    <x v="11"/>
    <x v="0"/>
    <x v="39"/>
    <m/>
    <m/>
    <x v="0"/>
    <x v="0"/>
    <x v="0"/>
    <x v="0"/>
    <x v="0"/>
    <x v="0"/>
    <x v="0"/>
    <x v="0"/>
    <x v="0"/>
    <x v="9"/>
    <x v="2"/>
    <x v="1"/>
    <x v="1"/>
  </r>
  <r>
    <n v="186199037"/>
    <x v="249"/>
    <x v="11"/>
    <x v="6"/>
    <x v="91"/>
    <m/>
    <m/>
    <x v="0"/>
    <x v="0"/>
    <x v="0"/>
    <x v="0"/>
    <x v="2"/>
    <x v="1"/>
    <x v="1"/>
    <x v="1"/>
    <x v="0"/>
    <x v="9"/>
    <x v="2"/>
    <x v="1"/>
    <x v="1"/>
  </r>
  <r>
    <n v="186199117"/>
    <x v="243"/>
    <x v="11"/>
    <x v="0"/>
    <x v="91"/>
    <m/>
    <m/>
    <x v="0"/>
    <x v="0"/>
    <x v="0"/>
    <x v="0"/>
    <x v="0"/>
    <x v="0"/>
    <x v="0"/>
    <x v="0"/>
    <x v="0"/>
    <x v="9"/>
    <x v="2"/>
    <x v="1"/>
    <x v="1"/>
  </r>
  <r>
    <n v="186199159"/>
    <x v="243"/>
    <x v="240"/>
    <x v="9"/>
    <x v="91"/>
    <m/>
    <m/>
    <x v="0"/>
    <x v="0"/>
    <x v="0"/>
    <x v="0"/>
    <x v="0"/>
    <x v="0"/>
    <x v="0"/>
    <x v="0"/>
    <x v="0"/>
    <x v="9"/>
    <x v="10"/>
    <x v="1"/>
    <x v="2"/>
  </r>
  <r>
    <n v="186209282"/>
    <x v="247"/>
    <x v="239"/>
    <x v="6"/>
    <x v="6"/>
    <m/>
    <m/>
    <x v="0"/>
    <x v="0"/>
    <x v="0"/>
    <x v="0"/>
    <x v="2"/>
    <x v="1"/>
    <x v="1"/>
    <x v="1"/>
    <x v="0"/>
    <x v="9"/>
    <x v="10"/>
    <x v="1"/>
    <x v="2"/>
  </r>
  <r>
    <n v="186209305"/>
    <x v="244"/>
    <x v="11"/>
    <x v="0"/>
    <x v="6"/>
    <m/>
    <m/>
    <x v="0"/>
    <x v="0"/>
    <x v="0"/>
    <x v="0"/>
    <x v="0"/>
    <x v="0"/>
    <x v="0"/>
    <x v="0"/>
    <x v="0"/>
    <x v="9"/>
    <x v="2"/>
    <x v="1"/>
    <x v="1"/>
  </r>
  <r>
    <n v="186209343"/>
    <x v="244"/>
    <x v="11"/>
    <x v="0"/>
    <x v="6"/>
    <m/>
    <m/>
    <x v="0"/>
    <x v="0"/>
    <x v="0"/>
    <x v="0"/>
    <x v="0"/>
    <x v="0"/>
    <x v="0"/>
    <x v="0"/>
    <x v="0"/>
    <x v="9"/>
    <x v="2"/>
    <x v="1"/>
    <x v="1"/>
  </r>
  <r>
    <n v="186209497"/>
    <x v="247"/>
    <x v="11"/>
    <x v="1"/>
    <x v="40"/>
    <m/>
    <m/>
    <x v="0"/>
    <x v="0"/>
    <x v="0"/>
    <x v="0"/>
    <x v="2"/>
    <x v="1"/>
    <x v="1"/>
    <x v="1"/>
    <x v="0"/>
    <x v="9"/>
    <x v="2"/>
    <x v="1"/>
    <x v="1"/>
  </r>
  <r>
    <n v="186210669"/>
    <x v="247"/>
    <x v="243"/>
    <x v="10"/>
    <x v="3"/>
    <m/>
    <m/>
    <x v="0"/>
    <x v="0"/>
    <x v="0"/>
    <x v="0"/>
    <x v="2"/>
    <x v="1"/>
    <x v="0"/>
    <x v="1"/>
    <x v="0"/>
    <x v="9"/>
    <x v="10"/>
    <x v="1"/>
    <x v="2"/>
  </r>
  <r>
    <n v="186211383"/>
    <x v="244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211437"/>
    <x v="244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211478"/>
    <x v="244"/>
    <x v="11"/>
    <x v="0"/>
    <x v="3"/>
    <m/>
    <m/>
    <x v="0"/>
    <x v="0"/>
    <x v="0"/>
    <x v="0"/>
    <x v="0"/>
    <x v="0"/>
    <x v="0"/>
    <x v="0"/>
    <x v="0"/>
    <x v="9"/>
    <x v="2"/>
    <x v="1"/>
    <x v="1"/>
  </r>
  <r>
    <n v="186211982"/>
    <x v="247"/>
    <x v="239"/>
    <x v="2"/>
    <x v="25"/>
    <m/>
    <m/>
    <x v="0"/>
    <x v="0"/>
    <x v="0"/>
    <x v="0"/>
    <x v="2"/>
    <x v="1"/>
    <x v="0"/>
    <x v="0"/>
    <x v="0"/>
    <x v="9"/>
    <x v="10"/>
    <x v="1"/>
    <x v="2"/>
  </r>
  <r>
    <n v="186212070"/>
    <x v="247"/>
    <x v="239"/>
    <x v="18"/>
    <x v="25"/>
    <m/>
    <m/>
    <x v="0"/>
    <x v="0"/>
    <x v="0"/>
    <x v="0"/>
    <x v="2"/>
    <x v="1"/>
    <x v="0"/>
    <x v="0"/>
    <x v="0"/>
    <x v="9"/>
    <x v="10"/>
    <x v="1"/>
    <x v="2"/>
  </r>
  <r>
    <n v="186212142"/>
    <x v="247"/>
    <x v="240"/>
    <x v="2"/>
    <x v="25"/>
    <m/>
    <m/>
    <x v="0"/>
    <x v="0"/>
    <x v="0"/>
    <x v="0"/>
    <x v="2"/>
    <x v="1"/>
    <x v="0"/>
    <x v="0"/>
    <x v="0"/>
    <x v="9"/>
    <x v="10"/>
    <x v="1"/>
    <x v="2"/>
  </r>
  <r>
    <n v="186212254"/>
    <x v="247"/>
    <x v="239"/>
    <x v="8"/>
    <x v="8"/>
    <m/>
    <m/>
    <x v="0"/>
    <x v="0"/>
    <x v="0"/>
    <x v="0"/>
    <x v="2"/>
    <x v="1"/>
    <x v="1"/>
    <x v="1"/>
    <x v="0"/>
    <x v="9"/>
    <x v="10"/>
    <x v="1"/>
    <x v="2"/>
  </r>
  <r>
    <n v="186212277"/>
    <x v="244"/>
    <x v="11"/>
    <x v="0"/>
    <x v="8"/>
    <m/>
    <m/>
    <x v="0"/>
    <x v="0"/>
    <x v="0"/>
    <x v="0"/>
    <x v="0"/>
    <x v="0"/>
    <x v="0"/>
    <x v="0"/>
    <x v="0"/>
    <x v="9"/>
    <x v="2"/>
    <x v="1"/>
    <x v="1"/>
  </r>
  <r>
    <n v="186213034"/>
    <x v="247"/>
    <x v="240"/>
    <x v="1"/>
    <x v="83"/>
    <m/>
    <m/>
    <x v="0"/>
    <x v="0"/>
    <x v="0"/>
    <x v="0"/>
    <x v="2"/>
    <x v="1"/>
    <x v="1"/>
    <x v="1"/>
    <x v="0"/>
    <x v="9"/>
    <x v="10"/>
    <x v="1"/>
    <x v="2"/>
  </r>
  <r>
    <n v="186216076"/>
    <x v="247"/>
    <x v="11"/>
    <x v="1"/>
    <x v="97"/>
    <m/>
    <m/>
    <x v="0"/>
    <x v="0"/>
    <x v="0"/>
    <x v="0"/>
    <x v="2"/>
    <x v="1"/>
    <x v="1"/>
    <x v="1"/>
    <x v="0"/>
    <x v="9"/>
    <x v="2"/>
    <x v="1"/>
    <x v="1"/>
  </r>
  <r>
    <n v="186216685"/>
    <x v="247"/>
    <x v="11"/>
    <x v="6"/>
    <x v="83"/>
    <s v="2025-02-10"/>
    <m/>
    <x v="5"/>
    <x v="0"/>
    <x v="0"/>
    <x v="0"/>
    <x v="2"/>
    <x v="1"/>
    <x v="1"/>
    <x v="1"/>
    <x v="0"/>
    <x v="9"/>
    <x v="2"/>
    <x v="1"/>
    <x v="1"/>
  </r>
  <r>
    <n v="186216688"/>
    <x v="247"/>
    <x v="11"/>
    <x v="1"/>
    <x v="71"/>
    <m/>
    <m/>
    <x v="0"/>
    <x v="0"/>
    <x v="0"/>
    <x v="0"/>
    <x v="2"/>
    <x v="1"/>
    <x v="1"/>
    <x v="1"/>
    <x v="0"/>
    <x v="9"/>
    <x v="2"/>
    <x v="1"/>
    <x v="1"/>
  </r>
  <r>
    <n v="186229392"/>
    <x v="247"/>
    <x v="11"/>
    <x v="10"/>
    <x v="105"/>
    <m/>
    <m/>
    <x v="0"/>
    <x v="0"/>
    <x v="0"/>
    <x v="0"/>
    <x v="2"/>
    <x v="1"/>
    <x v="0"/>
    <x v="1"/>
    <x v="0"/>
    <x v="9"/>
    <x v="2"/>
    <x v="1"/>
    <x v="1"/>
  </r>
  <r>
    <n v="186229963"/>
    <x v="247"/>
    <x v="11"/>
    <x v="8"/>
    <x v="90"/>
    <m/>
    <m/>
    <x v="0"/>
    <x v="0"/>
    <x v="0"/>
    <x v="0"/>
    <x v="2"/>
    <x v="1"/>
    <x v="1"/>
    <x v="1"/>
    <x v="0"/>
    <x v="9"/>
    <x v="2"/>
    <x v="1"/>
    <x v="1"/>
  </r>
  <r>
    <n v="186230192"/>
    <x v="247"/>
    <x v="240"/>
    <x v="10"/>
    <x v="71"/>
    <m/>
    <m/>
    <x v="0"/>
    <x v="0"/>
    <x v="0"/>
    <x v="0"/>
    <x v="2"/>
    <x v="1"/>
    <x v="0"/>
    <x v="1"/>
    <x v="0"/>
    <x v="9"/>
    <x v="10"/>
    <x v="1"/>
    <x v="2"/>
  </r>
  <r>
    <n v="186230542"/>
    <x v="247"/>
    <x v="240"/>
    <x v="10"/>
    <x v="84"/>
    <m/>
    <m/>
    <x v="0"/>
    <x v="0"/>
    <x v="0"/>
    <x v="0"/>
    <x v="2"/>
    <x v="1"/>
    <x v="0"/>
    <x v="1"/>
    <x v="0"/>
    <x v="9"/>
    <x v="10"/>
    <x v="1"/>
    <x v="2"/>
  </r>
  <r>
    <n v="186230575"/>
    <x v="243"/>
    <x v="11"/>
    <x v="0"/>
    <x v="84"/>
    <m/>
    <m/>
    <x v="0"/>
    <x v="0"/>
    <x v="0"/>
    <x v="0"/>
    <x v="0"/>
    <x v="0"/>
    <x v="0"/>
    <x v="0"/>
    <x v="0"/>
    <x v="9"/>
    <x v="2"/>
    <x v="1"/>
    <x v="1"/>
  </r>
  <r>
    <n v="186230604"/>
    <x v="243"/>
    <x v="11"/>
    <x v="0"/>
    <x v="84"/>
    <m/>
    <m/>
    <x v="0"/>
    <x v="0"/>
    <x v="0"/>
    <x v="0"/>
    <x v="0"/>
    <x v="0"/>
    <x v="0"/>
    <x v="0"/>
    <x v="0"/>
    <x v="9"/>
    <x v="2"/>
    <x v="1"/>
    <x v="1"/>
  </r>
  <r>
    <n v="186230880"/>
    <x v="247"/>
    <x v="240"/>
    <x v="1"/>
    <x v="83"/>
    <m/>
    <m/>
    <x v="0"/>
    <x v="0"/>
    <x v="0"/>
    <x v="0"/>
    <x v="2"/>
    <x v="1"/>
    <x v="1"/>
    <x v="1"/>
    <x v="0"/>
    <x v="9"/>
    <x v="10"/>
    <x v="1"/>
    <x v="2"/>
  </r>
  <r>
    <n v="186235188"/>
    <x v="244"/>
    <x v="11"/>
    <x v="6"/>
    <x v="28"/>
    <m/>
    <m/>
    <x v="0"/>
    <x v="0"/>
    <x v="0"/>
    <x v="0"/>
    <x v="2"/>
    <x v="1"/>
    <x v="1"/>
    <x v="1"/>
    <x v="0"/>
    <x v="9"/>
    <x v="2"/>
    <x v="1"/>
    <x v="1"/>
  </r>
  <r>
    <n v="186235191"/>
    <x v="244"/>
    <x v="11"/>
    <x v="4"/>
    <x v="9"/>
    <m/>
    <m/>
    <x v="0"/>
    <x v="0"/>
    <x v="0"/>
    <x v="0"/>
    <x v="2"/>
    <x v="1"/>
    <x v="1"/>
    <x v="1"/>
    <x v="0"/>
    <x v="9"/>
    <x v="2"/>
    <x v="1"/>
    <x v="1"/>
  </r>
  <r>
    <n v="186237903"/>
    <x v="244"/>
    <x v="11"/>
    <x v="12"/>
    <x v="30"/>
    <m/>
    <m/>
    <x v="0"/>
    <x v="0"/>
    <x v="0"/>
    <x v="0"/>
    <x v="2"/>
    <x v="1"/>
    <x v="0"/>
    <x v="1"/>
    <x v="0"/>
    <x v="9"/>
    <x v="2"/>
    <x v="1"/>
    <x v="1"/>
  </r>
  <r>
    <n v="186248620"/>
    <x v="244"/>
    <x v="240"/>
    <x v="1"/>
    <x v="23"/>
    <m/>
    <m/>
    <x v="0"/>
    <x v="0"/>
    <x v="0"/>
    <x v="0"/>
    <x v="2"/>
    <x v="1"/>
    <x v="1"/>
    <x v="1"/>
    <x v="0"/>
    <x v="9"/>
    <x v="10"/>
    <x v="1"/>
    <x v="2"/>
  </r>
  <r>
    <n v="186248676"/>
    <x v="243"/>
    <x v="11"/>
    <x v="0"/>
    <x v="23"/>
    <m/>
    <m/>
    <x v="0"/>
    <x v="0"/>
    <x v="0"/>
    <x v="0"/>
    <x v="0"/>
    <x v="0"/>
    <x v="0"/>
    <x v="0"/>
    <x v="0"/>
    <x v="9"/>
    <x v="2"/>
    <x v="1"/>
    <x v="1"/>
  </r>
  <r>
    <n v="186248712"/>
    <x v="243"/>
    <x v="11"/>
    <x v="0"/>
    <x v="23"/>
    <m/>
    <m/>
    <x v="0"/>
    <x v="0"/>
    <x v="0"/>
    <x v="0"/>
    <x v="0"/>
    <x v="0"/>
    <x v="0"/>
    <x v="0"/>
    <x v="0"/>
    <x v="9"/>
    <x v="2"/>
    <x v="1"/>
    <x v="1"/>
  </r>
  <r>
    <n v="186250632"/>
    <x v="244"/>
    <x v="11"/>
    <x v="1"/>
    <x v="13"/>
    <m/>
    <m/>
    <x v="0"/>
    <x v="0"/>
    <x v="0"/>
    <x v="0"/>
    <x v="2"/>
    <x v="1"/>
    <x v="1"/>
    <x v="1"/>
    <x v="0"/>
    <x v="9"/>
    <x v="2"/>
    <x v="1"/>
    <x v="1"/>
  </r>
  <r>
    <n v="186250841"/>
    <x v="244"/>
    <x v="11"/>
    <x v="4"/>
    <x v="6"/>
    <m/>
    <m/>
    <x v="0"/>
    <x v="0"/>
    <x v="0"/>
    <x v="0"/>
    <x v="2"/>
    <x v="1"/>
    <x v="1"/>
    <x v="1"/>
    <x v="0"/>
    <x v="9"/>
    <x v="2"/>
    <x v="1"/>
    <x v="1"/>
  </r>
  <r>
    <n v="186251903"/>
    <x v="244"/>
    <x v="11"/>
    <x v="1"/>
    <x v="22"/>
    <s v="2025-02-07"/>
    <m/>
    <x v="1"/>
    <x v="0"/>
    <x v="0"/>
    <x v="0"/>
    <x v="2"/>
    <x v="1"/>
    <x v="1"/>
    <x v="1"/>
    <x v="0"/>
    <x v="9"/>
    <x v="2"/>
    <x v="1"/>
    <x v="1"/>
  </r>
  <r>
    <n v="186252136"/>
    <x v="244"/>
    <x v="11"/>
    <x v="1"/>
    <x v="74"/>
    <m/>
    <m/>
    <x v="0"/>
    <x v="0"/>
    <x v="0"/>
    <x v="0"/>
    <x v="2"/>
    <x v="1"/>
    <x v="1"/>
    <x v="1"/>
    <x v="0"/>
    <x v="9"/>
    <x v="2"/>
    <x v="1"/>
    <x v="1"/>
  </r>
  <r>
    <n v="186254915"/>
    <x v="244"/>
    <x v="11"/>
    <x v="6"/>
    <x v="83"/>
    <m/>
    <m/>
    <x v="0"/>
    <x v="0"/>
    <x v="0"/>
    <x v="0"/>
    <x v="2"/>
    <x v="1"/>
    <x v="1"/>
    <x v="1"/>
    <x v="0"/>
    <x v="9"/>
    <x v="2"/>
    <x v="1"/>
    <x v="1"/>
  </r>
  <r>
    <n v="186255458"/>
    <x v="244"/>
    <x v="11"/>
    <x v="6"/>
    <x v="71"/>
    <m/>
    <m/>
    <x v="0"/>
    <x v="0"/>
    <x v="0"/>
    <x v="0"/>
    <x v="2"/>
    <x v="1"/>
    <x v="1"/>
    <x v="1"/>
    <x v="0"/>
    <x v="9"/>
    <x v="2"/>
    <x v="1"/>
    <x v="1"/>
  </r>
  <r>
    <n v="186255714"/>
    <x v="244"/>
    <x v="11"/>
    <x v="8"/>
    <x v="28"/>
    <m/>
    <m/>
    <x v="0"/>
    <x v="0"/>
    <x v="0"/>
    <x v="0"/>
    <x v="2"/>
    <x v="1"/>
    <x v="1"/>
    <x v="1"/>
    <x v="0"/>
    <x v="9"/>
    <x v="2"/>
    <x v="1"/>
    <x v="1"/>
  </r>
  <r>
    <n v="186256052"/>
    <x v="244"/>
    <x v="11"/>
    <x v="3"/>
    <x v="90"/>
    <m/>
    <m/>
    <x v="0"/>
    <x v="0"/>
    <x v="0"/>
    <x v="0"/>
    <x v="2"/>
    <x v="1"/>
    <x v="0"/>
    <x v="0"/>
    <x v="0"/>
    <x v="9"/>
    <x v="2"/>
    <x v="1"/>
    <x v="1"/>
  </r>
  <r>
    <n v="186256622"/>
    <x v="244"/>
    <x v="11"/>
    <x v="12"/>
    <x v="91"/>
    <m/>
    <m/>
    <x v="0"/>
    <x v="0"/>
    <x v="0"/>
    <x v="0"/>
    <x v="2"/>
    <x v="1"/>
    <x v="0"/>
    <x v="1"/>
    <x v="0"/>
    <x v="9"/>
    <x v="2"/>
    <x v="1"/>
    <x v="1"/>
  </r>
  <r>
    <n v="186256937"/>
    <x v="244"/>
    <x v="11"/>
    <x v="10"/>
    <x v="90"/>
    <m/>
    <m/>
    <x v="0"/>
    <x v="0"/>
    <x v="0"/>
    <x v="0"/>
    <x v="2"/>
    <x v="1"/>
    <x v="0"/>
    <x v="1"/>
    <x v="0"/>
    <x v="9"/>
    <x v="2"/>
    <x v="1"/>
    <x v="1"/>
  </r>
  <r>
    <n v="186256971"/>
    <x v="244"/>
    <x v="11"/>
    <x v="1"/>
    <x v="120"/>
    <m/>
    <m/>
    <x v="0"/>
    <x v="0"/>
    <x v="0"/>
    <x v="0"/>
    <x v="2"/>
    <x v="1"/>
    <x v="1"/>
    <x v="1"/>
    <x v="0"/>
    <x v="9"/>
    <x v="2"/>
    <x v="1"/>
    <x v="1"/>
  </r>
  <r>
    <n v="186257212"/>
    <x v="244"/>
    <x v="11"/>
    <x v="6"/>
    <x v="97"/>
    <m/>
    <m/>
    <x v="0"/>
    <x v="0"/>
    <x v="0"/>
    <x v="0"/>
    <x v="2"/>
    <x v="1"/>
    <x v="1"/>
    <x v="1"/>
    <x v="0"/>
    <x v="9"/>
    <x v="2"/>
    <x v="1"/>
    <x v="1"/>
  </r>
  <r>
    <n v="186258068"/>
    <x v="244"/>
    <x v="244"/>
    <x v="18"/>
    <x v="96"/>
    <m/>
    <m/>
    <x v="0"/>
    <x v="0"/>
    <x v="0"/>
    <x v="0"/>
    <x v="2"/>
    <x v="1"/>
    <x v="0"/>
    <x v="0"/>
    <x v="0"/>
    <x v="9"/>
    <x v="10"/>
    <x v="1"/>
    <x v="2"/>
  </r>
  <r>
    <n v="186258248"/>
    <x v="244"/>
    <x v="11"/>
    <x v="5"/>
    <x v="91"/>
    <m/>
    <m/>
    <x v="0"/>
    <x v="0"/>
    <x v="0"/>
    <x v="0"/>
    <x v="2"/>
    <x v="1"/>
    <x v="1"/>
    <x v="0"/>
    <x v="0"/>
    <x v="9"/>
    <x v="2"/>
    <x v="1"/>
    <x v="1"/>
  </r>
  <r>
    <n v="186259383"/>
    <x v="244"/>
    <x v="240"/>
    <x v="1"/>
    <x v="29"/>
    <m/>
    <m/>
    <x v="0"/>
    <x v="0"/>
    <x v="0"/>
    <x v="0"/>
    <x v="2"/>
    <x v="1"/>
    <x v="1"/>
    <x v="1"/>
    <x v="0"/>
    <x v="9"/>
    <x v="10"/>
    <x v="1"/>
    <x v="2"/>
  </r>
  <r>
    <n v="186259405"/>
    <x v="243"/>
    <x v="11"/>
    <x v="0"/>
    <x v="29"/>
    <m/>
    <m/>
    <x v="0"/>
    <x v="0"/>
    <x v="0"/>
    <x v="0"/>
    <x v="0"/>
    <x v="0"/>
    <x v="0"/>
    <x v="0"/>
    <x v="0"/>
    <x v="9"/>
    <x v="2"/>
    <x v="1"/>
    <x v="1"/>
  </r>
  <r>
    <n v="186259442"/>
    <x v="243"/>
    <x v="11"/>
    <x v="0"/>
    <x v="29"/>
    <m/>
    <m/>
    <x v="0"/>
    <x v="0"/>
    <x v="0"/>
    <x v="0"/>
    <x v="0"/>
    <x v="0"/>
    <x v="0"/>
    <x v="0"/>
    <x v="0"/>
    <x v="9"/>
    <x v="2"/>
    <x v="1"/>
    <x v="1"/>
  </r>
  <r>
    <n v="186259447"/>
    <x v="244"/>
    <x v="11"/>
    <x v="12"/>
    <x v="96"/>
    <m/>
    <m/>
    <x v="0"/>
    <x v="0"/>
    <x v="0"/>
    <x v="0"/>
    <x v="2"/>
    <x v="1"/>
    <x v="0"/>
    <x v="1"/>
    <x v="0"/>
    <x v="9"/>
    <x v="2"/>
    <x v="1"/>
    <x v="1"/>
  </r>
  <r>
    <n v="186259547"/>
    <x v="244"/>
    <x v="11"/>
    <x v="1"/>
    <x v="4"/>
    <m/>
    <m/>
    <x v="0"/>
    <x v="0"/>
    <x v="0"/>
    <x v="0"/>
    <x v="2"/>
    <x v="1"/>
    <x v="1"/>
    <x v="1"/>
    <x v="0"/>
    <x v="9"/>
    <x v="2"/>
    <x v="1"/>
    <x v="1"/>
  </r>
  <r>
    <n v="186301098"/>
    <x v="243"/>
    <x v="11"/>
    <x v="4"/>
    <x v="7"/>
    <m/>
    <m/>
    <x v="0"/>
    <x v="0"/>
    <x v="0"/>
    <x v="0"/>
    <x v="2"/>
    <x v="1"/>
    <x v="1"/>
    <x v="1"/>
    <x v="0"/>
    <x v="9"/>
    <x v="2"/>
    <x v="1"/>
    <x v="1"/>
  </r>
  <r>
    <n v="186301380"/>
    <x v="243"/>
    <x v="11"/>
    <x v="4"/>
    <x v="3"/>
    <m/>
    <m/>
    <x v="0"/>
    <x v="0"/>
    <x v="0"/>
    <x v="0"/>
    <x v="2"/>
    <x v="1"/>
    <x v="1"/>
    <x v="1"/>
    <x v="0"/>
    <x v="9"/>
    <x v="2"/>
    <x v="1"/>
    <x v="1"/>
  </r>
  <r>
    <n v="186302543"/>
    <x v="243"/>
    <x v="11"/>
    <x v="1"/>
    <x v="25"/>
    <m/>
    <m/>
    <x v="0"/>
    <x v="0"/>
    <x v="0"/>
    <x v="0"/>
    <x v="2"/>
    <x v="1"/>
    <x v="1"/>
    <x v="1"/>
    <x v="0"/>
    <x v="9"/>
    <x v="2"/>
    <x v="1"/>
    <x v="1"/>
  </r>
  <r>
    <n v="186303200"/>
    <x v="243"/>
    <x v="11"/>
    <x v="11"/>
    <x v="15"/>
    <s v="2025-02-10"/>
    <m/>
    <x v="7"/>
    <x v="0"/>
    <x v="0"/>
    <x v="0"/>
    <x v="2"/>
    <x v="1"/>
    <x v="0"/>
    <x v="1"/>
    <x v="0"/>
    <x v="9"/>
    <x v="2"/>
    <x v="1"/>
    <x v="1"/>
  </r>
  <r>
    <n v="186304248"/>
    <x v="243"/>
    <x v="11"/>
    <x v="6"/>
    <x v="8"/>
    <m/>
    <m/>
    <x v="0"/>
    <x v="0"/>
    <x v="0"/>
    <x v="0"/>
    <x v="2"/>
    <x v="1"/>
    <x v="1"/>
    <x v="1"/>
    <x v="0"/>
    <x v="9"/>
    <x v="2"/>
    <x v="1"/>
    <x v="1"/>
  </r>
  <r>
    <n v="186304437"/>
    <x v="243"/>
    <x v="11"/>
    <x v="11"/>
    <x v="15"/>
    <s v="2025-02-10"/>
    <m/>
    <x v="7"/>
    <x v="0"/>
    <x v="0"/>
    <x v="0"/>
    <x v="2"/>
    <x v="1"/>
    <x v="0"/>
    <x v="1"/>
    <x v="0"/>
    <x v="9"/>
    <x v="2"/>
    <x v="1"/>
    <x v="1"/>
  </r>
  <r>
    <n v="186305070"/>
    <x v="243"/>
    <x v="11"/>
    <x v="6"/>
    <x v="39"/>
    <m/>
    <m/>
    <x v="0"/>
    <x v="0"/>
    <x v="0"/>
    <x v="0"/>
    <x v="2"/>
    <x v="1"/>
    <x v="1"/>
    <x v="1"/>
    <x v="0"/>
    <x v="9"/>
    <x v="2"/>
    <x v="1"/>
    <x v="1"/>
  </r>
  <r>
    <n v="186306186"/>
    <x v="243"/>
    <x v="11"/>
    <x v="12"/>
    <x v="8"/>
    <m/>
    <m/>
    <x v="0"/>
    <x v="0"/>
    <x v="0"/>
    <x v="0"/>
    <x v="2"/>
    <x v="1"/>
    <x v="0"/>
    <x v="1"/>
    <x v="0"/>
    <x v="9"/>
    <x v="2"/>
    <x v="1"/>
    <x v="1"/>
  </r>
  <r>
    <n v="186307694"/>
    <x v="243"/>
    <x v="11"/>
    <x v="10"/>
    <x v="41"/>
    <m/>
    <m/>
    <x v="0"/>
    <x v="0"/>
    <x v="0"/>
    <x v="0"/>
    <x v="2"/>
    <x v="1"/>
    <x v="0"/>
    <x v="1"/>
    <x v="0"/>
    <x v="9"/>
    <x v="2"/>
    <x v="1"/>
    <x v="1"/>
  </r>
  <r>
    <n v="186307939"/>
    <x v="243"/>
    <x v="11"/>
    <x v="10"/>
    <x v="59"/>
    <s v="2025-02-10"/>
    <m/>
    <x v="7"/>
    <x v="0"/>
    <x v="0"/>
    <x v="0"/>
    <x v="2"/>
    <x v="1"/>
    <x v="0"/>
    <x v="1"/>
    <x v="0"/>
    <x v="9"/>
    <x v="2"/>
    <x v="1"/>
    <x v="1"/>
  </r>
  <r>
    <n v="186318478"/>
    <x v="243"/>
    <x v="11"/>
    <x v="11"/>
    <x v="15"/>
    <m/>
    <m/>
    <x v="0"/>
    <x v="0"/>
    <x v="0"/>
    <x v="0"/>
    <x v="2"/>
    <x v="1"/>
    <x v="0"/>
    <x v="1"/>
    <x v="0"/>
    <x v="9"/>
    <x v="2"/>
    <x v="1"/>
    <x v="1"/>
  </r>
  <r>
    <n v="186318669"/>
    <x v="243"/>
    <x v="11"/>
    <x v="6"/>
    <x v="7"/>
    <m/>
    <m/>
    <x v="0"/>
    <x v="0"/>
    <x v="0"/>
    <x v="0"/>
    <x v="2"/>
    <x v="1"/>
    <x v="1"/>
    <x v="1"/>
    <x v="0"/>
    <x v="9"/>
    <x v="2"/>
    <x v="1"/>
    <x v="1"/>
  </r>
  <r>
    <n v="186318671"/>
    <x v="243"/>
    <x v="11"/>
    <x v="3"/>
    <x v="15"/>
    <m/>
    <m/>
    <x v="0"/>
    <x v="0"/>
    <x v="0"/>
    <x v="0"/>
    <x v="2"/>
    <x v="1"/>
    <x v="0"/>
    <x v="0"/>
    <x v="0"/>
    <x v="9"/>
    <x v="2"/>
    <x v="1"/>
    <x v="1"/>
  </r>
  <r>
    <n v="186319284"/>
    <x v="243"/>
    <x v="11"/>
    <x v="6"/>
    <x v="25"/>
    <m/>
    <m/>
    <x v="0"/>
    <x v="0"/>
    <x v="0"/>
    <x v="0"/>
    <x v="2"/>
    <x v="1"/>
    <x v="1"/>
    <x v="1"/>
    <x v="0"/>
    <x v="9"/>
    <x v="2"/>
    <x v="1"/>
    <x v="1"/>
  </r>
  <r>
    <n v="186319471"/>
    <x v="243"/>
    <x v="11"/>
    <x v="10"/>
    <x v="59"/>
    <m/>
    <m/>
    <x v="0"/>
    <x v="0"/>
    <x v="0"/>
    <x v="0"/>
    <x v="2"/>
    <x v="1"/>
    <x v="0"/>
    <x v="1"/>
    <x v="0"/>
    <x v="9"/>
    <x v="2"/>
    <x v="1"/>
    <x v="1"/>
  </r>
  <r>
    <n v="186319820"/>
    <x v="243"/>
    <x v="11"/>
    <x v="10"/>
    <x v="59"/>
    <m/>
    <m/>
    <x v="0"/>
    <x v="0"/>
    <x v="0"/>
    <x v="0"/>
    <x v="2"/>
    <x v="1"/>
    <x v="0"/>
    <x v="1"/>
    <x v="0"/>
    <x v="9"/>
    <x v="2"/>
    <x v="1"/>
    <x v="1"/>
  </r>
  <r>
    <n v="186319859"/>
    <x v="243"/>
    <x v="11"/>
    <x v="1"/>
    <x v="22"/>
    <m/>
    <m/>
    <x v="0"/>
    <x v="0"/>
    <x v="0"/>
    <x v="0"/>
    <x v="2"/>
    <x v="1"/>
    <x v="1"/>
    <x v="1"/>
    <x v="0"/>
    <x v="9"/>
    <x v="2"/>
    <x v="1"/>
    <x v="1"/>
  </r>
  <r>
    <n v="186320047"/>
    <x v="243"/>
    <x v="11"/>
    <x v="4"/>
    <x v="5"/>
    <m/>
    <m/>
    <x v="0"/>
    <x v="0"/>
    <x v="0"/>
    <x v="0"/>
    <x v="2"/>
    <x v="1"/>
    <x v="1"/>
    <x v="1"/>
    <x v="0"/>
    <x v="9"/>
    <x v="2"/>
    <x v="1"/>
    <x v="1"/>
  </r>
  <r>
    <n v="186320747"/>
    <x v="243"/>
    <x v="11"/>
    <x v="6"/>
    <x v="25"/>
    <m/>
    <m/>
    <x v="0"/>
    <x v="0"/>
    <x v="0"/>
    <x v="0"/>
    <x v="2"/>
    <x v="1"/>
    <x v="1"/>
    <x v="1"/>
    <x v="0"/>
    <x v="9"/>
    <x v="2"/>
    <x v="1"/>
    <x v="1"/>
  </r>
  <r>
    <n v="186322933"/>
    <x v="243"/>
    <x v="11"/>
    <x v="1"/>
    <x v="29"/>
    <m/>
    <m/>
    <x v="0"/>
    <x v="0"/>
    <x v="0"/>
    <x v="0"/>
    <x v="2"/>
    <x v="1"/>
    <x v="1"/>
    <x v="1"/>
    <x v="0"/>
    <x v="9"/>
    <x v="2"/>
    <x v="1"/>
    <x v="1"/>
  </r>
  <r>
    <n v="186323331"/>
    <x v="243"/>
    <x v="11"/>
    <x v="11"/>
    <x v="13"/>
    <m/>
    <m/>
    <x v="0"/>
    <x v="0"/>
    <x v="0"/>
    <x v="0"/>
    <x v="2"/>
    <x v="1"/>
    <x v="0"/>
    <x v="1"/>
    <x v="0"/>
    <x v="9"/>
    <x v="2"/>
    <x v="1"/>
    <x v="1"/>
  </r>
  <r>
    <n v="186324877"/>
    <x v="243"/>
    <x v="11"/>
    <x v="0"/>
    <x v="32"/>
    <m/>
    <m/>
    <x v="0"/>
    <x v="0"/>
    <x v="0"/>
    <x v="0"/>
    <x v="0"/>
    <x v="0"/>
    <x v="0"/>
    <x v="0"/>
    <x v="0"/>
    <x v="9"/>
    <x v="2"/>
    <x v="1"/>
    <x v="1"/>
  </r>
  <r>
    <n v="186324953"/>
    <x v="243"/>
    <x v="11"/>
    <x v="6"/>
    <x v="31"/>
    <m/>
    <m/>
    <x v="0"/>
    <x v="0"/>
    <x v="0"/>
    <x v="0"/>
    <x v="2"/>
    <x v="1"/>
    <x v="1"/>
    <x v="1"/>
    <x v="0"/>
    <x v="9"/>
    <x v="2"/>
    <x v="1"/>
    <x v="1"/>
  </r>
  <r>
    <n v="186326123"/>
    <x v="243"/>
    <x v="11"/>
    <x v="1"/>
    <x v="29"/>
    <m/>
    <m/>
    <x v="0"/>
    <x v="0"/>
    <x v="0"/>
    <x v="0"/>
    <x v="2"/>
    <x v="1"/>
    <x v="1"/>
    <x v="1"/>
    <x v="0"/>
    <x v="9"/>
    <x v="2"/>
    <x v="1"/>
    <x v="1"/>
  </r>
  <r>
    <n v="186326347"/>
    <x v="243"/>
    <x v="11"/>
    <x v="1"/>
    <x v="71"/>
    <m/>
    <m/>
    <x v="0"/>
    <x v="0"/>
    <x v="0"/>
    <x v="0"/>
    <x v="2"/>
    <x v="1"/>
    <x v="1"/>
    <x v="1"/>
    <x v="0"/>
    <x v="9"/>
    <x v="2"/>
    <x v="1"/>
    <x v="1"/>
  </r>
  <r>
    <n v="186326816"/>
    <x v="243"/>
    <x v="11"/>
    <x v="1"/>
    <x v="4"/>
    <m/>
    <m/>
    <x v="0"/>
    <x v="0"/>
    <x v="0"/>
    <x v="0"/>
    <x v="2"/>
    <x v="1"/>
    <x v="1"/>
    <x v="1"/>
    <x v="0"/>
    <x v="9"/>
    <x v="2"/>
    <x v="1"/>
    <x v="1"/>
  </r>
  <r>
    <n v="186327417"/>
    <x v="243"/>
    <x v="11"/>
    <x v="4"/>
    <x v="47"/>
    <m/>
    <m/>
    <x v="0"/>
    <x v="0"/>
    <x v="0"/>
    <x v="0"/>
    <x v="2"/>
    <x v="1"/>
    <x v="1"/>
    <x v="1"/>
    <x v="0"/>
    <x v="9"/>
    <x v="2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70">
  <r>
    <n v="180645146"/>
    <x v="0"/>
    <x v="0"/>
    <s v="2024-08-06"/>
    <x v="0"/>
    <x v="0"/>
    <x v="0"/>
    <x v="0"/>
    <x v="0"/>
    <x v="0"/>
    <x v="0"/>
    <x v="0"/>
    <x v="0"/>
    <x v="0"/>
    <x v="0"/>
    <x v="0"/>
    <x v="0"/>
  </r>
  <r>
    <n v="180706977"/>
    <x v="1"/>
    <x v="1"/>
    <m/>
    <x v="0"/>
    <x v="1"/>
    <x v="0"/>
    <x v="1"/>
    <x v="0"/>
    <x v="0"/>
    <x v="0"/>
    <x v="1"/>
    <x v="0"/>
    <x v="1"/>
    <x v="0"/>
    <x v="0"/>
    <x v="0"/>
  </r>
  <r>
    <n v="180701739"/>
    <x v="1"/>
    <x v="2"/>
    <m/>
    <x v="0"/>
    <x v="2"/>
    <x v="0"/>
    <x v="2"/>
    <x v="1"/>
    <x v="1"/>
    <x v="0"/>
    <x v="1"/>
    <x v="0"/>
    <x v="1"/>
    <x v="0"/>
    <x v="0"/>
    <x v="0"/>
  </r>
  <r>
    <n v="180765015"/>
    <x v="2"/>
    <x v="0"/>
    <s v="2024-08-05"/>
    <x v="0"/>
    <x v="3"/>
    <x v="0"/>
    <x v="0"/>
    <x v="0"/>
    <x v="0"/>
    <x v="0"/>
    <x v="0"/>
    <x v="0"/>
    <x v="0"/>
    <x v="0"/>
    <x v="0"/>
    <x v="0"/>
  </r>
  <r>
    <n v="180765245"/>
    <x v="2"/>
    <x v="3"/>
    <m/>
    <x v="0"/>
    <x v="3"/>
    <x v="0"/>
    <x v="2"/>
    <x v="1"/>
    <x v="1"/>
    <x v="0"/>
    <x v="1"/>
    <x v="0"/>
    <x v="1"/>
    <x v="0"/>
    <x v="0"/>
    <x v="0"/>
  </r>
  <r>
    <n v="180762521"/>
    <x v="2"/>
    <x v="0"/>
    <s v="2024-09-05"/>
    <x v="0"/>
    <x v="4"/>
    <x v="0"/>
    <x v="3"/>
    <x v="1"/>
    <x v="0"/>
    <x v="0"/>
    <x v="0"/>
    <x v="0"/>
    <x v="0"/>
    <x v="0"/>
    <x v="0"/>
    <x v="0"/>
  </r>
  <r>
    <n v="180786046"/>
    <x v="2"/>
    <x v="0"/>
    <s v="2024-08-07"/>
    <x v="0"/>
    <x v="0"/>
    <x v="0"/>
    <x v="3"/>
    <x v="1"/>
    <x v="0"/>
    <x v="0"/>
    <x v="0"/>
    <x v="0"/>
    <x v="0"/>
    <x v="0"/>
    <x v="0"/>
    <x v="0"/>
  </r>
  <r>
    <n v="180786773"/>
    <x v="2"/>
    <x v="4"/>
    <m/>
    <x v="0"/>
    <x v="5"/>
    <x v="0"/>
    <x v="2"/>
    <x v="1"/>
    <x v="1"/>
    <x v="0"/>
    <x v="1"/>
    <x v="0"/>
    <x v="1"/>
    <x v="0"/>
    <x v="0"/>
    <x v="0"/>
  </r>
  <r>
    <n v="180821126"/>
    <x v="3"/>
    <x v="5"/>
    <m/>
    <x v="0"/>
    <x v="6"/>
    <x v="0"/>
    <x v="2"/>
    <x v="1"/>
    <x v="1"/>
    <x v="0"/>
    <x v="1"/>
    <x v="0"/>
    <x v="1"/>
    <x v="0"/>
    <x v="0"/>
    <x v="0"/>
  </r>
  <r>
    <n v="180803979"/>
    <x v="3"/>
    <x v="0"/>
    <s v="2024-08-08"/>
    <x v="0"/>
    <x v="7"/>
    <x v="0"/>
    <x v="3"/>
    <x v="1"/>
    <x v="0"/>
    <x v="0"/>
    <x v="0"/>
    <x v="0"/>
    <x v="0"/>
    <x v="0"/>
    <x v="0"/>
    <x v="0"/>
  </r>
  <r>
    <n v="180817839"/>
    <x v="3"/>
    <x v="6"/>
    <m/>
    <x v="0"/>
    <x v="6"/>
    <x v="0"/>
    <x v="1"/>
    <x v="0"/>
    <x v="0"/>
    <x v="0"/>
    <x v="1"/>
    <x v="0"/>
    <x v="1"/>
    <x v="0"/>
    <x v="0"/>
    <x v="0"/>
  </r>
  <r>
    <n v="180817563"/>
    <x v="3"/>
    <x v="7"/>
    <m/>
    <x v="0"/>
    <x v="2"/>
    <x v="0"/>
    <x v="2"/>
    <x v="1"/>
    <x v="1"/>
    <x v="0"/>
    <x v="1"/>
    <x v="0"/>
    <x v="1"/>
    <x v="0"/>
    <x v="0"/>
    <x v="0"/>
  </r>
  <r>
    <n v="180823955"/>
    <x v="3"/>
    <x v="0"/>
    <s v="2024-09-06"/>
    <x v="0"/>
    <x v="8"/>
    <x v="1"/>
    <x v="3"/>
    <x v="1"/>
    <x v="0"/>
    <x v="0"/>
    <x v="0"/>
    <x v="0"/>
    <x v="0"/>
    <x v="0"/>
    <x v="0"/>
    <x v="0"/>
  </r>
  <r>
    <n v="180870005"/>
    <x v="4"/>
    <x v="0"/>
    <s v="2024-08-07"/>
    <x v="0"/>
    <x v="9"/>
    <x v="0"/>
    <x v="0"/>
    <x v="0"/>
    <x v="0"/>
    <x v="0"/>
    <x v="0"/>
    <x v="0"/>
    <x v="0"/>
    <x v="0"/>
    <x v="0"/>
    <x v="0"/>
  </r>
  <r>
    <n v="180870663"/>
    <x v="4"/>
    <x v="0"/>
    <s v="2024-08-19"/>
    <x v="0"/>
    <x v="9"/>
    <x v="0"/>
    <x v="3"/>
    <x v="1"/>
    <x v="0"/>
    <x v="0"/>
    <x v="0"/>
    <x v="0"/>
    <x v="0"/>
    <x v="0"/>
    <x v="0"/>
    <x v="0"/>
  </r>
  <r>
    <n v="180900336"/>
    <x v="5"/>
    <x v="8"/>
    <m/>
    <x v="0"/>
    <x v="7"/>
    <x v="0"/>
    <x v="2"/>
    <x v="1"/>
    <x v="1"/>
    <x v="0"/>
    <x v="1"/>
    <x v="0"/>
    <x v="1"/>
    <x v="0"/>
    <x v="0"/>
    <x v="0"/>
  </r>
  <r>
    <n v="180901565"/>
    <x v="5"/>
    <x v="0"/>
    <m/>
    <x v="0"/>
    <x v="0"/>
    <x v="0"/>
    <x v="4"/>
    <x v="1"/>
    <x v="0"/>
    <x v="0"/>
    <x v="0"/>
    <x v="0"/>
    <x v="0"/>
    <x v="0"/>
    <x v="0"/>
    <x v="0"/>
  </r>
  <r>
    <n v="180904212"/>
    <x v="5"/>
    <x v="0"/>
    <s v="2024-08-16"/>
    <x v="0"/>
    <x v="2"/>
    <x v="0"/>
    <x v="3"/>
    <x v="1"/>
    <x v="0"/>
    <x v="0"/>
    <x v="0"/>
    <x v="0"/>
    <x v="0"/>
    <x v="0"/>
    <x v="0"/>
    <x v="0"/>
  </r>
  <r>
    <n v="180921667"/>
    <x v="6"/>
    <x v="9"/>
    <m/>
    <x v="0"/>
    <x v="10"/>
    <x v="0"/>
    <x v="2"/>
    <x v="1"/>
    <x v="1"/>
    <x v="0"/>
    <x v="1"/>
    <x v="0"/>
    <x v="1"/>
    <x v="0"/>
    <x v="0"/>
    <x v="0"/>
  </r>
  <r>
    <n v="180944612"/>
    <x v="6"/>
    <x v="0"/>
    <s v="2024-08-23"/>
    <x v="0"/>
    <x v="9"/>
    <x v="0"/>
    <x v="3"/>
    <x v="1"/>
    <x v="0"/>
    <x v="0"/>
    <x v="0"/>
    <x v="0"/>
    <x v="0"/>
    <x v="0"/>
    <x v="0"/>
    <x v="0"/>
  </r>
  <r>
    <n v="181008953"/>
    <x v="7"/>
    <x v="0"/>
    <s v="2024-08-12"/>
    <x v="0"/>
    <x v="11"/>
    <x v="0"/>
    <x v="0"/>
    <x v="0"/>
    <x v="0"/>
    <x v="0"/>
    <x v="0"/>
    <x v="0"/>
    <x v="0"/>
    <x v="0"/>
    <x v="0"/>
    <x v="0"/>
  </r>
  <r>
    <n v="181009251"/>
    <x v="7"/>
    <x v="10"/>
    <m/>
    <x v="0"/>
    <x v="12"/>
    <x v="0"/>
    <x v="2"/>
    <x v="1"/>
    <x v="1"/>
    <x v="0"/>
    <x v="1"/>
    <x v="0"/>
    <x v="1"/>
    <x v="0"/>
    <x v="0"/>
    <x v="0"/>
  </r>
  <r>
    <n v="181006156"/>
    <x v="7"/>
    <x v="0"/>
    <s v="2024-08-31"/>
    <x v="0"/>
    <x v="7"/>
    <x v="0"/>
    <x v="3"/>
    <x v="1"/>
    <x v="0"/>
    <x v="0"/>
    <x v="0"/>
    <x v="0"/>
    <x v="0"/>
    <x v="0"/>
    <x v="0"/>
    <x v="0"/>
  </r>
  <r>
    <n v="181051227"/>
    <x v="8"/>
    <x v="10"/>
    <m/>
    <x v="0"/>
    <x v="7"/>
    <x v="0"/>
    <x v="2"/>
    <x v="1"/>
    <x v="1"/>
    <x v="0"/>
    <x v="1"/>
    <x v="0"/>
    <x v="1"/>
    <x v="0"/>
    <x v="0"/>
    <x v="0"/>
  </r>
  <r>
    <n v="181043142"/>
    <x v="8"/>
    <x v="11"/>
    <m/>
    <x v="0"/>
    <x v="13"/>
    <x v="0"/>
    <x v="2"/>
    <x v="1"/>
    <x v="1"/>
    <x v="0"/>
    <x v="1"/>
    <x v="0"/>
    <x v="1"/>
    <x v="0"/>
    <x v="0"/>
    <x v="0"/>
  </r>
  <r>
    <n v="181050901"/>
    <x v="8"/>
    <x v="0"/>
    <s v="2024-08-18"/>
    <x v="0"/>
    <x v="6"/>
    <x v="0"/>
    <x v="0"/>
    <x v="0"/>
    <x v="0"/>
    <x v="0"/>
    <x v="0"/>
    <x v="0"/>
    <x v="0"/>
    <x v="0"/>
    <x v="0"/>
    <x v="0"/>
  </r>
  <r>
    <n v="181051298"/>
    <x v="8"/>
    <x v="0"/>
    <s v="2024-08-18"/>
    <x v="0"/>
    <x v="11"/>
    <x v="0"/>
    <x v="0"/>
    <x v="0"/>
    <x v="0"/>
    <x v="0"/>
    <x v="0"/>
    <x v="0"/>
    <x v="0"/>
    <x v="0"/>
    <x v="0"/>
    <x v="0"/>
  </r>
  <r>
    <n v="181092372"/>
    <x v="9"/>
    <x v="12"/>
    <m/>
    <x v="0"/>
    <x v="7"/>
    <x v="0"/>
    <x v="2"/>
    <x v="1"/>
    <x v="1"/>
    <x v="0"/>
    <x v="2"/>
    <x v="0"/>
    <x v="1"/>
    <x v="0"/>
    <x v="0"/>
    <x v="0"/>
  </r>
  <r>
    <n v="181095716"/>
    <x v="9"/>
    <x v="0"/>
    <s v="2024-09-02"/>
    <x v="0"/>
    <x v="14"/>
    <x v="0"/>
    <x v="3"/>
    <x v="1"/>
    <x v="0"/>
    <x v="0"/>
    <x v="0"/>
    <x v="0"/>
    <x v="0"/>
    <x v="0"/>
    <x v="0"/>
    <x v="0"/>
  </r>
  <r>
    <n v="181194209"/>
    <x v="10"/>
    <x v="7"/>
    <m/>
    <x v="0"/>
    <x v="15"/>
    <x v="0"/>
    <x v="2"/>
    <x v="1"/>
    <x v="1"/>
    <x v="0"/>
    <x v="1"/>
    <x v="0"/>
    <x v="1"/>
    <x v="0"/>
    <x v="0"/>
    <x v="0"/>
  </r>
  <r>
    <n v="181195286"/>
    <x v="10"/>
    <x v="0"/>
    <s v="2024-08-19"/>
    <x v="0"/>
    <x v="16"/>
    <x v="0"/>
    <x v="0"/>
    <x v="0"/>
    <x v="0"/>
    <x v="0"/>
    <x v="0"/>
    <x v="0"/>
    <x v="0"/>
    <x v="0"/>
    <x v="0"/>
    <x v="0"/>
  </r>
  <r>
    <n v="181195560"/>
    <x v="10"/>
    <x v="0"/>
    <s v="2024-09-27"/>
    <x v="0"/>
    <x v="16"/>
    <x v="0"/>
    <x v="3"/>
    <x v="1"/>
    <x v="0"/>
    <x v="0"/>
    <x v="0"/>
    <x v="0"/>
    <x v="0"/>
    <x v="0"/>
    <x v="0"/>
    <x v="0"/>
  </r>
  <r>
    <n v="181212799"/>
    <x v="10"/>
    <x v="13"/>
    <m/>
    <x v="0"/>
    <x v="17"/>
    <x v="0"/>
    <x v="2"/>
    <x v="1"/>
    <x v="1"/>
    <x v="0"/>
    <x v="1"/>
    <x v="0"/>
    <x v="1"/>
    <x v="0"/>
    <x v="0"/>
    <x v="0"/>
  </r>
  <r>
    <n v="181212960"/>
    <x v="10"/>
    <x v="14"/>
    <m/>
    <x v="1"/>
    <x v="18"/>
    <x v="0"/>
    <x v="2"/>
    <x v="1"/>
    <x v="1"/>
    <x v="0"/>
    <x v="1"/>
    <x v="0"/>
    <x v="1"/>
    <x v="0"/>
    <x v="0"/>
    <x v="0"/>
  </r>
  <r>
    <n v="181231305"/>
    <x v="11"/>
    <x v="15"/>
    <m/>
    <x v="0"/>
    <x v="19"/>
    <x v="0"/>
    <x v="2"/>
    <x v="1"/>
    <x v="1"/>
    <x v="0"/>
    <x v="1"/>
    <x v="0"/>
    <x v="1"/>
    <x v="0"/>
    <x v="0"/>
    <x v="0"/>
  </r>
  <r>
    <n v="181235698"/>
    <x v="11"/>
    <x v="0"/>
    <s v="2024-09-19"/>
    <x v="0"/>
    <x v="12"/>
    <x v="0"/>
    <x v="3"/>
    <x v="1"/>
    <x v="0"/>
    <x v="0"/>
    <x v="0"/>
    <x v="0"/>
    <x v="0"/>
    <x v="0"/>
    <x v="0"/>
    <x v="0"/>
  </r>
  <r>
    <n v="181240219"/>
    <x v="11"/>
    <x v="15"/>
    <m/>
    <x v="0"/>
    <x v="20"/>
    <x v="0"/>
    <x v="2"/>
    <x v="1"/>
    <x v="1"/>
    <x v="0"/>
    <x v="1"/>
    <x v="0"/>
    <x v="1"/>
    <x v="0"/>
    <x v="0"/>
    <x v="0"/>
  </r>
  <r>
    <n v="181235907"/>
    <x v="11"/>
    <x v="16"/>
    <m/>
    <x v="2"/>
    <x v="5"/>
    <x v="0"/>
    <x v="5"/>
    <x v="1"/>
    <x v="0"/>
    <x v="0"/>
    <x v="1"/>
    <x v="0"/>
    <x v="1"/>
    <x v="0"/>
    <x v="0"/>
    <x v="0"/>
  </r>
  <r>
    <n v="181241160"/>
    <x v="11"/>
    <x v="0"/>
    <s v="2024-08-23"/>
    <x v="0"/>
    <x v="21"/>
    <x v="0"/>
    <x v="0"/>
    <x v="0"/>
    <x v="0"/>
    <x v="0"/>
    <x v="0"/>
    <x v="0"/>
    <x v="0"/>
    <x v="0"/>
    <x v="0"/>
    <x v="0"/>
  </r>
  <r>
    <n v="181261918"/>
    <x v="12"/>
    <x v="14"/>
    <m/>
    <x v="0"/>
    <x v="16"/>
    <x v="0"/>
    <x v="2"/>
    <x v="1"/>
    <x v="1"/>
    <x v="0"/>
    <x v="1"/>
    <x v="0"/>
    <x v="1"/>
    <x v="0"/>
    <x v="0"/>
    <x v="0"/>
  </r>
  <r>
    <n v="181276501"/>
    <x v="12"/>
    <x v="0"/>
    <s v="2024-08-27"/>
    <x v="0"/>
    <x v="22"/>
    <x v="0"/>
    <x v="3"/>
    <x v="1"/>
    <x v="0"/>
    <x v="0"/>
    <x v="0"/>
    <x v="0"/>
    <x v="0"/>
    <x v="0"/>
    <x v="0"/>
    <x v="0"/>
  </r>
  <r>
    <n v="181284666"/>
    <x v="12"/>
    <x v="0"/>
    <s v="2024-08-26"/>
    <x v="0"/>
    <x v="23"/>
    <x v="0"/>
    <x v="3"/>
    <x v="1"/>
    <x v="0"/>
    <x v="0"/>
    <x v="0"/>
    <x v="0"/>
    <x v="0"/>
    <x v="0"/>
    <x v="0"/>
    <x v="0"/>
  </r>
  <r>
    <n v="181313399"/>
    <x v="13"/>
    <x v="3"/>
    <m/>
    <x v="0"/>
    <x v="23"/>
    <x v="0"/>
    <x v="2"/>
    <x v="1"/>
    <x v="1"/>
    <x v="0"/>
    <x v="1"/>
    <x v="0"/>
    <x v="1"/>
    <x v="0"/>
    <x v="0"/>
    <x v="0"/>
  </r>
  <r>
    <n v="181341494"/>
    <x v="14"/>
    <x v="0"/>
    <s v="2024-09-05"/>
    <x v="0"/>
    <x v="24"/>
    <x v="0"/>
    <x v="3"/>
    <x v="1"/>
    <x v="0"/>
    <x v="0"/>
    <x v="0"/>
    <x v="0"/>
    <x v="0"/>
    <x v="0"/>
    <x v="0"/>
    <x v="0"/>
  </r>
  <r>
    <n v="181418288"/>
    <x v="15"/>
    <x v="0"/>
    <s v="2024-08-28"/>
    <x v="0"/>
    <x v="25"/>
    <x v="0"/>
    <x v="3"/>
    <x v="1"/>
    <x v="0"/>
    <x v="0"/>
    <x v="0"/>
    <x v="0"/>
    <x v="0"/>
    <x v="0"/>
    <x v="0"/>
    <x v="0"/>
  </r>
  <r>
    <n v="181420069"/>
    <x v="15"/>
    <x v="17"/>
    <m/>
    <x v="0"/>
    <x v="14"/>
    <x v="0"/>
    <x v="2"/>
    <x v="1"/>
    <x v="1"/>
    <x v="0"/>
    <x v="1"/>
    <x v="0"/>
    <x v="1"/>
    <x v="0"/>
    <x v="0"/>
    <x v="0"/>
  </r>
  <r>
    <n v="181400141"/>
    <x v="15"/>
    <x v="0"/>
    <s v="2024-09-05"/>
    <x v="0"/>
    <x v="26"/>
    <x v="0"/>
    <x v="3"/>
    <x v="1"/>
    <x v="0"/>
    <x v="0"/>
    <x v="0"/>
    <x v="0"/>
    <x v="0"/>
    <x v="0"/>
    <x v="0"/>
    <x v="0"/>
  </r>
  <r>
    <n v="181440527"/>
    <x v="16"/>
    <x v="15"/>
    <m/>
    <x v="0"/>
    <x v="26"/>
    <x v="0"/>
    <x v="2"/>
    <x v="1"/>
    <x v="1"/>
    <x v="0"/>
    <x v="1"/>
    <x v="0"/>
    <x v="1"/>
    <x v="0"/>
    <x v="0"/>
    <x v="0"/>
  </r>
  <r>
    <n v="181463327"/>
    <x v="16"/>
    <x v="18"/>
    <m/>
    <x v="0"/>
    <x v="22"/>
    <x v="0"/>
    <x v="1"/>
    <x v="0"/>
    <x v="0"/>
    <x v="0"/>
    <x v="2"/>
    <x v="0"/>
    <x v="1"/>
    <x v="0"/>
    <x v="0"/>
    <x v="0"/>
  </r>
  <r>
    <n v="181441567"/>
    <x v="16"/>
    <x v="15"/>
    <m/>
    <x v="0"/>
    <x v="25"/>
    <x v="0"/>
    <x v="2"/>
    <x v="1"/>
    <x v="1"/>
    <x v="0"/>
    <x v="1"/>
    <x v="0"/>
    <x v="1"/>
    <x v="0"/>
    <x v="0"/>
    <x v="0"/>
  </r>
  <r>
    <n v="181442448"/>
    <x v="16"/>
    <x v="0"/>
    <s v="2024-09-01"/>
    <x v="0"/>
    <x v="12"/>
    <x v="0"/>
    <x v="0"/>
    <x v="0"/>
    <x v="0"/>
    <x v="0"/>
    <x v="0"/>
    <x v="0"/>
    <x v="0"/>
    <x v="0"/>
    <x v="0"/>
    <x v="0"/>
  </r>
  <r>
    <n v="181496618"/>
    <x v="17"/>
    <x v="3"/>
    <m/>
    <x v="0"/>
    <x v="26"/>
    <x v="0"/>
    <x v="2"/>
    <x v="1"/>
    <x v="1"/>
    <x v="0"/>
    <x v="1"/>
    <x v="0"/>
    <x v="1"/>
    <x v="0"/>
    <x v="0"/>
    <x v="0"/>
  </r>
  <r>
    <n v="181499836"/>
    <x v="17"/>
    <x v="19"/>
    <m/>
    <x v="0"/>
    <x v="12"/>
    <x v="0"/>
    <x v="2"/>
    <x v="1"/>
    <x v="1"/>
    <x v="0"/>
    <x v="2"/>
    <x v="0"/>
    <x v="1"/>
    <x v="0"/>
    <x v="0"/>
    <x v="0"/>
  </r>
  <r>
    <n v="181528640"/>
    <x v="18"/>
    <x v="0"/>
    <s v="2024-08-29"/>
    <x v="0"/>
    <x v="19"/>
    <x v="0"/>
    <x v="0"/>
    <x v="0"/>
    <x v="0"/>
    <x v="0"/>
    <x v="0"/>
    <x v="0"/>
    <x v="0"/>
    <x v="0"/>
    <x v="0"/>
    <x v="0"/>
  </r>
  <r>
    <n v="181530569"/>
    <x v="18"/>
    <x v="0"/>
    <s v="2024-09-18"/>
    <x v="0"/>
    <x v="19"/>
    <x v="0"/>
    <x v="3"/>
    <x v="1"/>
    <x v="0"/>
    <x v="0"/>
    <x v="0"/>
    <x v="0"/>
    <x v="0"/>
    <x v="0"/>
    <x v="0"/>
    <x v="0"/>
  </r>
  <r>
    <n v="181537371"/>
    <x v="18"/>
    <x v="20"/>
    <m/>
    <x v="0"/>
    <x v="12"/>
    <x v="0"/>
    <x v="2"/>
    <x v="1"/>
    <x v="1"/>
    <x v="0"/>
    <x v="2"/>
    <x v="0"/>
    <x v="1"/>
    <x v="0"/>
    <x v="0"/>
    <x v="0"/>
  </r>
  <r>
    <n v="181561096"/>
    <x v="19"/>
    <x v="21"/>
    <m/>
    <x v="3"/>
    <x v="27"/>
    <x v="0"/>
    <x v="2"/>
    <x v="1"/>
    <x v="1"/>
    <x v="0"/>
    <x v="2"/>
    <x v="0"/>
    <x v="1"/>
    <x v="0"/>
    <x v="0"/>
    <x v="0"/>
  </r>
  <r>
    <n v="181579769"/>
    <x v="19"/>
    <x v="21"/>
    <m/>
    <x v="0"/>
    <x v="4"/>
    <x v="0"/>
    <x v="2"/>
    <x v="1"/>
    <x v="1"/>
    <x v="0"/>
    <x v="2"/>
    <x v="0"/>
    <x v="1"/>
    <x v="0"/>
    <x v="0"/>
    <x v="0"/>
  </r>
  <r>
    <n v="181558779"/>
    <x v="19"/>
    <x v="0"/>
    <s v="2024-09-04"/>
    <x v="0"/>
    <x v="12"/>
    <x v="0"/>
    <x v="0"/>
    <x v="0"/>
    <x v="0"/>
    <x v="0"/>
    <x v="0"/>
    <x v="0"/>
    <x v="0"/>
    <x v="0"/>
    <x v="0"/>
    <x v="0"/>
  </r>
  <r>
    <n v="181647172"/>
    <x v="20"/>
    <x v="0"/>
    <s v="2024-09-05"/>
    <x v="0"/>
    <x v="28"/>
    <x v="0"/>
    <x v="3"/>
    <x v="1"/>
    <x v="0"/>
    <x v="1"/>
    <x v="0"/>
    <x v="0"/>
    <x v="0"/>
    <x v="0"/>
    <x v="0"/>
    <x v="0"/>
  </r>
  <r>
    <n v="181685953"/>
    <x v="21"/>
    <x v="0"/>
    <s v="2024-09-03"/>
    <x v="0"/>
    <x v="29"/>
    <x v="0"/>
    <x v="0"/>
    <x v="0"/>
    <x v="0"/>
    <x v="1"/>
    <x v="0"/>
    <x v="0"/>
    <x v="0"/>
    <x v="0"/>
    <x v="0"/>
    <x v="0"/>
  </r>
  <r>
    <n v="181686504"/>
    <x v="21"/>
    <x v="18"/>
    <m/>
    <x v="0"/>
    <x v="4"/>
    <x v="0"/>
    <x v="2"/>
    <x v="1"/>
    <x v="1"/>
    <x v="1"/>
    <x v="2"/>
    <x v="0"/>
    <x v="1"/>
    <x v="0"/>
    <x v="0"/>
    <x v="0"/>
  </r>
  <r>
    <n v="181653067"/>
    <x v="21"/>
    <x v="22"/>
    <m/>
    <x v="0"/>
    <x v="22"/>
    <x v="0"/>
    <x v="2"/>
    <x v="1"/>
    <x v="1"/>
    <x v="1"/>
    <x v="2"/>
    <x v="0"/>
    <x v="1"/>
    <x v="0"/>
    <x v="0"/>
    <x v="0"/>
  </r>
  <r>
    <n v="181718399"/>
    <x v="22"/>
    <x v="23"/>
    <m/>
    <x v="0"/>
    <x v="26"/>
    <x v="0"/>
    <x v="2"/>
    <x v="1"/>
    <x v="1"/>
    <x v="1"/>
    <x v="2"/>
    <x v="0"/>
    <x v="1"/>
    <x v="0"/>
    <x v="0"/>
    <x v="0"/>
  </r>
  <r>
    <n v="181729624"/>
    <x v="22"/>
    <x v="0"/>
    <s v="2024-09-13"/>
    <x v="0"/>
    <x v="23"/>
    <x v="0"/>
    <x v="3"/>
    <x v="1"/>
    <x v="0"/>
    <x v="1"/>
    <x v="0"/>
    <x v="0"/>
    <x v="0"/>
    <x v="0"/>
    <x v="0"/>
    <x v="0"/>
  </r>
  <r>
    <n v="181749297"/>
    <x v="23"/>
    <x v="24"/>
    <m/>
    <x v="0"/>
    <x v="12"/>
    <x v="0"/>
    <x v="2"/>
    <x v="1"/>
    <x v="1"/>
    <x v="1"/>
    <x v="2"/>
    <x v="0"/>
    <x v="1"/>
    <x v="0"/>
    <x v="0"/>
    <x v="0"/>
  </r>
  <r>
    <n v="181753382"/>
    <x v="23"/>
    <x v="22"/>
    <m/>
    <x v="0"/>
    <x v="4"/>
    <x v="0"/>
    <x v="2"/>
    <x v="1"/>
    <x v="1"/>
    <x v="1"/>
    <x v="2"/>
    <x v="0"/>
    <x v="1"/>
    <x v="0"/>
    <x v="0"/>
    <x v="0"/>
  </r>
  <r>
    <n v="181747845"/>
    <x v="23"/>
    <x v="23"/>
    <m/>
    <x v="0"/>
    <x v="26"/>
    <x v="0"/>
    <x v="2"/>
    <x v="1"/>
    <x v="1"/>
    <x v="1"/>
    <x v="2"/>
    <x v="0"/>
    <x v="1"/>
    <x v="0"/>
    <x v="0"/>
    <x v="0"/>
  </r>
  <r>
    <n v="181796817"/>
    <x v="24"/>
    <x v="25"/>
    <m/>
    <x v="4"/>
    <x v="17"/>
    <x v="0"/>
    <x v="2"/>
    <x v="1"/>
    <x v="1"/>
    <x v="1"/>
    <x v="2"/>
    <x v="0"/>
    <x v="1"/>
    <x v="0"/>
    <x v="0"/>
    <x v="0"/>
  </r>
  <r>
    <n v="181882635"/>
    <x v="25"/>
    <x v="0"/>
    <s v="2024-10-08"/>
    <x v="0"/>
    <x v="26"/>
    <x v="0"/>
    <x v="3"/>
    <x v="1"/>
    <x v="0"/>
    <x v="1"/>
    <x v="0"/>
    <x v="0"/>
    <x v="0"/>
    <x v="0"/>
    <x v="0"/>
    <x v="0"/>
  </r>
  <r>
    <n v="181883575"/>
    <x v="25"/>
    <x v="26"/>
    <m/>
    <x v="0"/>
    <x v="3"/>
    <x v="0"/>
    <x v="2"/>
    <x v="1"/>
    <x v="1"/>
    <x v="1"/>
    <x v="2"/>
    <x v="0"/>
    <x v="1"/>
    <x v="0"/>
    <x v="0"/>
    <x v="0"/>
  </r>
  <r>
    <n v="181891095"/>
    <x v="25"/>
    <x v="27"/>
    <m/>
    <x v="0"/>
    <x v="1"/>
    <x v="0"/>
    <x v="2"/>
    <x v="1"/>
    <x v="1"/>
    <x v="1"/>
    <x v="2"/>
    <x v="0"/>
    <x v="1"/>
    <x v="0"/>
    <x v="0"/>
    <x v="0"/>
  </r>
  <r>
    <n v="181887733"/>
    <x v="25"/>
    <x v="28"/>
    <m/>
    <x v="0"/>
    <x v="19"/>
    <x v="0"/>
    <x v="2"/>
    <x v="1"/>
    <x v="1"/>
    <x v="1"/>
    <x v="3"/>
    <x v="0"/>
    <x v="1"/>
    <x v="0"/>
    <x v="0"/>
    <x v="0"/>
  </r>
  <r>
    <n v="181909790"/>
    <x v="26"/>
    <x v="0"/>
    <s v="2024-09-11"/>
    <x v="0"/>
    <x v="30"/>
    <x v="0"/>
    <x v="0"/>
    <x v="0"/>
    <x v="0"/>
    <x v="1"/>
    <x v="0"/>
    <x v="0"/>
    <x v="0"/>
    <x v="0"/>
    <x v="0"/>
    <x v="0"/>
  </r>
  <r>
    <n v="181912547"/>
    <x v="26"/>
    <x v="25"/>
    <m/>
    <x v="0"/>
    <x v="30"/>
    <x v="0"/>
    <x v="2"/>
    <x v="1"/>
    <x v="1"/>
    <x v="1"/>
    <x v="2"/>
    <x v="0"/>
    <x v="1"/>
    <x v="0"/>
    <x v="0"/>
    <x v="0"/>
  </r>
  <r>
    <n v="181928926"/>
    <x v="26"/>
    <x v="25"/>
    <m/>
    <x v="0"/>
    <x v="16"/>
    <x v="0"/>
    <x v="2"/>
    <x v="1"/>
    <x v="1"/>
    <x v="1"/>
    <x v="2"/>
    <x v="0"/>
    <x v="1"/>
    <x v="0"/>
    <x v="0"/>
    <x v="0"/>
  </r>
  <r>
    <n v="181933382"/>
    <x v="26"/>
    <x v="0"/>
    <s v="2024-09-11"/>
    <x v="0"/>
    <x v="11"/>
    <x v="0"/>
    <x v="0"/>
    <x v="0"/>
    <x v="0"/>
    <x v="1"/>
    <x v="0"/>
    <x v="0"/>
    <x v="0"/>
    <x v="0"/>
    <x v="0"/>
    <x v="0"/>
  </r>
  <r>
    <n v="181933816"/>
    <x v="26"/>
    <x v="0"/>
    <s v="2024-09-17"/>
    <x v="0"/>
    <x v="12"/>
    <x v="0"/>
    <x v="3"/>
    <x v="1"/>
    <x v="0"/>
    <x v="1"/>
    <x v="0"/>
    <x v="0"/>
    <x v="0"/>
    <x v="0"/>
    <x v="0"/>
    <x v="0"/>
  </r>
  <r>
    <n v="181932763"/>
    <x v="26"/>
    <x v="0"/>
    <s v="2024-09-11"/>
    <x v="0"/>
    <x v="31"/>
    <x v="0"/>
    <x v="0"/>
    <x v="0"/>
    <x v="0"/>
    <x v="1"/>
    <x v="0"/>
    <x v="0"/>
    <x v="0"/>
    <x v="0"/>
    <x v="0"/>
    <x v="0"/>
  </r>
  <r>
    <n v="181933206"/>
    <x v="26"/>
    <x v="0"/>
    <s v="2024-09-16"/>
    <x v="0"/>
    <x v="31"/>
    <x v="0"/>
    <x v="0"/>
    <x v="0"/>
    <x v="0"/>
    <x v="1"/>
    <x v="0"/>
    <x v="0"/>
    <x v="0"/>
    <x v="0"/>
    <x v="0"/>
    <x v="0"/>
  </r>
  <r>
    <n v="181915396"/>
    <x v="26"/>
    <x v="29"/>
    <m/>
    <x v="0"/>
    <x v="20"/>
    <x v="0"/>
    <x v="2"/>
    <x v="1"/>
    <x v="1"/>
    <x v="1"/>
    <x v="2"/>
    <x v="0"/>
    <x v="1"/>
    <x v="0"/>
    <x v="0"/>
    <x v="0"/>
  </r>
  <r>
    <n v="181929594"/>
    <x v="26"/>
    <x v="0"/>
    <s v="2024-09-13"/>
    <x v="0"/>
    <x v="19"/>
    <x v="0"/>
    <x v="3"/>
    <x v="1"/>
    <x v="0"/>
    <x v="1"/>
    <x v="0"/>
    <x v="0"/>
    <x v="0"/>
    <x v="0"/>
    <x v="0"/>
    <x v="0"/>
  </r>
  <r>
    <n v="181908237"/>
    <x v="26"/>
    <x v="0"/>
    <s v="2024-09-11"/>
    <x v="0"/>
    <x v="30"/>
    <x v="0"/>
    <x v="0"/>
    <x v="0"/>
    <x v="0"/>
    <x v="1"/>
    <x v="0"/>
    <x v="0"/>
    <x v="0"/>
    <x v="0"/>
    <x v="0"/>
    <x v="0"/>
  </r>
  <r>
    <n v="181911273"/>
    <x v="26"/>
    <x v="0"/>
    <s v="2024-09-12"/>
    <x v="0"/>
    <x v="12"/>
    <x v="0"/>
    <x v="3"/>
    <x v="1"/>
    <x v="0"/>
    <x v="1"/>
    <x v="0"/>
    <x v="0"/>
    <x v="0"/>
    <x v="0"/>
    <x v="0"/>
    <x v="0"/>
  </r>
  <r>
    <n v="181944876"/>
    <x v="27"/>
    <x v="30"/>
    <m/>
    <x v="0"/>
    <x v="32"/>
    <x v="0"/>
    <x v="2"/>
    <x v="1"/>
    <x v="1"/>
    <x v="1"/>
    <x v="2"/>
    <x v="0"/>
    <x v="1"/>
    <x v="0"/>
    <x v="0"/>
    <x v="0"/>
  </r>
  <r>
    <n v="181967328"/>
    <x v="27"/>
    <x v="0"/>
    <s v="2024-09-12"/>
    <x v="0"/>
    <x v="9"/>
    <x v="0"/>
    <x v="0"/>
    <x v="0"/>
    <x v="0"/>
    <x v="1"/>
    <x v="0"/>
    <x v="0"/>
    <x v="0"/>
    <x v="0"/>
    <x v="0"/>
    <x v="0"/>
  </r>
  <r>
    <n v="181967655"/>
    <x v="27"/>
    <x v="31"/>
    <m/>
    <x v="0"/>
    <x v="9"/>
    <x v="0"/>
    <x v="2"/>
    <x v="1"/>
    <x v="1"/>
    <x v="1"/>
    <x v="2"/>
    <x v="0"/>
    <x v="1"/>
    <x v="0"/>
    <x v="0"/>
    <x v="0"/>
  </r>
  <r>
    <n v="181972545"/>
    <x v="27"/>
    <x v="29"/>
    <m/>
    <x v="0"/>
    <x v="16"/>
    <x v="0"/>
    <x v="2"/>
    <x v="1"/>
    <x v="1"/>
    <x v="1"/>
    <x v="2"/>
    <x v="0"/>
    <x v="1"/>
    <x v="0"/>
    <x v="0"/>
    <x v="0"/>
  </r>
  <r>
    <n v="182089334"/>
    <x v="28"/>
    <x v="32"/>
    <m/>
    <x v="0"/>
    <x v="27"/>
    <x v="0"/>
    <x v="2"/>
    <x v="1"/>
    <x v="1"/>
    <x v="1"/>
    <x v="2"/>
    <x v="0"/>
    <x v="1"/>
    <x v="0"/>
    <x v="0"/>
    <x v="0"/>
  </r>
  <r>
    <n v="182095060"/>
    <x v="28"/>
    <x v="0"/>
    <s v="2024-10-03"/>
    <x v="0"/>
    <x v="12"/>
    <x v="0"/>
    <x v="3"/>
    <x v="1"/>
    <x v="0"/>
    <x v="1"/>
    <x v="0"/>
    <x v="0"/>
    <x v="0"/>
    <x v="0"/>
    <x v="0"/>
    <x v="0"/>
  </r>
  <r>
    <n v="182098246"/>
    <x v="28"/>
    <x v="29"/>
    <m/>
    <x v="0"/>
    <x v="17"/>
    <x v="0"/>
    <x v="2"/>
    <x v="1"/>
    <x v="1"/>
    <x v="1"/>
    <x v="2"/>
    <x v="0"/>
    <x v="1"/>
    <x v="0"/>
    <x v="0"/>
    <x v="0"/>
  </r>
  <r>
    <n v="182134033"/>
    <x v="29"/>
    <x v="33"/>
    <m/>
    <x v="0"/>
    <x v="19"/>
    <x v="0"/>
    <x v="2"/>
    <x v="1"/>
    <x v="1"/>
    <x v="1"/>
    <x v="2"/>
    <x v="0"/>
    <x v="1"/>
    <x v="0"/>
    <x v="0"/>
    <x v="0"/>
  </r>
  <r>
    <n v="182133682"/>
    <x v="29"/>
    <x v="34"/>
    <m/>
    <x v="0"/>
    <x v="7"/>
    <x v="0"/>
    <x v="2"/>
    <x v="1"/>
    <x v="1"/>
    <x v="1"/>
    <x v="2"/>
    <x v="0"/>
    <x v="1"/>
    <x v="0"/>
    <x v="0"/>
    <x v="0"/>
  </r>
  <r>
    <n v="182140289"/>
    <x v="29"/>
    <x v="0"/>
    <s v="2024-10-09"/>
    <x v="0"/>
    <x v="23"/>
    <x v="0"/>
    <x v="3"/>
    <x v="1"/>
    <x v="0"/>
    <x v="1"/>
    <x v="0"/>
    <x v="0"/>
    <x v="0"/>
    <x v="0"/>
    <x v="0"/>
    <x v="0"/>
  </r>
  <r>
    <n v="182141122"/>
    <x v="29"/>
    <x v="0"/>
    <s v="2024-10-15"/>
    <x v="0"/>
    <x v="0"/>
    <x v="0"/>
    <x v="3"/>
    <x v="1"/>
    <x v="0"/>
    <x v="1"/>
    <x v="0"/>
    <x v="0"/>
    <x v="0"/>
    <x v="0"/>
    <x v="0"/>
    <x v="0"/>
  </r>
  <r>
    <n v="182143307"/>
    <x v="29"/>
    <x v="34"/>
    <m/>
    <x v="0"/>
    <x v="1"/>
    <x v="0"/>
    <x v="2"/>
    <x v="1"/>
    <x v="1"/>
    <x v="1"/>
    <x v="2"/>
    <x v="0"/>
    <x v="1"/>
    <x v="0"/>
    <x v="0"/>
    <x v="0"/>
  </r>
  <r>
    <n v="182159251"/>
    <x v="30"/>
    <x v="34"/>
    <m/>
    <x v="0"/>
    <x v="19"/>
    <x v="0"/>
    <x v="2"/>
    <x v="1"/>
    <x v="1"/>
    <x v="1"/>
    <x v="2"/>
    <x v="0"/>
    <x v="1"/>
    <x v="0"/>
    <x v="0"/>
    <x v="0"/>
  </r>
  <r>
    <n v="182180763"/>
    <x v="30"/>
    <x v="0"/>
    <s v="2024-09-26"/>
    <x v="0"/>
    <x v="4"/>
    <x v="0"/>
    <x v="3"/>
    <x v="1"/>
    <x v="0"/>
    <x v="1"/>
    <x v="0"/>
    <x v="0"/>
    <x v="0"/>
    <x v="0"/>
    <x v="0"/>
    <x v="0"/>
  </r>
  <r>
    <n v="182182904"/>
    <x v="30"/>
    <x v="34"/>
    <m/>
    <x v="0"/>
    <x v="16"/>
    <x v="0"/>
    <x v="2"/>
    <x v="1"/>
    <x v="1"/>
    <x v="1"/>
    <x v="2"/>
    <x v="0"/>
    <x v="1"/>
    <x v="0"/>
    <x v="0"/>
    <x v="0"/>
  </r>
  <r>
    <n v="182165425"/>
    <x v="30"/>
    <x v="35"/>
    <m/>
    <x v="0"/>
    <x v="16"/>
    <x v="0"/>
    <x v="2"/>
    <x v="1"/>
    <x v="1"/>
    <x v="1"/>
    <x v="2"/>
    <x v="0"/>
    <x v="1"/>
    <x v="0"/>
    <x v="0"/>
    <x v="0"/>
  </r>
  <r>
    <n v="182212312"/>
    <x v="31"/>
    <x v="36"/>
    <m/>
    <x v="0"/>
    <x v="17"/>
    <x v="0"/>
    <x v="2"/>
    <x v="1"/>
    <x v="1"/>
    <x v="1"/>
    <x v="2"/>
    <x v="0"/>
    <x v="1"/>
    <x v="0"/>
    <x v="0"/>
    <x v="0"/>
  </r>
  <r>
    <n v="182188113"/>
    <x v="31"/>
    <x v="0"/>
    <s v="2024-09-20"/>
    <x v="0"/>
    <x v="12"/>
    <x v="0"/>
    <x v="0"/>
    <x v="0"/>
    <x v="0"/>
    <x v="1"/>
    <x v="0"/>
    <x v="0"/>
    <x v="0"/>
    <x v="0"/>
    <x v="0"/>
    <x v="0"/>
  </r>
  <r>
    <n v="182188375"/>
    <x v="31"/>
    <x v="0"/>
    <s v="2024-09-20"/>
    <x v="0"/>
    <x v="12"/>
    <x v="0"/>
    <x v="0"/>
    <x v="0"/>
    <x v="0"/>
    <x v="1"/>
    <x v="0"/>
    <x v="0"/>
    <x v="0"/>
    <x v="0"/>
    <x v="0"/>
    <x v="0"/>
  </r>
  <r>
    <n v="182188660"/>
    <x v="31"/>
    <x v="24"/>
    <m/>
    <x v="0"/>
    <x v="12"/>
    <x v="0"/>
    <x v="2"/>
    <x v="1"/>
    <x v="1"/>
    <x v="1"/>
    <x v="2"/>
    <x v="0"/>
    <x v="1"/>
    <x v="0"/>
    <x v="0"/>
    <x v="0"/>
  </r>
  <r>
    <n v="182208076"/>
    <x v="31"/>
    <x v="0"/>
    <s v="2024-10-02"/>
    <x v="0"/>
    <x v="2"/>
    <x v="0"/>
    <x v="3"/>
    <x v="1"/>
    <x v="0"/>
    <x v="1"/>
    <x v="0"/>
    <x v="0"/>
    <x v="0"/>
    <x v="0"/>
    <x v="0"/>
    <x v="0"/>
  </r>
  <r>
    <n v="182243972"/>
    <x v="32"/>
    <x v="37"/>
    <m/>
    <x v="0"/>
    <x v="3"/>
    <x v="0"/>
    <x v="2"/>
    <x v="1"/>
    <x v="1"/>
    <x v="1"/>
    <x v="3"/>
    <x v="0"/>
    <x v="1"/>
    <x v="0"/>
    <x v="0"/>
    <x v="0"/>
  </r>
  <r>
    <n v="182270536"/>
    <x v="32"/>
    <x v="38"/>
    <m/>
    <x v="0"/>
    <x v="33"/>
    <x v="0"/>
    <x v="2"/>
    <x v="1"/>
    <x v="1"/>
    <x v="1"/>
    <x v="2"/>
    <x v="0"/>
    <x v="1"/>
    <x v="0"/>
    <x v="0"/>
    <x v="0"/>
  </r>
  <r>
    <n v="182276073"/>
    <x v="32"/>
    <x v="0"/>
    <s v="2024-09-28"/>
    <x v="0"/>
    <x v="34"/>
    <x v="0"/>
    <x v="0"/>
    <x v="0"/>
    <x v="0"/>
    <x v="1"/>
    <x v="0"/>
    <x v="0"/>
    <x v="0"/>
    <x v="0"/>
    <x v="0"/>
    <x v="0"/>
  </r>
  <r>
    <n v="182276381"/>
    <x v="32"/>
    <x v="39"/>
    <m/>
    <x v="0"/>
    <x v="14"/>
    <x v="0"/>
    <x v="2"/>
    <x v="1"/>
    <x v="1"/>
    <x v="1"/>
    <x v="3"/>
    <x v="0"/>
    <x v="1"/>
    <x v="0"/>
    <x v="0"/>
    <x v="0"/>
  </r>
  <r>
    <n v="182243171"/>
    <x v="32"/>
    <x v="0"/>
    <s v="2024-09-23"/>
    <x v="0"/>
    <x v="35"/>
    <x v="0"/>
    <x v="0"/>
    <x v="0"/>
    <x v="0"/>
    <x v="1"/>
    <x v="0"/>
    <x v="0"/>
    <x v="0"/>
    <x v="0"/>
    <x v="0"/>
    <x v="0"/>
  </r>
  <r>
    <n v="182270245"/>
    <x v="32"/>
    <x v="0"/>
    <s v="2024-09-23"/>
    <x v="0"/>
    <x v="21"/>
    <x v="0"/>
    <x v="0"/>
    <x v="0"/>
    <x v="0"/>
    <x v="1"/>
    <x v="0"/>
    <x v="0"/>
    <x v="0"/>
    <x v="0"/>
    <x v="0"/>
    <x v="0"/>
  </r>
  <r>
    <n v="182304336"/>
    <x v="33"/>
    <x v="0"/>
    <s v="2024-10-01"/>
    <x v="0"/>
    <x v="36"/>
    <x v="0"/>
    <x v="3"/>
    <x v="1"/>
    <x v="0"/>
    <x v="1"/>
    <x v="0"/>
    <x v="0"/>
    <x v="0"/>
    <x v="0"/>
    <x v="0"/>
    <x v="0"/>
  </r>
  <r>
    <n v="182304827"/>
    <x v="33"/>
    <x v="40"/>
    <m/>
    <x v="5"/>
    <x v="14"/>
    <x v="0"/>
    <x v="5"/>
    <x v="1"/>
    <x v="0"/>
    <x v="1"/>
    <x v="3"/>
    <x v="0"/>
    <x v="1"/>
    <x v="0"/>
    <x v="0"/>
    <x v="0"/>
  </r>
  <r>
    <n v="182305825"/>
    <x v="33"/>
    <x v="0"/>
    <s v="2024-10-16"/>
    <x v="0"/>
    <x v="12"/>
    <x v="0"/>
    <x v="3"/>
    <x v="1"/>
    <x v="0"/>
    <x v="1"/>
    <x v="0"/>
    <x v="0"/>
    <x v="0"/>
    <x v="0"/>
    <x v="0"/>
    <x v="0"/>
  </r>
  <r>
    <n v="182308911"/>
    <x v="33"/>
    <x v="0"/>
    <s v="2024-09-24"/>
    <x v="0"/>
    <x v="11"/>
    <x v="0"/>
    <x v="0"/>
    <x v="0"/>
    <x v="0"/>
    <x v="1"/>
    <x v="0"/>
    <x v="0"/>
    <x v="0"/>
    <x v="0"/>
    <x v="0"/>
    <x v="0"/>
  </r>
  <r>
    <n v="182309120"/>
    <x v="33"/>
    <x v="0"/>
    <s v="2024-09-30"/>
    <x v="0"/>
    <x v="12"/>
    <x v="0"/>
    <x v="3"/>
    <x v="1"/>
    <x v="0"/>
    <x v="1"/>
    <x v="0"/>
    <x v="0"/>
    <x v="0"/>
    <x v="0"/>
    <x v="0"/>
    <x v="0"/>
  </r>
  <r>
    <n v="182307318"/>
    <x v="33"/>
    <x v="0"/>
    <s v="2024-09-24"/>
    <x v="0"/>
    <x v="11"/>
    <x v="0"/>
    <x v="0"/>
    <x v="0"/>
    <x v="0"/>
    <x v="1"/>
    <x v="0"/>
    <x v="0"/>
    <x v="0"/>
    <x v="0"/>
    <x v="0"/>
    <x v="0"/>
  </r>
  <r>
    <n v="182307724"/>
    <x v="33"/>
    <x v="0"/>
    <s v="2024-09-30"/>
    <x v="0"/>
    <x v="12"/>
    <x v="0"/>
    <x v="3"/>
    <x v="1"/>
    <x v="0"/>
    <x v="1"/>
    <x v="0"/>
    <x v="0"/>
    <x v="0"/>
    <x v="0"/>
    <x v="0"/>
    <x v="0"/>
  </r>
  <r>
    <n v="182307195"/>
    <x v="33"/>
    <x v="0"/>
    <s v="2024-09-24"/>
    <x v="0"/>
    <x v="37"/>
    <x v="0"/>
    <x v="0"/>
    <x v="0"/>
    <x v="0"/>
    <x v="1"/>
    <x v="0"/>
    <x v="0"/>
    <x v="0"/>
    <x v="0"/>
    <x v="0"/>
    <x v="0"/>
  </r>
  <r>
    <n v="182307806"/>
    <x v="33"/>
    <x v="34"/>
    <m/>
    <x v="0"/>
    <x v="37"/>
    <x v="0"/>
    <x v="2"/>
    <x v="1"/>
    <x v="1"/>
    <x v="1"/>
    <x v="2"/>
    <x v="0"/>
    <x v="1"/>
    <x v="0"/>
    <x v="0"/>
    <x v="0"/>
  </r>
  <r>
    <n v="182387937"/>
    <x v="34"/>
    <x v="0"/>
    <s v="2024-11-11"/>
    <x v="0"/>
    <x v="36"/>
    <x v="0"/>
    <x v="3"/>
    <x v="1"/>
    <x v="0"/>
    <x v="1"/>
    <x v="0"/>
    <x v="0"/>
    <x v="0"/>
    <x v="0"/>
    <x v="0"/>
    <x v="0"/>
  </r>
  <r>
    <n v="182383591"/>
    <x v="34"/>
    <x v="0"/>
    <s v="2024-09-26"/>
    <x v="0"/>
    <x v="29"/>
    <x v="0"/>
    <x v="0"/>
    <x v="0"/>
    <x v="0"/>
    <x v="1"/>
    <x v="0"/>
    <x v="0"/>
    <x v="0"/>
    <x v="0"/>
    <x v="0"/>
    <x v="0"/>
  </r>
  <r>
    <n v="182383718"/>
    <x v="34"/>
    <x v="0"/>
    <s v="2024-09-26"/>
    <x v="0"/>
    <x v="29"/>
    <x v="0"/>
    <x v="0"/>
    <x v="0"/>
    <x v="0"/>
    <x v="1"/>
    <x v="0"/>
    <x v="0"/>
    <x v="0"/>
    <x v="0"/>
    <x v="0"/>
    <x v="0"/>
  </r>
  <r>
    <n v="182384020"/>
    <x v="34"/>
    <x v="41"/>
    <m/>
    <x v="0"/>
    <x v="4"/>
    <x v="0"/>
    <x v="1"/>
    <x v="0"/>
    <x v="0"/>
    <x v="1"/>
    <x v="2"/>
    <x v="0"/>
    <x v="1"/>
    <x v="0"/>
    <x v="0"/>
    <x v="0"/>
  </r>
  <r>
    <n v="182397052"/>
    <x v="35"/>
    <x v="38"/>
    <m/>
    <x v="0"/>
    <x v="18"/>
    <x v="0"/>
    <x v="2"/>
    <x v="1"/>
    <x v="1"/>
    <x v="1"/>
    <x v="2"/>
    <x v="0"/>
    <x v="1"/>
    <x v="0"/>
    <x v="0"/>
    <x v="0"/>
  </r>
  <r>
    <n v="182410842"/>
    <x v="35"/>
    <x v="38"/>
    <m/>
    <x v="0"/>
    <x v="24"/>
    <x v="0"/>
    <x v="2"/>
    <x v="1"/>
    <x v="1"/>
    <x v="1"/>
    <x v="2"/>
    <x v="0"/>
    <x v="1"/>
    <x v="0"/>
    <x v="0"/>
    <x v="0"/>
  </r>
  <r>
    <n v="182413438"/>
    <x v="35"/>
    <x v="0"/>
    <s v="2024-09-27"/>
    <x v="0"/>
    <x v="1"/>
    <x v="0"/>
    <x v="0"/>
    <x v="0"/>
    <x v="0"/>
    <x v="1"/>
    <x v="0"/>
    <x v="0"/>
    <x v="0"/>
    <x v="0"/>
    <x v="0"/>
    <x v="0"/>
  </r>
  <r>
    <n v="182413687"/>
    <x v="35"/>
    <x v="42"/>
    <m/>
    <x v="0"/>
    <x v="1"/>
    <x v="0"/>
    <x v="2"/>
    <x v="1"/>
    <x v="1"/>
    <x v="1"/>
    <x v="3"/>
    <x v="0"/>
    <x v="1"/>
    <x v="0"/>
    <x v="0"/>
    <x v="0"/>
  </r>
  <r>
    <n v="182415253"/>
    <x v="35"/>
    <x v="0"/>
    <s v="2024-09-27"/>
    <x v="0"/>
    <x v="16"/>
    <x v="0"/>
    <x v="0"/>
    <x v="0"/>
    <x v="0"/>
    <x v="1"/>
    <x v="0"/>
    <x v="0"/>
    <x v="0"/>
    <x v="0"/>
    <x v="0"/>
    <x v="0"/>
  </r>
  <r>
    <n v="182415492"/>
    <x v="35"/>
    <x v="0"/>
    <s v="2024-09-27"/>
    <x v="0"/>
    <x v="16"/>
    <x v="0"/>
    <x v="0"/>
    <x v="0"/>
    <x v="0"/>
    <x v="1"/>
    <x v="0"/>
    <x v="0"/>
    <x v="0"/>
    <x v="0"/>
    <x v="0"/>
    <x v="0"/>
  </r>
  <r>
    <n v="182415680"/>
    <x v="35"/>
    <x v="40"/>
    <m/>
    <x v="0"/>
    <x v="9"/>
    <x v="0"/>
    <x v="2"/>
    <x v="1"/>
    <x v="1"/>
    <x v="1"/>
    <x v="3"/>
    <x v="0"/>
    <x v="1"/>
    <x v="0"/>
    <x v="0"/>
    <x v="0"/>
  </r>
  <r>
    <n v="182469706"/>
    <x v="36"/>
    <x v="42"/>
    <m/>
    <x v="6"/>
    <x v="30"/>
    <x v="0"/>
    <x v="5"/>
    <x v="1"/>
    <x v="0"/>
    <x v="1"/>
    <x v="3"/>
    <x v="0"/>
    <x v="1"/>
    <x v="0"/>
    <x v="0"/>
    <x v="0"/>
  </r>
  <r>
    <n v="182473926"/>
    <x v="36"/>
    <x v="0"/>
    <s v="2024-10-15"/>
    <x v="0"/>
    <x v="9"/>
    <x v="0"/>
    <x v="3"/>
    <x v="1"/>
    <x v="0"/>
    <x v="1"/>
    <x v="0"/>
    <x v="0"/>
    <x v="0"/>
    <x v="0"/>
    <x v="0"/>
    <x v="0"/>
  </r>
  <r>
    <n v="182517807"/>
    <x v="37"/>
    <x v="43"/>
    <m/>
    <x v="7"/>
    <x v="28"/>
    <x v="0"/>
    <x v="1"/>
    <x v="0"/>
    <x v="0"/>
    <x v="2"/>
    <x v="3"/>
    <x v="0"/>
    <x v="1"/>
    <x v="0"/>
    <x v="0"/>
    <x v="0"/>
  </r>
  <r>
    <n v="182502970"/>
    <x v="37"/>
    <x v="0"/>
    <s v="2024-10-02"/>
    <x v="0"/>
    <x v="19"/>
    <x v="0"/>
    <x v="3"/>
    <x v="1"/>
    <x v="0"/>
    <x v="2"/>
    <x v="0"/>
    <x v="0"/>
    <x v="0"/>
    <x v="0"/>
    <x v="0"/>
    <x v="0"/>
  </r>
  <r>
    <n v="182568004"/>
    <x v="38"/>
    <x v="0"/>
    <s v="2024-10-15"/>
    <x v="0"/>
    <x v="22"/>
    <x v="0"/>
    <x v="3"/>
    <x v="1"/>
    <x v="0"/>
    <x v="2"/>
    <x v="0"/>
    <x v="0"/>
    <x v="0"/>
    <x v="0"/>
    <x v="0"/>
    <x v="0"/>
  </r>
  <r>
    <n v="182575592"/>
    <x v="38"/>
    <x v="0"/>
    <s v="2024-10-03"/>
    <x v="0"/>
    <x v="38"/>
    <x v="0"/>
    <x v="0"/>
    <x v="0"/>
    <x v="0"/>
    <x v="2"/>
    <x v="0"/>
    <x v="0"/>
    <x v="0"/>
    <x v="0"/>
    <x v="0"/>
    <x v="0"/>
  </r>
  <r>
    <n v="182576102"/>
    <x v="38"/>
    <x v="44"/>
    <m/>
    <x v="0"/>
    <x v="22"/>
    <x v="0"/>
    <x v="2"/>
    <x v="1"/>
    <x v="1"/>
    <x v="2"/>
    <x v="3"/>
    <x v="0"/>
    <x v="1"/>
    <x v="0"/>
    <x v="0"/>
    <x v="0"/>
  </r>
  <r>
    <n v="182592420"/>
    <x v="38"/>
    <x v="44"/>
    <m/>
    <x v="0"/>
    <x v="34"/>
    <x v="0"/>
    <x v="2"/>
    <x v="1"/>
    <x v="1"/>
    <x v="2"/>
    <x v="3"/>
    <x v="0"/>
    <x v="1"/>
    <x v="0"/>
    <x v="0"/>
    <x v="0"/>
  </r>
  <r>
    <n v="182573662"/>
    <x v="38"/>
    <x v="37"/>
    <m/>
    <x v="0"/>
    <x v="16"/>
    <x v="0"/>
    <x v="2"/>
    <x v="1"/>
    <x v="1"/>
    <x v="2"/>
    <x v="3"/>
    <x v="0"/>
    <x v="1"/>
    <x v="0"/>
    <x v="0"/>
    <x v="0"/>
  </r>
  <r>
    <n v="182590066"/>
    <x v="38"/>
    <x v="45"/>
    <m/>
    <x v="0"/>
    <x v="23"/>
    <x v="0"/>
    <x v="2"/>
    <x v="1"/>
    <x v="1"/>
    <x v="2"/>
    <x v="3"/>
    <x v="0"/>
    <x v="1"/>
    <x v="0"/>
    <x v="0"/>
    <x v="0"/>
  </r>
  <r>
    <n v="182605653"/>
    <x v="39"/>
    <x v="46"/>
    <m/>
    <x v="0"/>
    <x v="16"/>
    <x v="0"/>
    <x v="2"/>
    <x v="1"/>
    <x v="1"/>
    <x v="2"/>
    <x v="3"/>
    <x v="0"/>
    <x v="1"/>
    <x v="0"/>
    <x v="0"/>
    <x v="0"/>
  </r>
  <r>
    <n v="182600487"/>
    <x v="39"/>
    <x v="47"/>
    <m/>
    <x v="0"/>
    <x v="26"/>
    <x v="0"/>
    <x v="2"/>
    <x v="1"/>
    <x v="1"/>
    <x v="2"/>
    <x v="3"/>
    <x v="0"/>
    <x v="1"/>
    <x v="0"/>
    <x v="0"/>
    <x v="0"/>
  </r>
  <r>
    <n v="182600437"/>
    <x v="39"/>
    <x v="0"/>
    <s v="2024-10-28"/>
    <x v="0"/>
    <x v="3"/>
    <x v="0"/>
    <x v="3"/>
    <x v="1"/>
    <x v="0"/>
    <x v="2"/>
    <x v="0"/>
    <x v="0"/>
    <x v="0"/>
    <x v="0"/>
    <x v="0"/>
    <x v="0"/>
  </r>
  <r>
    <n v="182677729"/>
    <x v="40"/>
    <x v="47"/>
    <m/>
    <x v="0"/>
    <x v="24"/>
    <x v="0"/>
    <x v="2"/>
    <x v="1"/>
    <x v="1"/>
    <x v="2"/>
    <x v="3"/>
    <x v="0"/>
    <x v="1"/>
    <x v="0"/>
    <x v="0"/>
    <x v="0"/>
  </r>
  <r>
    <n v="182678868"/>
    <x v="40"/>
    <x v="48"/>
    <m/>
    <x v="0"/>
    <x v="12"/>
    <x v="0"/>
    <x v="2"/>
    <x v="1"/>
    <x v="1"/>
    <x v="2"/>
    <x v="3"/>
    <x v="0"/>
    <x v="1"/>
    <x v="0"/>
    <x v="0"/>
    <x v="0"/>
  </r>
  <r>
    <n v="182716866"/>
    <x v="41"/>
    <x v="0"/>
    <s v="2024-10-08"/>
    <x v="0"/>
    <x v="39"/>
    <x v="0"/>
    <x v="0"/>
    <x v="0"/>
    <x v="0"/>
    <x v="2"/>
    <x v="0"/>
    <x v="0"/>
    <x v="0"/>
    <x v="0"/>
    <x v="0"/>
    <x v="0"/>
  </r>
  <r>
    <n v="182717334"/>
    <x v="41"/>
    <x v="49"/>
    <m/>
    <x v="0"/>
    <x v="12"/>
    <x v="0"/>
    <x v="1"/>
    <x v="0"/>
    <x v="0"/>
    <x v="2"/>
    <x v="3"/>
    <x v="0"/>
    <x v="1"/>
    <x v="0"/>
    <x v="0"/>
    <x v="0"/>
  </r>
  <r>
    <n v="182717838"/>
    <x v="41"/>
    <x v="44"/>
    <m/>
    <x v="0"/>
    <x v="1"/>
    <x v="0"/>
    <x v="2"/>
    <x v="1"/>
    <x v="1"/>
    <x v="2"/>
    <x v="3"/>
    <x v="0"/>
    <x v="1"/>
    <x v="0"/>
    <x v="0"/>
    <x v="0"/>
  </r>
  <r>
    <n v="182709733"/>
    <x v="41"/>
    <x v="0"/>
    <s v="2024-11-15"/>
    <x v="0"/>
    <x v="19"/>
    <x v="0"/>
    <x v="3"/>
    <x v="1"/>
    <x v="0"/>
    <x v="2"/>
    <x v="0"/>
    <x v="0"/>
    <x v="0"/>
    <x v="0"/>
    <x v="0"/>
    <x v="0"/>
  </r>
  <r>
    <n v="182757055"/>
    <x v="42"/>
    <x v="0"/>
    <s v="2024-10-18"/>
    <x v="0"/>
    <x v="0"/>
    <x v="0"/>
    <x v="3"/>
    <x v="1"/>
    <x v="0"/>
    <x v="2"/>
    <x v="0"/>
    <x v="0"/>
    <x v="0"/>
    <x v="0"/>
    <x v="0"/>
    <x v="0"/>
  </r>
  <r>
    <n v="182830691"/>
    <x v="43"/>
    <x v="45"/>
    <m/>
    <x v="8"/>
    <x v="34"/>
    <x v="0"/>
    <x v="5"/>
    <x v="1"/>
    <x v="0"/>
    <x v="2"/>
    <x v="3"/>
    <x v="0"/>
    <x v="1"/>
    <x v="0"/>
    <x v="0"/>
    <x v="0"/>
  </r>
  <r>
    <n v="182810530"/>
    <x v="43"/>
    <x v="0"/>
    <s v="2024-10-11"/>
    <x v="0"/>
    <x v="40"/>
    <x v="0"/>
    <x v="0"/>
    <x v="0"/>
    <x v="0"/>
    <x v="2"/>
    <x v="0"/>
    <x v="0"/>
    <x v="0"/>
    <x v="0"/>
    <x v="0"/>
    <x v="0"/>
  </r>
  <r>
    <n v="182810825"/>
    <x v="43"/>
    <x v="0"/>
    <s v="2024-10-14"/>
    <x v="0"/>
    <x v="24"/>
    <x v="0"/>
    <x v="3"/>
    <x v="1"/>
    <x v="0"/>
    <x v="2"/>
    <x v="0"/>
    <x v="0"/>
    <x v="0"/>
    <x v="0"/>
    <x v="0"/>
    <x v="0"/>
  </r>
  <r>
    <n v="182813703"/>
    <x v="43"/>
    <x v="28"/>
    <m/>
    <x v="0"/>
    <x v="32"/>
    <x v="0"/>
    <x v="2"/>
    <x v="1"/>
    <x v="1"/>
    <x v="2"/>
    <x v="3"/>
    <x v="0"/>
    <x v="1"/>
    <x v="0"/>
    <x v="0"/>
    <x v="0"/>
  </r>
  <r>
    <n v="182829901"/>
    <x v="43"/>
    <x v="0"/>
    <s v="2024-10-11"/>
    <x v="0"/>
    <x v="41"/>
    <x v="0"/>
    <x v="0"/>
    <x v="0"/>
    <x v="0"/>
    <x v="2"/>
    <x v="0"/>
    <x v="0"/>
    <x v="0"/>
    <x v="0"/>
    <x v="0"/>
    <x v="0"/>
  </r>
  <r>
    <n v="182830050"/>
    <x v="43"/>
    <x v="0"/>
    <s v="2024-10-11"/>
    <x v="0"/>
    <x v="41"/>
    <x v="0"/>
    <x v="0"/>
    <x v="0"/>
    <x v="0"/>
    <x v="2"/>
    <x v="0"/>
    <x v="0"/>
    <x v="0"/>
    <x v="0"/>
    <x v="0"/>
    <x v="0"/>
  </r>
  <r>
    <n v="182830443"/>
    <x v="43"/>
    <x v="0"/>
    <s v="2024-10-11"/>
    <x v="0"/>
    <x v="41"/>
    <x v="0"/>
    <x v="0"/>
    <x v="0"/>
    <x v="0"/>
    <x v="2"/>
    <x v="0"/>
    <x v="0"/>
    <x v="0"/>
    <x v="0"/>
    <x v="0"/>
    <x v="0"/>
  </r>
  <r>
    <n v="182874871"/>
    <x v="44"/>
    <x v="0"/>
    <s v="2024-10-14"/>
    <x v="0"/>
    <x v="20"/>
    <x v="0"/>
    <x v="3"/>
    <x v="1"/>
    <x v="0"/>
    <x v="2"/>
    <x v="0"/>
    <x v="0"/>
    <x v="0"/>
    <x v="0"/>
    <x v="0"/>
    <x v="0"/>
  </r>
  <r>
    <n v="182876630"/>
    <x v="44"/>
    <x v="0"/>
    <s v="2024-10-21"/>
    <x v="0"/>
    <x v="42"/>
    <x v="0"/>
    <x v="3"/>
    <x v="1"/>
    <x v="0"/>
    <x v="2"/>
    <x v="0"/>
    <x v="0"/>
    <x v="0"/>
    <x v="0"/>
    <x v="0"/>
    <x v="0"/>
  </r>
  <r>
    <n v="182923106"/>
    <x v="45"/>
    <x v="50"/>
    <m/>
    <x v="0"/>
    <x v="34"/>
    <x v="0"/>
    <x v="2"/>
    <x v="1"/>
    <x v="1"/>
    <x v="2"/>
    <x v="3"/>
    <x v="0"/>
    <x v="1"/>
    <x v="0"/>
    <x v="0"/>
    <x v="0"/>
  </r>
  <r>
    <n v="182926382"/>
    <x v="45"/>
    <x v="0"/>
    <s v="2024-10-17"/>
    <x v="0"/>
    <x v="43"/>
    <x v="0"/>
    <x v="3"/>
    <x v="1"/>
    <x v="0"/>
    <x v="2"/>
    <x v="0"/>
    <x v="0"/>
    <x v="0"/>
    <x v="0"/>
    <x v="0"/>
    <x v="0"/>
  </r>
  <r>
    <n v="182957707"/>
    <x v="46"/>
    <x v="0"/>
    <s v="2024-11-19"/>
    <x v="0"/>
    <x v="9"/>
    <x v="0"/>
    <x v="3"/>
    <x v="1"/>
    <x v="0"/>
    <x v="2"/>
    <x v="0"/>
    <x v="0"/>
    <x v="0"/>
    <x v="0"/>
    <x v="0"/>
    <x v="0"/>
  </r>
  <r>
    <n v="182949462"/>
    <x v="46"/>
    <x v="0"/>
    <s v="2024-10-24"/>
    <x v="0"/>
    <x v="9"/>
    <x v="0"/>
    <x v="3"/>
    <x v="1"/>
    <x v="0"/>
    <x v="2"/>
    <x v="0"/>
    <x v="0"/>
    <x v="0"/>
    <x v="0"/>
    <x v="0"/>
    <x v="0"/>
  </r>
  <r>
    <n v="182957461"/>
    <x v="46"/>
    <x v="0"/>
    <s v="2024-10-16"/>
    <x v="0"/>
    <x v="9"/>
    <x v="0"/>
    <x v="0"/>
    <x v="0"/>
    <x v="0"/>
    <x v="2"/>
    <x v="0"/>
    <x v="0"/>
    <x v="0"/>
    <x v="0"/>
    <x v="0"/>
    <x v="0"/>
  </r>
  <r>
    <n v="182936926"/>
    <x v="46"/>
    <x v="0"/>
    <s v="2024-10-24"/>
    <x v="0"/>
    <x v="12"/>
    <x v="0"/>
    <x v="3"/>
    <x v="1"/>
    <x v="0"/>
    <x v="2"/>
    <x v="0"/>
    <x v="0"/>
    <x v="0"/>
    <x v="0"/>
    <x v="0"/>
    <x v="0"/>
  </r>
  <r>
    <n v="182976324"/>
    <x v="47"/>
    <x v="0"/>
    <s v="2024-10-17"/>
    <x v="0"/>
    <x v="30"/>
    <x v="0"/>
    <x v="0"/>
    <x v="0"/>
    <x v="0"/>
    <x v="2"/>
    <x v="0"/>
    <x v="0"/>
    <x v="0"/>
    <x v="0"/>
    <x v="0"/>
    <x v="0"/>
  </r>
  <r>
    <n v="182984569"/>
    <x v="47"/>
    <x v="51"/>
    <m/>
    <x v="0"/>
    <x v="34"/>
    <x v="0"/>
    <x v="2"/>
    <x v="1"/>
    <x v="1"/>
    <x v="2"/>
    <x v="3"/>
    <x v="0"/>
    <x v="1"/>
    <x v="0"/>
    <x v="0"/>
    <x v="0"/>
  </r>
  <r>
    <n v="183023716"/>
    <x v="48"/>
    <x v="52"/>
    <m/>
    <x v="0"/>
    <x v="44"/>
    <x v="0"/>
    <x v="2"/>
    <x v="1"/>
    <x v="1"/>
    <x v="2"/>
    <x v="4"/>
    <x v="0"/>
    <x v="1"/>
    <x v="0"/>
    <x v="0"/>
    <x v="0"/>
  </r>
  <r>
    <n v="183023703"/>
    <x v="48"/>
    <x v="0"/>
    <s v="2024-10-18"/>
    <x v="0"/>
    <x v="41"/>
    <x v="0"/>
    <x v="0"/>
    <x v="0"/>
    <x v="0"/>
    <x v="2"/>
    <x v="0"/>
    <x v="0"/>
    <x v="0"/>
    <x v="0"/>
    <x v="0"/>
    <x v="0"/>
  </r>
  <r>
    <n v="183023788"/>
    <x v="48"/>
    <x v="53"/>
    <m/>
    <x v="0"/>
    <x v="34"/>
    <x v="0"/>
    <x v="2"/>
    <x v="1"/>
    <x v="1"/>
    <x v="2"/>
    <x v="3"/>
    <x v="0"/>
    <x v="1"/>
    <x v="0"/>
    <x v="0"/>
    <x v="0"/>
  </r>
  <r>
    <n v="183080777"/>
    <x v="49"/>
    <x v="0"/>
    <s v="2024-10-21"/>
    <x v="0"/>
    <x v="11"/>
    <x v="0"/>
    <x v="0"/>
    <x v="0"/>
    <x v="0"/>
    <x v="2"/>
    <x v="0"/>
    <x v="0"/>
    <x v="0"/>
    <x v="0"/>
    <x v="0"/>
    <x v="0"/>
  </r>
  <r>
    <n v="183081101"/>
    <x v="49"/>
    <x v="54"/>
    <m/>
    <x v="0"/>
    <x v="19"/>
    <x v="0"/>
    <x v="2"/>
    <x v="1"/>
    <x v="1"/>
    <x v="2"/>
    <x v="3"/>
    <x v="0"/>
    <x v="1"/>
    <x v="0"/>
    <x v="0"/>
    <x v="0"/>
  </r>
  <r>
    <n v="183064522"/>
    <x v="49"/>
    <x v="0"/>
    <s v="2024-10-21"/>
    <x v="0"/>
    <x v="26"/>
    <x v="0"/>
    <x v="0"/>
    <x v="0"/>
    <x v="0"/>
    <x v="2"/>
    <x v="0"/>
    <x v="0"/>
    <x v="0"/>
    <x v="0"/>
    <x v="0"/>
    <x v="0"/>
  </r>
  <r>
    <n v="183064972"/>
    <x v="49"/>
    <x v="0"/>
    <s v="2024-11-05"/>
    <x v="0"/>
    <x v="26"/>
    <x v="0"/>
    <x v="3"/>
    <x v="1"/>
    <x v="0"/>
    <x v="2"/>
    <x v="0"/>
    <x v="0"/>
    <x v="0"/>
    <x v="0"/>
    <x v="0"/>
    <x v="0"/>
  </r>
  <r>
    <n v="183083613"/>
    <x v="49"/>
    <x v="0"/>
    <s v="2024-10-28"/>
    <x v="0"/>
    <x v="28"/>
    <x v="0"/>
    <x v="3"/>
    <x v="1"/>
    <x v="0"/>
    <x v="2"/>
    <x v="0"/>
    <x v="0"/>
    <x v="0"/>
    <x v="0"/>
    <x v="0"/>
    <x v="0"/>
  </r>
  <r>
    <n v="183081076"/>
    <x v="49"/>
    <x v="0"/>
    <s v="2024-10-23"/>
    <x v="0"/>
    <x v="0"/>
    <x v="0"/>
    <x v="3"/>
    <x v="1"/>
    <x v="0"/>
    <x v="2"/>
    <x v="0"/>
    <x v="0"/>
    <x v="0"/>
    <x v="0"/>
    <x v="0"/>
    <x v="0"/>
  </r>
  <r>
    <n v="183125465"/>
    <x v="50"/>
    <x v="0"/>
    <s v="2024-10-25"/>
    <x v="0"/>
    <x v="45"/>
    <x v="0"/>
    <x v="0"/>
    <x v="0"/>
    <x v="0"/>
    <x v="2"/>
    <x v="0"/>
    <x v="0"/>
    <x v="0"/>
    <x v="0"/>
    <x v="0"/>
    <x v="0"/>
  </r>
  <r>
    <n v="183119357"/>
    <x v="50"/>
    <x v="55"/>
    <m/>
    <x v="0"/>
    <x v="19"/>
    <x v="0"/>
    <x v="1"/>
    <x v="0"/>
    <x v="0"/>
    <x v="2"/>
    <x v="3"/>
    <x v="0"/>
    <x v="1"/>
    <x v="0"/>
    <x v="0"/>
    <x v="0"/>
  </r>
  <r>
    <n v="183152118"/>
    <x v="51"/>
    <x v="56"/>
    <m/>
    <x v="0"/>
    <x v="18"/>
    <x v="1"/>
    <x v="2"/>
    <x v="1"/>
    <x v="1"/>
    <x v="2"/>
    <x v="3"/>
    <x v="0"/>
    <x v="1"/>
    <x v="0"/>
    <x v="0"/>
    <x v="0"/>
  </r>
  <r>
    <n v="183153290"/>
    <x v="51"/>
    <x v="57"/>
    <m/>
    <x v="0"/>
    <x v="30"/>
    <x v="0"/>
    <x v="2"/>
    <x v="1"/>
    <x v="1"/>
    <x v="2"/>
    <x v="4"/>
    <x v="0"/>
    <x v="1"/>
    <x v="0"/>
    <x v="0"/>
    <x v="0"/>
  </r>
  <r>
    <n v="183157302"/>
    <x v="51"/>
    <x v="0"/>
    <s v="2024-10-23"/>
    <x v="0"/>
    <x v="27"/>
    <x v="1"/>
    <x v="0"/>
    <x v="0"/>
    <x v="0"/>
    <x v="2"/>
    <x v="0"/>
    <x v="0"/>
    <x v="0"/>
    <x v="0"/>
    <x v="0"/>
    <x v="0"/>
  </r>
  <r>
    <n v="183160840"/>
    <x v="51"/>
    <x v="0"/>
    <s v="2024-10-24"/>
    <x v="0"/>
    <x v="34"/>
    <x v="0"/>
    <x v="3"/>
    <x v="1"/>
    <x v="0"/>
    <x v="2"/>
    <x v="0"/>
    <x v="0"/>
    <x v="0"/>
    <x v="0"/>
    <x v="0"/>
    <x v="0"/>
  </r>
  <r>
    <n v="183178349"/>
    <x v="52"/>
    <x v="0"/>
    <s v="2024-11-25"/>
    <x v="0"/>
    <x v="46"/>
    <x v="0"/>
    <x v="3"/>
    <x v="1"/>
    <x v="0"/>
    <x v="2"/>
    <x v="0"/>
    <x v="0"/>
    <x v="0"/>
    <x v="0"/>
    <x v="0"/>
    <x v="0"/>
  </r>
  <r>
    <n v="183223451"/>
    <x v="53"/>
    <x v="0"/>
    <s v="2024-10-28"/>
    <x v="0"/>
    <x v="47"/>
    <x v="0"/>
    <x v="3"/>
    <x v="1"/>
    <x v="0"/>
    <x v="2"/>
    <x v="0"/>
    <x v="0"/>
    <x v="0"/>
    <x v="0"/>
    <x v="0"/>
    <x v="0"/>
  </r>
  <r>
    <n v="183273763"/>
    <x v="54"/>
    <x v="0"/>
    <m/>
    <x v="0"/>
    <x v="18"/>
    <x v="1"/>
    <x v="4"/>
    <x v="1"/>
    <x v="0"/>
    <x v="2"/>
    <x v="0"/>
    <x v="0"/>
    <x v="0"/>
    <x v="0"/>
    <x v="0"/>
    <x v="0"/>
  </r>
  <r>
    <n v="183315480"/>
    <x v="55"/>
    <x v="0"/>
    <s v="2024-11-03"/>
    <x v="0"/>
    <x v="12"/>
    <x v="1"/>
    <x v="0"/>
    <x v="0"/>
    <x v="0"/>
    <x v="2"/>
    <x v="0"/>
    <x v="0"/>
    <x v="0"/>
    <x v="0"/>
    <x v="0"/>
    <x v="0"/>
  </r>
  <r>
    <n v="183314776"/>
    <x v="55"/>
    <x v="58"/>
    <m/>
    <x v="0"/>
    <x v="48"/>
    <x v="0"/>
    <x v="2"/>
    <x v="1"/>
    <x v="1"/>
    <x v="2"/>
    <x v="4"/>
    <x v="0"/>
    <x v="1"/>
    <x v="0"/>
    <x v="0"/>
    <x v="0"/>
  </r>
  <r>
    <n v="183332516"/>
    <x v="55"/>
    <x v="59"/>
    <m/>
    <x v="0"/>
    <x v="49"/>
    <x v="0"/>
    <x v="2"/>
    <x v="1"/>
    <x v="1"/>
    <x v="2"/>
    <x v="4"/>
    <x v="0"/>
    <x v="1"/>
    <x v="0"/>
    <x v="0"/>
    <x v="0"/>
  </r>
  <r>
    <n v="183330085"/>
    <x v="55"/>
    <x v="60"/>
    <m/>
    <x v="0"/>
    <x v="41"/>
    <x v="0"/>
    <x v="2"/>
    <x v="1"/>
    <x v="1"/>
    <x v="2"/>
    <x v="3"/>
    <x v="0"/>
    <x v="1"/>
    <x v="0"/>
    <x v="0"/>
    <x v="0"/>
  </r>
  <r>
    <n v="183313016"/>
    <x v="55"/>
    <x v="0"/>
    <s v="2024-10-29"/>
    <x v="0"/>
    <x v="34"/>
    <x v="0"/>
    <x v="3"/>
    <x v="1"/>
    <x v="0"/>
    <x v="2"/>
    <x v="0"/>
    <x v="0"/>
    <x v="0"/>
    <x v="0"/>
    <x v="0"/>
    <x v="0"/>
  </r>
  <r>
    <n v="183355680"/>
    <x v="56"/>
    <x v="61"/>
    <m/>
    <x v="0"/>
    <x v="30"/>
    <x v="0"/>
    <x v="2"/>
    <x v="1"/>
    <x v="1"/>
    <x v="2"/>
    <x v="4"/>
    <x v="0"/>
    <x v="1"/>
    <x v="0"/>
    <x v="0"/>
    <x v="0"/>
  </r>
  <r>
    <n v="183350361"/>
    <x v="56"/>
    <x v="52"/>
    <m/>
    <x v="7"/>
    <x v="50"/>
    <x v="0"/>
    <x v="2"/>
    <x v="1"/>
    <x v="1"/>
    <x v="2"/>
    <x v="4"/>
    <x v="0"/>
    <x v="1"/>
    <x v="0"/>
    <x v="0"/>
    <x v="0"/>
  </r>
  <r>
    <n v="183352951"/>
    <x v="56"/>
    <x v="57"/>
    <m/>
    <x v="0"/>
    <x v="19"/>
    <x v="0"/>
    <x v="2"/>
    <x v="1"/>
    <x v="1"/>
    <x v="2"/>
    <x v="4"/>
    <x v="0"/>
    <x v="1"/>
    <x v="0"/>
    <x v="0"/>
    <x v="0"/>
  </r>
  <r>
    <n v="183400298"/>
    <x v="57"/>
    <x v="58"/>
    <m/>
    <x v="0"/>
    <x v="19"/>
    <x v="0"/>
    <x v="2"/>
    <x v="1"/>
    <x v="1"/>
    <x v="2"/>
    <x v="4"/>
    <x v="0"/>
    <x v="1"/>
    <x v="0"/>
    <x v="0"/>
    <x v="0"/>
  </r>
  <r>
    <n v="183475565"/>
    <x v="58"/>
    <x v="0"/>
    <s v="2024-11-04"/>
    <x v="0"/>
    <x v="19"/>
    <x v="0"/>
    <x v="0"/>
    <x v="0"/>
    <x v="0"/>
    <x v="3"/>
    <x v="0"/>
    <x v="0"/>
    <x v="0"/>
    <x v="0"/>
    <x v="0"/>
    <x v="0"/>
  </r>
  <r>
    <n v="183475806"/>
    <x v="58"/>
    <x v="0"/>
    <s v="2024-11-05"/>
    <x v="0"/>
    <x v="19"/>
    <x v="1"/>
    <x v="3"/>
    <x v="1"/>
    <x v="0"/>
    <x v="3"/>
    <x v="0"/>
    <x v="0"/>
    <x v="0"/>
    <x v="0"/>
    <x v="0"/>
    <x v="0"/>
  </r>
  <r>
    <n v="183536661"/>
    <x v="59"/>
    <x v="0"/>
    <s v="2024-11-05"/>
    <x v="0"/>
    <x v="41"/>
    <x v="0"/>
    <x v="0"/>
    <x v="0"/>
    <x v="0"/>
    <x v="3"/>
    <x v="0"/>
    <x v="0"/>
    <x v="0"/>
    <x v="0"/>
    <x v="0"/>
    <x v="0"/>
  </r>
  <r>
    <n v="183536813"/>
    <x v="59"/>
    <x v="62"/>
    <m/>
    <x v="0"/>
    <x v="34"/>
    <x v="0"/>
    <x v="2"/>
    <x v="1"/>
    <x v="1"/>
    <x v="3"/>
    <x v="4"/>
    <x v="0"/>
    <x v="1"/>
    <x v="0"/>
    <x v="0"/>
    <x v="0"/>
  </r>
  <r>
    <n v="183531415"/>
    <x v="59"/>
    <x v="0"/>
    <s v="2024-11-10"/>
    <x v="0"/>
    <x v="12"/>
    <x v="0"/>
    <x v="0"/>
    <x v="0"/>
    <x v="0"/>
    <x v="3"/>
    <x v="0"/>
    <x v="0"/>
    <x v="0"/>
    <x v="0"/>
    <x v="0"/>
    <x v="0"/>
  </r>
  <r>
    <n v="183571112"/>
    <x v="60"/>
    <x v="63"/>
    <m/>
    <x v="0"/>
    <x v="30"/>
    <x v="0"/>
    <x v="2"/>
    <x v="1"/>
    <x v="1"/>
    <x v="3"/>
    <x v="4"/>
    <x v="0"/>
    <x v="1"/>
    <x v="0"/>
    <x v="0"/>
    <x v="0"/>
  </r>
  <r>
    <n v="183573543"/>
    <x v="60"/>
    <x v="64"/>
    <m/>
    <x v="0"/>
    <x v="37"/>
    <x v="0"/>
    <x v="2"/>
    <x v="1"/>
    <x v="1"/>
    <x v="3"/>
    <x v="4"/>
    <x v="0"/>
    <x v="1"/>
    <x v="0"/>
    <x v="0"/>
    <x v="0"/>
  </r>
  <r>
    <n v="183586408"/>
    <x v="61"/>
    <x v="0"/>
    <s v="2024-11-07"/>
    <x v="0"/>
    <x v="19"/>
    <x v="0"/>
    <x v="0"/>
    <x v="0"/>
    <x v="0"/>
    <x v="3"/>
    <x v="0"/>
    <x v="0"/>
    <x v="0"/>
    <x v="0"/>
    <x v="0"/>
    <x v="0"/>
  </r>
  <r>
    <n v="183587349"/>
    <x v="61"/>
    <x v="62"/>
    <m/>
    <x v="0"/>
    <x v="19"/>
    <x v="0"/>
    <x v="2"/>
    <x v="1"/>
    <x v="1"/>
    <x v="3"/>
    <x v="4"/>
    <x v="0"/>
    <x v="1"/>
    <x v="0"/>
    <x v="0"/>
    <x v="0"/>
  </r>
  <r>
    <n v="183602943"/>
    <x v="61"/>
    <x v="61"/>
    <m/>
    <x v="0"/>
    <x v="30"/>
    <x v="0"/>
    <x v="2"/>
    <x v="1"/>
    <x v="1"/>
    <x v="3"/>
    <x v="4"/>
    <x v="0"/>
    <x v="1"/>
    <x v="0"/>
    <x v="0"/>
    <x v="0"/>
  </r>
  <r>
    <n v="183604159"/>
    <x v="61"/>
    <x v="0"/>
    <s v="2024-11-12"/>
    <x v="0"/>
    <x v="19"/>
    <x v="0"/>
    <x v="0"/>
    <x v="0"/>
    <x v="0"/>
    <x v="3"/>
    <x v="0"/>
    <x v="0"/>
    <x v="0"/>
    <x v="0"/>
    <x v="0"/>
    <x v="0"/>
  </r>
  <r>
    <n v="183648883"/>
    <x v="62"/>
    <x v="65"/>
    <m/>
    <x v="0"/>
    <x v="34"/>
    <x v="0"/>
    <x v="2"/>
    <x v="1"/>
    <x v="1"/>
    <x v="3"/>
    <x v="4"/>
    <x v="0"/>
    <x v="1"/>
    <x v="0"/>
    <x v="0"/>
    <x v="0"/>
  </r>
  <r>
    <n v="183626501"/>
    <x v="62"/>
    <x v="0"/>
    <s v="2024-11-08"/>
    <x v="0"/>
    <x v="30"/>
    <x v="0"/>
    <x v="0"/>
    <x v="0"/>
    <x v="0"/>
    <x v="3"/>
    <x v="0"/>
    <x v="0"/>
    <x v="0"/>
    <x v="0"/>
    <x v="0"/>
    <x v="0"/>
  </r>
  <r>
    <n v="183638240"/>
    <x v="62"/>
    <x v="62"/>
    <m/>
    <x v="0"/>
    <x v="51"/>
    <x v="0"/>
    <x v="2"/>
    <x v="1"/>
    <x v="1"/>
    <x v="3"/>
    <x v="4"/>
    <x v="0"/>
    <x v="1"/>
    <x v="0"/>
    <x v="0"/>
    <x v="0"/>
  </r>
  <r>
    <n v="183707068"/>
    <x v="63"/>
    <x v="0"/>
    <s v="2024-11-15"/>
    <x v="0"/>
    <x v="12"/>
    <x v="0"/>
    <x v="3"/>
    <x v="1"/>
    <x v="0"/>
    <x v="3"/>
    <x v="0"/>
    <x v="0"/>
    <x v="0"/>
    <x v="0"/>
    <x v="0"/>
    <x v="0"/>
  </r>
  <r>
    <n v="183760697"/>
    <x v="64"/>
    <x v="0"/>
    <s v="2024-11-13"/>
    <x v="0"/>
    <x v="52"/>
    <x v="0"/>
    <x v="0"/>
    <x v="0"/>
    <x v="0"/>
    <x v="3"/>
    <x v="0"/>
    <x v="0"/>
    <x v="0"/>
    <x v="0"/>
    <x v="0"/>
    <x v="0"/>
  </r>
  <r>
    <n v="183802901"/>
    <x v="65"/>
    <x v="0"/>
    <s v="2024-11-13"/>
    <x v="0"/>
    <x v="1"/>
    <x v="0"/>
    <x v="0"/>
    <x v="0"/>
    <x v="0"/>
    <x v="3"/>
    <x v="0"/>
    <x v="0"/>
    <x v="0"/>
    <x v="0"/>
    <x v="0"/>
    <x v="0"/>
  </r>
  <r>
    <n v="183803312"/>
    <x v="65"/>
    <x v="0"/>
    <s v="2024-11-28"/>
    <x v="0"/>
    <x v="1"/>
    <x v="0"/>
    <x v="3"/>
    <x v="1"/>
    <x v="0"/>
    <x v="3"/>
    <x v="0"/>
    <x v="0"/>
    <x v="0"/>
    <x v="0"/>
    <x v="0"/>
    <x v="0"/>
  </r>
  <r>
    <n v="183805371"/>
    <x v="65"/>
    <x v="0"/>
    <s v="2024-11-19"/>
    <x v="0"/>
    <x v="14"/>
    <x v="0"/>
    <x v="3"/>
    <x v="1"/>
    <x v="0"/>
    <x v="3"/>
    <x v="0"/>
    <x v="0"/>
    <x v="0"/>
    <x v="0"/>
    <x v="0"/>
    <x v="0"/>
  </r>
  <r>
    <n v="183786285"/>
    <x v="65"/>
    <x v="0"/>
    <s v="2024-11-18"/>
    <x v="0"/>
    <x v="53"/>
    <x v="0"/>
    <x v="0"/>
    <x v="0"/>
    <x v="0"/>
    <x v="3"/>
    <x v="0"/>
    <x v="0"/>
    <x v="0"/>
    <x v="0"/>
    <x v="0"/>
    <x v="0"/>
  </r>
  <r>
    <n v="183852386"/>
    <x v="66"/>
    <x v="66"/>
    <m/>
    <x v="0"/>
    <x v="12"/>
    <x v="0"/>
    <x v="2"/>
    <x v="1"/>
    <x v="1"/>
    <x v="3"/>
    <x v="4"/>
    <x v="0"/>
    <x v="1"/>
    <x v="0"/>
    <x v="0"/>
    <x v="0"/>
  </r>
  <r>
    <n v="183856850"/>
    <x v="66"/>
    <x v="0"/>
    <s v="2024-11-26"/>
    <x v="0"/>
    <x v="4"/>
    <x v="0"/>
    <x v="3"/>
    <x v="1"/>
    <x v="0"/>
    <x v="3"/>
    <x v="0"/>
    <x v="0"/>
    <x v="0"/>
    <x v="0"/>
    <x v="0"/>
    <x v="0"/>
  </r>
  <r>
    <n v="183882114"/>
    <x v="66"/>
    <x v="67"/>
    <m/>
    <x v="9"/>
    <x v="54"/>
    <x v="0"/>
    <x v="2"/>
    <x v="1"/>
    <x v="1"/>
    <x v="3"/>
    <x v="4"/>
    <x v="0"/>
    <x v="1"/>
    <x v="0"/>
    <x v="0"/>
    <x v="0"/>
  </r>
  <r>
    <n v="183941252"/>
    <x v="67"/>
    <x v="0"/>
    <s v="2024-11-21"/>
    <x v="0"/>
    <x v="34"/>
    <x v="0"/>
    <x v="3"/>
    <x v="1"/>
    <x v="0"/>
    <x v="3"/>
    <x v="0"/>
    <x v="0"/>
    <x v="0"/>
    <x v="0"/>
    <x v="0"/>
    <x v="0"/>
  </r>
  <r>
    <n v="183926701"/>
    <x v="67"/>
    <x v="66"/>
    <m/>
    <x v="0"/>
    <x v="27"/>
    <x v="0"/>
    <x v="1"/>
    <x v="0"/>
    <x v="0"/>
    <x v="3"/>
    <x v="4"/>
    <x v="0"/>
    <x v="1"/>
    <x v="0"/>
    <x v="0"/>
    <x v="0"/>
  </r>
  <r>
    <n v="183946221"/>
    <x v="67"/>
    <x v="68"/>
    <m/>
    <x v="0"/>
    <x v="36"/>
    <x v="0"/>
    <x v="2"/>
    <x v="1"/>
    <x v="1"/>
    <x v="3"/>
    <x v="4"/>
    <x v="0"/>
    <x v="1"/>
    <x v="0"/>
    <x v="0"/>
    <x v="0"/>
  </r>
  <r>
    <n v="183995040"/>
    <x v="68"/>
    <x v="0"/>
    <s v="2024-11-21"/>
    <x v="0"/>
    <x v="55"/>
    <x v="0"/>
    <x v="3"/>
    <x v="1"/>
    <x v="0"/>
    <x v="3"/>
    <x v="0"/>
    <x v="0"/>
    <x v="0"/>
    <x v="0"/>
    <x v="0"/>
    <x v="0"/>
  </r>
  <r>
    <n v="184059644"/>
    <x v="69"/>
    <x v="68"/>
    <m/>
    <x v="0"/>
    <x v="32"/>
    <x v="0"/>
    <x v="2"/>
    <x v="1"/>
    <x v="1"/>
    <x v="3"/>
    <x v="4"/>
    <x v="0"/>
    <x v="1"/>
    <x v="0"/>
    <x v="0"/>
    <x v="0"/>
  </r>
  <r>
    <n v="184056693"/>
    <x v="69"/>
    <x v="68"/>
    <m/>
    <x v="10"/>
    <x v="1"/>
    <x v="0"/>
    <x v="5"/>
    <x v="1"/>
    <x v="0"/>
    <x v="3"/>
    <x v="4"/>
    <x v="0"/>
    <x v="1"/>
    <x v="0"/>
    <x v="0"/>
    <x v="0"/>
  </r>
  <r>
    <n v="184065524"/>
    <x v="70"/>
    <x v="69"/>
    <m/>
    <x v="0"/>
    <x v="19"/>
    <x v="0"/>
    <x v="2"/>
    <x v="1"/>
    <x v="1"/>
    <x v="3"/>
    <x v="4"/>
    <x v="0"/>
    <x v="1"/>
    <x v="0"/>
    <x v="0"/>
    <x v="0"/>
  </r>
  <r>
    <n v="184230865"/>
    <x v="71"/>
    <x v="0"/>
    <s v="2024-11-27"/>
    <x v="0"/>
    <x v="19"/>
    <x v="0"/>
    <x v="0"/>
    <x v="0"/>
    <x v="0"/>
    <x v="3"/>
    <x v="0"/>
    <x v="0"/>
    <x v="0"/>
    <x v="0"/>
    <x v="0"/>
    <x v="0"/>
  </r>
  <r>
    <n v="184232161"/>
    <x v="71"/>
    <x v="68"/>
    <m/>
    <x v="0"/>
    <x v="19"/>
    <x v="0"/>
    <x v="2"/>
    <x v="1"/>
    <x v="1"/>
    <x v="3"/>
    <x v="4"/>
    <x v="0"/>
    <x v="1"/>
    <x v="0"/>
    <x v="0"/>
    <x v="0"/>
  </r>
  <r>
    <n v="184283682"/>
    <x v="72"/>
    <x v="0"/>
    <s v="2024-12-14"/>
    <x v="0"/>
    <x v="1"/>
    <x v="0"/>
    <x v="3"/>
    <x v="1"/>
    <x v="0"/>
    <x v="3"/>
    <x v="0"/>
    <x v="0"/>
    <x v="0"/>
    <x v="0"/>
    <x v="0"/>
    <x v="0"/>
  </r>
  <r>
    <n v="184282346"/>
    <x v="72"/>
    <x v="0"/>
    <s v="2024-12-05"/>
    <x v="0"/>
    <x v="19"/>
    <x v="0"/>
    <x v="3"/>
    <x v="1"/>
    <x v="0"/>
    <x v="3"/>
    <x v="0"/>
    <x v="0"/>
    <x v="0"/>
    <x v="0"/>
    <x v="0"/>
    <x v="0"/>
  </r>
  <r>
    <n v="184413264"/>
    <x v="73"/>
    <x v="0"/>
    <s v="2024-12-04"/>
    <x v="0"/>
    <x v="55"/>
    <x v="0"/>
    <x v="3"/>
    <x v="1"/>
    <x v="0"/>
    <x v="4"/>
    <x v="0"/>
    <x v="0"/>
    <x v="0"/>
    <x v="0"/>
    <x v="0"/>
    <x v="0"/>
  </r>
  <r>
    <n v="184458859"/>
    <x v="74"/>
    <x v="0"/>
    <s v="2024-12-04"/>
    <x v="0"/>
    <x v="19"/>
    <x v="0"/>
    <x v="0"/>
    <x v="0"/>
    <x v="0"/>
    <x v="4"/>
    <x v="0"/>
    <x v="0"/>
    <x v="0"/>
    <x v="0"/>
    <x v="0"/>
    <x v="0"/>
  </r>
  <r>
    <n v="184488279"/>
    <x v="75"/>
    <x v="0"/>
    <s v="2024-12-05"/>
    <x v="0"/>
    <x v="19"/>
    <x v="0"/>
    <x v="0"/>
    <x v="0"/>
    <x v="0"/>
    <x v="4"/>
    <x v="0"/>
    <x v="0"/>
    <x v="0"/>
    <x v="0"/>
    <x v="0"/>
    <x v="0"/>
  </r>
  <r>
    <n v="184489150"/>
    <x v="75"/>
    <x v="0"/>
    <s v="2024-12-05"/>
    <x v="0"/>
    <x v="19"/>
    <x v="0"/>
    <x v="0"/>
    <x v="0"/>
    <x v="0"/>
    <x v="4"/>
    <x v="0"/>
    <x v="0"/>
    <x v="0"/>
    <x v="0"/>
    <x v="0"/>
    <x v="0"/>
  </r>
  <r>
    <n v="184491465"/>
    <x v="75"/>
    <x v="0"/>
    <s v="2024-12-10"/>
    <x v="0"/>
    <x v="19"/>
    <x v="0"/>
    <x v="0"/>
    <x v="0"/>
    <x v="0"/>
    <x v="4"/>
    <x v="0"/>
    <x v="0"/>
    <x v="0"/>
    <x v="0"/>
    <x v="0"/>
    <x v="0"/>
  </r>
  <r>
    <n v="184664440"/>
    <x v="76"/>
    <x v="70"/>
    <m/>
    <x v="0"/>
    <x v="30"/>
    <x v="0"/>
    <x v="2"/>
    <x v="1"/>
    <x v="1"/>
    <x v="4"/>
    <x v="5"/>
    <x v="0"/>
    <x v="1"/>
    <x v="0"/>
    <x v="0"/>
    <x v="0"/>
  </r>
  <r>
    <n v="184683741"/>
    <x v="76"/>
    <x v="0"/>
    <s v="2024-12-12"/>
    <x v="0"/>
    <x v="56"/>
    <x v="0"/>
    <x v="3"/>
    <x v="1"/>
    <x v="0"/>
    <x v="4"/>
    <x v="0"/>
    <x v="0"/>
    <x v="0"/>
    <x v="0"/>
    <x v="0"/>
    <x v="0"/>
  </r>
  <r>
    <n v="184705348"/>
    <x v="77"/>
    <x v="0"/>
    <s v="2024-12-12"/>
    <x v="0"/>
    <x v="57"/>
    <x v="0"/>
    <x v="0"/>
    <x v="0"/>
    <x v="0"/>
    <x v="4"/>
    <x v="0"/>
    <x v="0"/>
    <x v="0"/>
    <x v="0"/>
    <x v="0"/>
    <x v="0"/>
  </r>
  <r>
    <n v="184705578"/>
    <x v="77"/>
    <x v="0"/>
    <s v="2024-12-17"/>
    <x v="0"/>
    <x v="19"/>
    <x v="0"/>
    <x v="3"/>
    <x v="1"/>
    <x v="0"/>
    <x v="4"/>
    <x v="0"/>
    <x v="0"/>
    <x v="0"/>
    <x v="0"/>
    <x v="0"/>
    <x v="0"/>
  </r>
  <r>
    <n v="184707579"/>
    <x v="77"/>
    <x v="71"/>
    <m/>
    <x v="0"/>
    <x v="50"/>
    <x v="0"/>
    <x v="2"/>
    <x v="1"/>
    <x v="1"/>
    <x v="4"/>
    <x v="5"/>
    <x v="0"/>
    <x v="1"/>
    <x v="0"/>
    <x v="0"/>
    <x v="0"/>
  </r>
  <r>
    <n v="184714783"/>
    <x v="77"/>
    <x v="72"/>
    <m/>
    <x v="0"/>
    <x v="1"/>
    <x v="0"/>
    <x v="2"/>
    <x v="1"/>
    <x v="1"/>
    <x v="4"/>
    <x v="5"/>
    <x v="0"/>
    <x v="1"/>
    <x v="0"/>
    <x v="0"/>
    <x v="0"/>
  </r>
  <r>
    <n v="184787027"/>
    <x v="78"/>
    <x v="72"/>
    <m/>
    <x v="0"/>
    <x v="25"/>
    <x v="0"/>
    <x v="2"/>
    <x v="1"/>
    <x v="1"/>
    <x v="4"/>
    <x v="5"/>
    <x v="0"/>
    <x v="1"/>
    <x v="0"/>
    <x v="0"/>
    <x v="0"/>
  </r>
  <r>
    <n v="184804031"/>
    <x v="78"/>
    <x v="0"/>
    <s v="2024-12-26"/>
    <x v="0"/>
    <x v="19"/>
    <x v="0"/>
    <x v="3"/>
    <x v="1"/>
    <x v="0"/>
    <x v="4"/>
    <x v="0"/>
    <x v="0"/>
    <x v="0"/>
    <x v="0"/>
    <x v="0"/>
    <x v="0"/>
  </r>
  <r>
    <n v="184938659"/>
    <x v="79"/>
    <x v="73"/>
    <m/>
    <x v="0"/>
    <x v="30"/>
    <x v="0"/>
    <x v="2"/>
    <x v="1"/>
    <x v="1"/>
    <x v="4"/>
    <x v="5"/>
    <x v="0"/>
    <x v="1"/>
    <x v="0"/>
    <x v="0"/>
    <x v="0"/>
  </r>
  <r>
    <n v="185000333"/>
    <x v="80"/>
    <x v="0"/>
    <s v="2024-12-30"/>
    <x v="0"/>
    <x v="19"/>
    <x v="0"/>
    <x v="3"/>
    <x v="1"/>
    <x v="0"/>
    <x v="4"/>
    <x v="0"/>
    <x v="0"/>
    <x v="0"/>
    <x v="0"/>
    <x v="0"/>
    <x v="0"/>
  </r>
  <r>
    <n v="185033185"/>
    <x v="81"/>
    <x v="0"/>
    <s v="2024-12-24"/>
    <x v="0"/>
    <x v="19"/>
    <x v="0"/>
    <x v="0"/>
    <x v="0"/>
    <x v="0"/>
    <x v="4"/>
    <x v="0"/>
    <x v="0"/>
    <x v="0"/>
    <x v="0"/>
    <x v="0"/>
    <x v="0"/>
  </r>
  <r>
    <n v="185033462"/>
    <x v="81"/>
    <x v="73"/>
    <m/>
    <x v="11"/>
    <x v="19"/>
    <x v="0"/>
    <x v="2"/>
    <x v="1"/>
    <x v="1"/>
    <x v="4"/>
    <x v="5"/>
    <x v="0"/>
    <x v="1"/>
    <x v="0"/>
    <x v="0"/>
    <x v="0"/>
  </r>
  <r>
    <n v="185076620"/>
    <x v="82"/>
    <x v="0"/>
    <s v="2024-12-31"/>
    <x v="0"/>
    <x v="19"/>
    <x v="0"/>
    <x v="3"/>
    <x v="1"/>
    <x v="0"/>
    <x v="4"/>
    <x v="0"/>
    <x v="0"/>
    <x v="0"/>
    <x v="0"/>
    <x v="0"/>
    <x v="0"/>
  </r>
  <r>
    <n v="185101439"/>
    <x v="83"/>
    <x v="0"/>
    <s v="2024-12-27"/>
    <x v="0"/>
    <x v="14"/>
    <x v="0"/>
    <x v="0"/>
    <x v="0"/>
    <x v="0"/>
    <x v="4"/>
    <x v="0"/>
    <x v="0"/>
    <x v="0"/>
    <x v="0"/>
    <x v="0"/>
    <x v="0"/>
  </r>
  <r>
    <n v="185102114"/>
    <x v="83"/>
    <x v="0"/>
    <s v="2024-12-27"/>
    <x v="0"/>
    <x v="14"/>
    <x v="0"/>
    <x v="3"/>
    <x v="1"/>
    <x v="0"/>
    <x v="4"/>
    <x v="0"/>
    <x v="0"/>
    <x v="0"/>
    <x v="0"/>
    <x v="0"/>
    <x v="0"/>
  </r>
  <r>
    <n v="185107047"/>
    <x v="83"/>
    <x v="74"/>
    <m/>
    <x v="0"/>
    <x v="58"/>
    <x v="0"/>
    <x v="2"/>
    <x v="1"/>
    <x v="1"/>
    <x v="4"/>
    <x v="6"/>
    <x v="0"/>
    <x v="2"/>
    <x v="0"/>
    <x v="0"/>
    <x v="0"/>
  </r>
  <r>
    <n v="185112225"/>
    <x v="83"/>
    <x v="75"/>
    <m/>
    <x v="0"/>
    <x v="59"/>
    <x v="0"/>
    <x v="2"/>
    <x v="1"/>
    <x v="1"/>
    <x v="4"/>
    <x v="5"/>
    <x v="0"/>
    <x v="1"/>
    <x v="0"/>
    <x v="0"/>
    <x v="0"/>
  </r>
  <r>
    <n v="185222291"/>
    <x v="84"/>
    <x v="0"/>
    <s v="2025-01-02"/>
    <x v="0"/>
    <x v="58"/>
    <x v="0"/>
    <x v="0"/>
    <x v="0"/>
    <x v="0"/>
    <x v="5"/>
    <x v="0"/>
    <x v="1"/>
    <x v="0"/>
    <x v="0"/>
    <x v="0"/>
    <x v="0"/>
  </r>
  <r>
    <n v="185352666"/>
    <x v="85"/>
    <x v="74"/>
    <m/>
    <x v="0"/>
    <x v="60"/>
    <x v="0"/>
    <x v="2"/>
    <x v="1"/>
    <x v="1"/>
    <x v="5"/>
    <x v="6"/>
    <x v="1"/>
    <x v="2"/>
    <x v="0"/>
    <x v="0"/>
    <x v="0"/>
  </r>
  <r>
    <n v="185356655"/>
    <x v="85"/>
    <x v="0"/>
    <s v="2025-01-14"/>
    <x v="0"/>
    <x v="54"/>
    <x v="0"/>
    <x v="3"/>
    <x v="1"/>
    <x v="0"/>
    <x v="5"/>
    <x v="0"/>
    <x v="1"/>
    <x v="0"/>
    <x v="0"/>
    <x v="0"/>
    <x v="0"/>
  </r>
  <r>
    <n v="185391678"/>
    <x v="86"/>
    <x v="0"/>
    <s v="2025-01-15"/>
    <x v="0"/>
    <x v="61"/>
    <x v="0"/>
    <x v="3"/>
    <x v="1"/>
    <x v="0"/>
    <x v="5"/>
    <x v="0"/>
    <x v="1"/>
    <x v="0"/>
    <x v="0"/>
    <x v="0"/>
    <x v="0"/>
  </r>
  <r>
    <n v="185451288"/>
    <x v="87"/>
    <x v="76"/>
    <m/>
    <x v="0"/>
    <x v="54"/>
    <x v="0"/>
    <x v="2"/>
    <x v="1"/>
    <x v="1"/>
    <x v="5"/>
    <x v="6"/>
    <x v="1"/>
    <x v="2"/>
    <x v="0"/>
    <x v="0"/>
    <x v="0"/>
  </r>
  <r>
    <n v="185514593"/>
    <x v="88"/>
    <x v="77"/>
    <m/>
    <x v="0"/>
    <x v="62"/>
    <x v="0"/>
    <x v="2"/>
    <x v="1"/>
    <x v="1"/>
    <x v="5"/>
    <x v="6"/>
    <x v="1"/>
    <x v="2"/>
    <x v="0"/>
    <x v="0"/>
    <x v="0"/>
  </r>
  <r>
    <n v="185521770"/>
    <x v="89"/>
    <x v="77"/>
    <m/>
    <x v="0"/>
    <x v="4"/>
    <x v="0"/>
    <x v="2"/>
    <x v="1"/>
    <x v="1"/>
    <x v="5"/>
    <x v="6"/>
    <x v="1"/>
    <x v="2"/>
    <x v="0"/>
    <x v="0"/>
    <x v="0"/>
  </r>
  <r>
    <n v="185521649"/>
    <x v="89"/>
    <x v="76"/>
    <m/>
    <x v="0"/>
    <x v="63"/>
    <x v="0"/>
    <x v="2"/>
    <x v="1"/>
    <x v="1"/>
    <x v="5"/>
    <x v="6"/>
    <x v="1"/>
    <x v="2"/>
    <x v="0"/>
    <x v="0"/>
    <x v="0"/>
  </r>
  <r>
    <n v="185525947"/>
    <x v="89"/>
    <x v="0"/>
    <m/>
    <x v="0"/>
    <x v="20"/>
    <x v="0"/>
    <x v="4"/>
    <x v="1"/>
    <x v="0"/>
    <x v="5"/>
    <x v="0"/>
    <x v="1"/>
    <x v="0"/>
    <x v="0"/>
    <x v="0"/>
    <x v="0"/>
  </r>
  <r>
    <n v="185552299"/>
    <x v="90"/>
    <x v="78"/>
    <m/>
    <x v="11"/>
    <x v="64"/>
    <x v="0"/>
    <x v="2"/>
    <x v="1"/>
    <x v="1"/>
    <x v="5"/>
    <x v="6"/>
    <x v="1"/>
    <x v="2"/>
    <x v="0"/>
    <x v="0"/>
    <x v="0"/>
  </r>
  <r>
    <n v="185579278"/>
    <x v="90"/>
    <x v="79"/>
    <m/>
    <x v="0"/>
    <x v="19"/>
    <x v="0"/>
    <x v="2"/>
    <x v="1"/>
    <x v="1"/>
    <x v="5"/>
    <x v="6"/>
    <x v="1"/>
    <x v="2"/>
    <x v="0"/>
    <x v="0"/>
    <x v="0"/>
  </r>
  <r>
    <n v="185696054"/>
    <x v="91"/>
    <x v="80"/>
    <m/>
    <x v="0"/>
    <x v="63"/>
    <x v="0"/>
    <x v="2"/>
    <x v="1"/>
    <x v="1"/>
    <x v="5"/>
    <x v="6"/>
    <x v="1"/>
    <x v="2"/>
    <x v="0"/>
    <x v="0"/>
    <x v="0"/>
  </r>
  <r>
    <n v="185690275"/>
    <x v="91"/>
    <x v="0"/>
    <s v="2025-01-28"/>
    <x v="0"/>
    <x v="20"/>
    <x v="0"/>
    <x v="3"/>
    <x v="1"/>
    <x v="0"/>
    <x v="5"/>
    <x v="0"/>
    <x v="1"/>
    <x v="0"/>
    <x v="0"/>
    <x v="0"/>
    <x v="0"/>
  </r>
  <r>
    <n v="185732303"/>
    <x v="92"/>
    <x v="0"/>
    <s v="2025-01-24"/>
    <x v="0"/>
    <x v="19"/>
    <x v="0"/>
    <x v="3"/>
    <x v="1"/>
    <x v="0"/>
    <x v="5"/>
    <x v="0"/>
    <x v="1"/>
    <x v="0"/>
    <x v="0"/>
    <x v="0"/>
    <x v="0"/>
  </r>
  <r>
    <n v="185779712"/>
    <x v="93"/>
    <x v="78"/>
    <m/>
    <x v="11"/>
    <x v="43"/>
    <x v="0"/>
    <x v="2"/>
    <x v="1"/>
    <x v="1"/>
    <x v="5"/>
    <x v="6"/>
    <x v="1"/>
    <x v="2"/>
    <x v="0"/>
    <x v="0"/>
    <x v="0"/>
  </r>
  <r>
    <n v="185850636"/>
    <x v="94"/>
    <x v="78"/>
    <m/>
    <x v="0"/>
    <x v="2"/>
    <x v="0"/>
    <x v="2"/>
    <x v="1"/>
    <x v="1"/>
    <x v="5"/>
    <x v="6"/>
    <x v="1"/>
    <x v="2"/>
    <x v="0"/>
    <x v="0"/>
    <x v="0"/>
  </r>
  <r>
    <n v="185940485"/>
    <x v="95"/>
    <x v="0"/>
    <m/>
    <x v="0"/>
    <x v="54"/>
    <x v="0"/>
    <x v="4"/>
    <x v="1"/>
    <x v="0"/>
    <x v="5"/>
    <x v="0"/>
    <x v="1"/>
    <x v="0"/>
    <x v="0"/>
    <x v="0"/>
    <x v="0"/>
  </r>
  <r>
    <n v="185967939"/>
    <x v="96"/>
    <x v="81"/>
    <m/>
    <x v="0"/>
    <x v="65"/>
    <x v="0"/>
    <x v="2"/>
    <x v="1"/>
    <x v="1"/>
    <x v="5"/>
    <x v="6"/>
    <x v="1"/>
    <x v="2"/>
    <x v="0"/>
    <x v="0"/>
    <x v="0"/>
  </r>
  <r>
    <n v="185969941"/>
    <x v="96"/>
    <x v="0"/>
    <m/>
    <x v="0"/>
    <x v="61"/>
    <x v="0"/>
    <x v="4"/>
    <x v="1"/>
    <x v="0"/>
    <x v="5"/>
    <x v="0"/>
    <x v="1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009">
  <r>
    <n v="176993088"/>
    <x v="0"/>
    <x v="0"/>
    <s v="2024-05-22"/>
    <m/>
    <m/>
    <x v="0"/>
    <x v="0"/>
    <x v="0"/>
    <x v="0"/>
    <x v="0"/>
    <x v="0"/>
    <x v="0"/>
    <x v="0"/>
    <x v="0"/>
    <x v="0"/>
    <x v="0"/>
  </r>
  <r>
    <n v="176993155"/>
    <x v="0"/>
    <x v="0"/>
    <s v="2024-05-22"/>
    <m/>
    <m/>
    <x v="0"/>
    <x v="0"/>
    <x v="0"/>
    <x v="0"/>
    <x v="0"/>
    <x v="0"/>
    <x v="0"/>
    <x v="0"/>
    <x v="0"/>
    <x v="0"/>
    <x v="0"/>
  </r>
  <r>
    <n v="176993185"/>
    <x v="0"/>
    <x v="0"/>
    <s v="2024-05-22"/>
    <m/>
    <m/>
    <x v="0"/>
    <x v="0"/>
    <x v="0"/>
    <x v="0"/>
    <x v="0"/>
    <x v="0"/>
    <x v="0"/>
    <x v="0"/>
    <x v="0"/>
    <x v="0"/>
    <x v="0"/>
  </r>
  <r>
    <n v="176997747"/>
    <x v="1"/>
    <x v="1"/>
    <s v="2024-05-14"/>
    <m/>
    <m/>
    <x v="0"/>
    <x v="0"/>
    <x v="0"/>
    <x v="0"/>
    <x v="0"/>
    <x v="0"/>
    <x v="0"/>
    <x v="0"/>
    <x v="0"/>
    <x v="0"/>
    <x v="0"/>
  </r>
  <r>
    <n v="176997786"/>
    <x v="1"/>
    <x v="1"/>
    <s v="2024-05-14"/>
    <m/>
    <m/>
    <x v="0"/>
    <x v="0"/>
    <x v="0"/>
    <x v="0"/>
    <x v="0"/>
    <x v="0"/>
    <x v="0"/>
    <x v="0"/>
    <x v="0"/>
    <x v="0"/>
    <x v="0"/>
  </r>
  <r>
    <n v="176997834"/>
    <x v="1"/>
    <x v="1"/>
    <s v="2024-05-14"/>
    <m/>
    <m/>
    <x v="0"/>
    <x v="0"/>
    <x v="0"/>
    <x v="0"/>
    <x v="0"/>
    <x v="0"/>
    <x v="0"/>
    <x v="0"/>
    <x v="0"/>
    <x v="0"/>
    <x v="0"/>
  </r>
  <r>
    <n v="176997871"/>
    <x v="1"/>
    <x v="1"/>
    <s v="2024-05-14"/>
    <m/>
    <m/>
    <x v="0"/>
    <x v="0"/>
    <x v="0"/>
    <x v="0"/>
    <x v="0"/>
    <x v="0"/>
    <x v="0"/>
    <x v="0"/>
    <x v="0"/>
    <x v="0"/>
    <x v="0"/>
  </r>
  <r>
    <n v="177106179"/>
    <x v="0"/>
    <x v="2"/>
    <s v="2024-05-23"/>
    <m/>
    <m/>
    <x v="0"/>
    <x v="0"/>
    <x v="0"/>
    <x v="0"/>
    <x v="0"/>
    <x v="0"/>
    <x v="0"/>
    <x v="0"/>
    <x v="0"/>
    <x v="0"/>
    <x v="0"/>
  </r>
  <r>
    <n v="177106238"/>
    <x v="0"/>
    <x v="2"/>
    <s v="2024-05-24"/>
    <m/>
    <m/>
    <x v="0"/>
    <x v="0"/>
    <x v="0"/>
    <x v="0"/>
    <x v="0"/>
    <x v="0"/>
    <x v="0"/>
    <x v="0"/>
    <x v="0"/>
    <x v="0"/>
    <x v="0"/>
  </r>
  <r>
    <n v="177106284"/>
    <x v="0"/>
    <x v="2"/>
    <s v="2024-05-24"/>
    <m/>
    <m/>
    <x v="0"/>
    <x v="0"/>
    <x v="0"/>
    <x v="0"/>
    <x v="0"/>
    <x v="0"/>
    <x v="0"/>
    <x v="0"/>
    <x v="0"/>
    <x v="0"/>
    <x v="0"/>
  </r>
  <r>
    <n v="177359497"/>
    <x v="2"/>
    <x v="3"/>
    <s v="2024-05-20"/>
    <m/>
    <m/>
    <x v="0"/>
    <x v="0"/>
    <x v="0"/>
    <x v="0"/>
    <x v="0"/>
    <x v="0"/>
    <x v="0"/>
    <x v="0"/>
    <x v="0"/>
    <x v="0"/>
    <x v="0"/>
  </r>
  <r>
    <n v="177385487"/>
    <x v="3"/>
    <x v="4"/>
    <s v="2024-05-13"/>
    <m/>
    <m/>
    <x v="0"/>
    <x v="0"/>
    <x v="0"/>
    <x v="0"/>
    <x v="0"/>
    <x v="0"/>
    <x v="0"/>
    <x v="0"/>
    <x v="0"/>
    <x v="0"/>
    <x v="0"/>
  </r>
  <r>
    <n v="177385515"/>
    <x v="3"/>
    <x v="4"/>
    <s v="2024-05-13"/>
    <m/>
    <m/>
    <x v="0"/>
    <x v="0"/>
    <x v="0"/>
    <x v="0"/>
    <x v="0"/>
    <x v="0"/>
    <x v="0"/>
    <x v="0"/>
    <x v="0"/>
    <x v="0"/>
    <x v="0"/>
  </r>
  <r>
    <n v="177385551"/>
    <x v="4"/>
    <x v="5"/>
    <s v="2024-05-30"/>
    <m/>
    <m/>
    <x v="0"/>
    <x v="0"/>
    <x v="0"/>
    <x v="0"/>
    <x v="0"/>
    <x v="0"/>
    <x v="0"/>
    <x v="0"/>
    <x v="0"/>
    <x v="0"/>
    <x v="0"/>
  </r>
  <r>
    <n v="177385591"/>
    <x v="4"/>
    <x v="5"/>
    <s v="2024-06-03"/>
    <m/>
    <m/>
    <x v="0"/>
    <x v="0"/>
    <x v="0"/>
    <x v="0"/>
    <x v="0"/>
    <x v="1"/>
    <x v="0"/>
    <x v="0"/>
    <x v="0"/>
    <x v="0"/>
    <x v="0"/>
  </r>
  <r>
    <n v="177482381"/>
    <x v="5"/>
    <x v="6"/>
    <s v="2024-05-08"/>
    <m/>
    <m/>
    <x v="0"/>
    <x v="0"/>
    <x v="0"/>
    <x v="0"/>
    <x v="0"/>
    <x v="0"/>
    <x v="0"/>
    <x v="0"/>
    <x v="0"/>
    <x v="0"/>
    <x v="0"/>
  </r>
  <r>
    <n v="177482410"/>
    <x v="5"/>
    <x v="6"/>
    <s v="2024-05-08"/>
    <m/>
    <m/>
    <x v="0"/>
    <x v="0"/>
    <x v="0"/>
    <x v="0"/>
    <x v="0"/>
    <x v="0"/>
    <x v="0"/>
    <x v="0"/>
    <x v="0"/>
    <x v="0"/>
    <x v="0"/>
  </r>
  <r>
    <n v="177490070"/>
    <x v="6"/>
    <x v="3"/>
    <s v="2024-05-21"/>
    <m/>
    <m/>
    <x v="0"/>
    <x v="0"/>
    <x v="0"/>
    <x v="0"/>
    <x v="0"/>
    <x v="0"/>
    <x v="0"/>
    <x v="0"/>
    <x v="0"/>
    <x v="0"/>
    <x v="0"/>
  </r>
  <r>
    <n v="177580084"/>
    <x v="7"/>
    <x v="1"/>
    <s v="2024-05-13"/>
    <m/>
    <m/>
    <x v="0"/>
    <x v="0"/>
    <x v="0"/>
    <x v="0"/>
    <x v="0"/>
    <x v="0"/>
    <x v="0"/>
    <x v="0"/>
    <x v="0"/>
    <x v="0"/>
    <x v="0"/>
  </r>
  <r>
    <n v="177580124"/>
    <x v="7"/>
    <x v="1"/>
    <s v="2024-05-13"/>
    <m/>
    <m/>
    <x v="0"/>
    <x v="0"/>
    <x v="0"/>
    <x v="0"/>
    <x v="0"/>
    <x v="0"/>
    <x v="0"/>
    <x v="0"/>
    <x v="0"/>
    <x v="0"/>
    <x v="0"/>
  </r>
  <r>
    <n v="177580146"/>
    <x v="7"/>
    <x v="1"/>
    <s v="2024-05-13"/>
    <m/>
    <m/>
    <x v="0"/>
    <x v="0"/>
    <x v="0"/>
    <x v="0"/>
    <x v="0"/>
    <x v="0"/>
    <x v="0"/>
    <x v="0"/>
    <x v="0"/>
    <x v="0"/>
    <x v="0"/>
  </r>
  <r>
    <n v="177581659"/>
    <x v="8"/>
    <x v="4"/>
    <s v="2024-05-13"/>
    <m/>
    <m/>
    <x v="0"/>
    <x v="0"/>
    <x v="0"/>
    <x v="0"/>
    <x v="0"/>
    <x v="0"/>
    <x v="0"/>
    <x v="0"/>
    <x v="0"/>
    <x v="0"/>
    <x v="0"/>
  </r>
  <r>
    <n v="177620330"/>
    <x v="9"/>
    <x v="7"/>
    <s v="2024-05-08"/>
    <m/>
    <m/>
    <x v="0"/>
    <x v="1"/>
    <x v="0"/>
    <x v="1"/>
    <x v="0"/>
    <x v="0"/>
    <x v="0"/>
    <x v="0"/>
    <x v="0"/>
    <x v="0"/>
    <x v="0"/>
  </r>
  <r>
    <n v="177620363"/>
    <x v="9"/>
    <x v="7"/>
    <s v="2024-05-10"/>
    <m/>
    <m/>
    <x v="0"/>
    <x v="0"/>
    <x v="0"/>
    <x v="0"/>
    <x v="0"/>
    <x v="0"/>
    <x v="0"/>
    <x v="0"/>
    <x v="0"/>
    <x v="0"/>
    <x v="0"/>
  </r>
  <r>
    <n v="177620394"/>
    <x v="9"/>
    <x v="7"/>
    <s v="2024-05-10"/>
    <m/>
    <m/>
    <x v="0"/>
    <x v="0"/>
    <x v="0"/>
    <x v="0"/>
    <x v="0"/>
    <x v="0"/>
    <x v="0"/>
    <x v="0"/>
    <x v="0"/>
    <x v="0"/>
    <x v="0"/>
  </r>
  <r>
    <n v="177621208"/>
    <x v="10"/>
    <x v="7"/>
    <s v="2024-05-10"/>
    <m/>
    <m/>
    <x v="0"/>
    <x v="0"/>
    <x v="0"/>
    <x v="0"/>
    <x v="0"/>
    <x v="0"/>
    <x v="0"/>
    <x v="0"/>
    <x v="0"/>
    <x v="0"/>
    <x v="0"/>
  </r>
  <r>
    <n v="177703433"/>
    <x v="11"/>
    <x v="8"/>
    <s v="2024-05-10"/>
    <m/>
    <m/>
    <x v="0"/>
    <x v="0"/>
    <x v="0"/>
    <x v="0"/>
    <x v="0"/>
    <x v="0"/>
    <x v="0"/>
    <x v="0"/>
    <x v="0"/>
    <x v="0"/>
    <x v="0"/>
  </r>
  <r>
    <n v="177703467"/>
    <x v="11"/>
    <x v="8"/>
    <s v="2024-05-14"/>
    <m/>
    <m/>
    <x v="0"/>
    <x v="0"/>
    <x v="0"/>
    <x v="0"/>
    <x v="0"/>
    <x v="0"/>
    <x v="0"/>
    <x v="0"/>
    <x v="0"/>
    <x v="0"/>
    <x v="0"/>
  </r>
  <r>
    <n v="177703885"/>
    <x v="1"/>
    <x v="9"/>
    <s v="2024-05-08"/>
    <m/>
    <m/>
    <x v="0"/>
    <x v="0"/>
    <x v="0"/>
    <x v="0"/>
    <x v="0"/>
    <x v="0"/>
    <x v="0"/>
    <x v="0"/>
    <x v="0"/>
    <x v="0"/>
    <x v="0"/>
  </r>
  <r>
    <n v="177703950"/>
    <x v="1"/>
    <x v="9"/>
    <s v="2024-05-08"/>
    <m/>
    <m/>
    <x v="0"/>
    <x v="0"/>
    <x v="0"/>
    <x v="0"/>
    <x v="0"/>
    <x v="0"/>
    <x v="0"/>
    <x v="0"/>
    <x v="0"/>
    <x v="0"/>
    <x v="0"/>
  </r>
  <r>
    <n v="177712441"/>
    <x v="12"/>
    <x v="9"/>
    <s v="2024-05-08"/>
    <m/>
    <m/>
    <x v="0"/>
    <x v="0"/>
    <x v="0"/>
    <x v="0"/>
    <x v="0"/>
    <x v="0"/>
    <x v="0"/>
    <x v="0"/>
    <x v="0"/>
    <x v="0"/>
    <x v="0"/>
  </r>
  <r>
    <n v="177712466"/>
    <x v="12"/>
    <x v="9"/>
    <s v="2024-05-08"/>
    <m/>
    <m/>
    <x v="0"/>
    <x v="0"/>
    <x v="0"/>
    <x v="0"/>
    <x v="0"/>
    <x v="0"/>
    <x v="0"/>
    <x v="0"/>
    <x v="0"/>
    <x v="0"/>
    <x v="0"/>
  </r>
  <r>
    <n v="177713153"/>
    <x v="12"/>
    <x v="9"/>
    <s v="2024-05-08"/>
    <m/>
    <m/>
    <x v="0"/>
    <x v="0"/>
    <x v="0"/>
    <x v="0"/>
    <x v="0"/>
    <x v="0"/>
    <x v="0"/>
    <x v="0"/>
    <x v="0"/>
    <x v="0"/>
    <x v="0"/>
  </r>
  <r>
    <n v="177713217"/>
    <x v="12"/>
    <x v="9"/>
    <m/>
    <s v="2024-05-06"/>
    <m/>
    <x v="0"/>
    <x v="0"/>
    <x v="0"/>
    <x v="0"/>
    <x v="0"/>
    <x v="2"/>
    <x v="0"/>
    <x v="1"/>
    <x v="0"/>
    <x v="0"/>
    <x v="0"/>
  </r>
  <r>
    <n v="177733377"/>
    <x v="13"/>
    <x v="7"/>
    <s v="2024-05-08"/>
    <m/>
    <m/>
    <x v="0"/>
    <x v="0"/>
    <x v="0"/>
    <x v="0"/>
    <x v="0"/>
    <x v="0"/>
    <x v="0"/>
    <x v="0"/>
    <x v="0"/>
    <x v="0"/>
    <x v="0"/>
  </r>
  <r>
    <n v="177733420"/>
    <x v="13"/>
    <x v="7"/>
    <m/>
    <s v="2024-05-09"/>
    <m/>
    <x v="0"/>
    <x v="0"/>
    <x v="0"/>
    <x v="0"/>
    <x v="0"/>
    <x v="2"/>
    <x v="0"/>
    <x v="1"/>
    <x v="0"/>
    <x v="0"/>
    <x v="0"/>
  </r>
  <r>
    <n v="177733578"/>
    <x v="11"/>
    <x v="7"/>
    <s v="2024-05-09"/>
    <m/>
    <m/>
    <x v="0"/>
    <x v="0"/>
    <x v="0"/>
    <x v="0"/>
    <x v="0"/>
    <x v="0"/>
    <x v="0"/>
    <x v="0"/>
    <x v="0"/>
    <x v="0"/>
    <x v="0"/>
  </r>
  <r>
    <n v="177733598"/>
    <x v="11"/>
    <x v="7"/>
    <s v="2024-05-09"/>
    <m/>
    <m/>
    <x v="0"/>
    <x v="0"/>
    <x v="0"/>
    <x v="0"/>
    <x v="0"/>
    <x v="0"/>
    <x v="0"/>
    <x v="0"/>
    <x v="0"/>
    <x v="0"/>
    <x v="0"/>
  </r>
  <r>
    <n v="177735221"/>
    <x v="14"/>
    <x v="9"/>
    <s v="2024-05-09"/>
    <m/>
    <m/>
    <x v="0"/>
    <x v="0"/>
    <x v="0"/>
    <x v="0"/>
    <x v="0"/>
    <x v="0"/>
    <x v="0"/>
    <x v="0"/>
    <x v="0"/>
    <x v="0"/>
    <x v="0"/>
  </r>
  <r>
    <n v="177738239"/>
    <x v="15"/>
    <x v="7"/>
    <s v="2024-05-10"/>
    <m/>
    <m/>
    <x v="0"/>
    <x v="0"/>
    <x v="0"/>
    <x v="0"/>
    <x v="0"/>
    <x v="0"/>
    <x v="0"/>
    <x v="0"/>
    <x v="0"/>
    <x v="0"/>
    <x v="0"/>
  </r>
  <r>
    <n v="177738306"/>
    <x v="15"/>
    <x v="7"/>
    <s v="2024-05-10"/>
    <m/>
    <m/>
    <x v="0"/>
    <x v="0"/>
    <x v="0"/>
    <x v="0"/>
    <x v="0"/>
    <x v="0"/>
    <x v="0"/>
    <x v="0"/>
    <x v="0"/>
    <x v="0"/>
    <x v="0"/>
  </r>
  <r>
    <n v="177738331"/>
    <x v="14"/>
    <x v="7"/>
    <s v="2024-05-08"/>
    <m/>
    <m/>
    <x v="0"/>
    <x v="0"/>
    <x v="0"/>
    <x v="0"/>
    <x v="0"/>
    <x v="0"/>
    <x v="0"/>
    <x v="0"/>
    <x v="0"/>
    <x v="0"/>
    <x v="0"/>
  </r>
  <r>
    <n v="177738366"/>
    <x v="14"/>
    <x v="7"/>
    <s v="2024-05-08"/>
    <m/>
    <m/>
    <x v="0"/>
    <x v="0"/>
    <x v="0"/>
    <x v="0"/>
    <x v="0"/>
    <x v="0"/>
    <x v="0"/>
    <x v="0"/>
    <x v="0"/>
    <x v="0"/>
    <x v="0"/>
  </r>
  <r>
    <n v="177741504"/>
    <x v="16"/>
    <x v="7"/>
    <s v="2024-05-10"/>
    <m/>
    <m/>
    <x v="0"/>
    <x v="0"/>
    <x v="0"/>
    <x v="0"/>
    <x v="0"/>
    <x v="0"/>
    <x v="0"/>
    <x v="0"/>
    <x v="0"/>
    <x v="0"/>
    <x v="0"/>
  </r>
  <r>
    <n v="177741672"/>
    <x v="17"/>
    <x v="8"/>
    <s v="2024-05-09"/>
    <m/>
    <m/>
    <x v="0"/>
    <x v="0"/>
    <x v="0"/>
    <x v="0"/>
    <x v="0"/>
    <x v="0"/>
    <x v="0"/>
    <x v="0"/>
    <x v="0"/>
    <x v="0"/>
    <x v="0"/>
  </r>
  <r>
    <n v="177741712"/>
    <x v="17"/>
    <x v="8"/>
    <s v="2024-05-09"/>
    <m/>
    <m/>
    <x v="0"/>
    <x v="0"/>
    <x v="0"/>
    <x v="0"/>
    <x v="0"/>
    <x v="0"/>
    <x v="0"/>
    <x v="0"/>
    <x v="0"/>
    <x v="0"/>
    <x v="0"/>
  </r>
  <r>
    <n v="177741735"/>
    <x v="17"/>
    <x v="8"/>
    <s v="2024-05-09"/>
    <m/>
    <m/>
    <x v="0"/>
    <x v="0"/>
    <x v="0"/>
    <x v="0"/>
    <x v="0"/>
    <x v="0"/>
    <x v="0"/>
    <x v="0"/>
    <x v="0"/>
    <x v="0"/>
    <x v="0"/>
  </r>
  <r>
    <n v="177741757"/>
    <x v="17"/>
    <x v="8"/>
    <s v="2024-05-09"/>
    <m/>
    <m/>
    <x v="0"/>
    <x v="0"/>
    <x v="0"/>
    <x v="0"/>
    <x v="0"/>
    <x v="0"/>
    <x v="0"/>
    <x v="0"/>
    <x v="0"/>
    <x v="0"/>
    <x v="0"/>
  </r>
  <r>
    <n v="177741852"/>
    <x v="6"/>
    <x v="10"/>
    <s v="2024-05-15"/>
    <m/>
    <m/>
    <x v="0"/>
    <x v="0"/>
    <x v="0"/>
    <x v="0"/>
    <x v="0"/>
    <x v="0"/>
    <x v="0"/>
    <x v="0"/>
    <x v="0"/>
    <x v="0"/>
    <x v="0"/>
  </r>
  <r>
    <n v="177741875"/>
    <x v="6"/>
    <x v="10"/>
    <s v="2024-05-15"/>
    <m/>
    <m/>
    <x v="0"/>
    <x v="0"/>
    <x v="0"/>
    <x v="0"/>
    <x v="0"/>
    <x v="0"/>
    <x v="0"/>
    <x v="0"/>
    <x v="0"/>
    <x v="0"/>
    <x v="0"/>
  </r>
  <r>
    <n v="177741889"/>
    <x v="6"/>
    <x v="10"/>
    <s v="2024-05-15"/>
    <m/>
    <m/>
    <x v="0"/>
    <x v="0"/>
    <x v="0"/>
    <x v="0"/>
    <x v="0"/>
    <x v="0"/>
    <x v="0"/>
    <x v="0"/>
    <x v="0"/>
    <x v="0"/>
    <x v="0"/>
  </r>
  <r>
    <n v="177744027"/>
    <x v="4"/>
    <x v="1"/>
    <s v="2024-05-15"/>
    <m/>
    <m/>
    <x v="0"/>
    <x v="0"/>
    <x v="0"/>
    <x v="0"/>
    <x v="0"/>
    <x v="0"/>
    <x v="0"/>
    <x v="0"/>
    <x v="0"/>
    <x v="0"/>
    <x v="0"/>
  </r>
  <r>
    <n v="177744054"/>
    <x v="4"/>
    <x v="1"/>
    <s v="2024-05-15"/>
    <m/>
    <m/>
    <x v="0"/>
    <x v="0"/>
    <x v="0"/>
    <x v="0"/>
    <x v="0"/>
    <x v="0"/>
    <x v="0"/>
    <x v="0"/>
    <x v="0"/>
    <x v="0"/>
    <x v="0"/>
  </r>
  <r>
    <n v="177744082"/>
    <x v="4"/>
    <x v="1"/>
    <s v="2024-05-15"/>
    <m/>
    <m/>
    <x v="0"/>
    <x v="0"/>
    <x v="0"/>
    <x v="0"/>
    <x v="0"/>
    <x v="0"/>
    <x v="0"/>
    <x v="0"/>
    <x v="0"/>
    <x v="0"/>
    <x v="0"/>
  </r>
  <r>
    <n v="177744111"/>
    <x v="4"/>
    <x v="1"/>
    <s v="2024-05-15"/>
    <m/>
    <m/>
    <x v="0"/>
    <x v="0"/>
    <x v="0"/>
    <x v="0"/>
    <x v="0"/>
    <x v="0"/>
    <x v="0"/>
    <x v="0"/>
    <x v="0"/>
    <x v="0"/>
    <x v="0"/>
  </r>
  <r>
    <n v="177744263"/>
    <x v="4"/>
    <x v="1"/>
    <s v="2024-05-15"/>
    <m/>
    <m/>
    <x v="0"/>
    <x v="0"/>
    <x v="0"/>
    <x v="0"/>
    <x v="0"/>
    <x v="0"/>
    <x v="0"/>
    <x v="0"/>
    <x v="0"/>
    <x v="0"/>
    <x v="0"/>
  </r>
  <r>
    <n v="177745567"/>
    <x v="18"/>
    <x v="7"/>
    <s v="2024-05-09"/>
    <m/>
    <m/>
    <x v="0"/>
    <x v="0"/>
    <x v="0"/>
    <x v="0"/>
    <x v="0"/>
    <x v="0"/>
    <x v="0"/>
    <x v="0"/>
    <x v="0"/>
    <x v="0"/>
    <x v="0"/>
  </r>
  <r>
    <n v="177745610"/>
    <x v="18"/>
    <x v="7"/>
    <s v="2024-05-17"/>
    <m/>
    <m/>
    <x v="0"/>
    <x v="0"/>
    <x v="0"/>
    <x v="0"/>
    <x v="0"/>
    <x v="0"/>
    <x v="0"/>
    <x v="0"/>
    <x v="0"/>
    <x v="0"/>
    <x v="0"/>
  </r>
  <r>
    <n v="177792218"/>
    <x v="19"/>
    <x v="9"/>
    <s v="2024-05-09"/>
    <m/>
    <m/>
    <x v="0"/>
    <x v="2"/>
    <x v="0"/>
    <x v="1"/>
    <x v="0"/>
    <x v="0"/>
    <x v="0"/>
    <x v="0"/>
    <x v="0"/>
    <x v="0"/>
    <x v="0"/>
  </r>
  <r>
    <n v="177793390"/>
    <x v="20"/>
    <x v="4"/>
    <s v="2024-05-13"/>
    <m/>
    <m/>
    <x v="0"/>
    <x v="0"/>
    <x v="0"/>
    <x v="0"/>
    <x v="0"/>
    <x v="0"/>
    <x v="0"/>
    <x v="0"/>
    <x v="0"/>
    <x v="0"/>
    <x v="0"/>
  </r>
  <r>
    <n v="177795203"/>
    <x v="4"/>
    <x v="7"/>
    <s v="2024-05-09"/>
    <m/>
    <m/>
    <x v="0"/>
    <x v="0"/>
    <x v="0"/>
    <x v="0"/>
    <x v="0"/>
    <x v="0"/>
    <x v="0"/>
    <x v="0"/>
    <x v="0"/>
    <x v="0"/>
    <x v="0"/>
  </r>
  <r>
    <n v="177795239"/>
    <x v="4"/>
    <x v="7"/>
    <s v="2024-05-09"/>
    <m/>
    <m/>
    <x v="0"/>
    <x v="0"/>
    <x v="0"/>
    <x v="0"/>
    <x v="0"/>
    <x v="0"/>
    <x v="0"/>
    <x v="0"/>
    <x v="0"/>
    <x v="0"/>
    <x v="0"/>
  </r>
  <r>
    <n v="177795268"/>
    <x v="4"/>
    <x v="7"/>
    <s v="2024-05-09"/>
    <m/>
    <m/>
    <x v="0"/>
    <x v="0"/>
    <x v="0"/>
    <x v="0"/>
    <x v="0"/>
    <x v="0"/>
    <x v="0"/>
    <x v="0"/>
    <x v="0"/>
    <x v="0"/>
    <x v="0"/>
  </r>
  <r>
    <n v="177795296"/>
    <x v="4"/>
    <x v="7"/>
    <s v="2024-05-09"/>
    <m/>
    <m/>
    <x v="0"/>
    <x v="0"/>
    <x v="0"/>
    <x v="0"/>
    <x v="0"/>
    <x v="0"/>
    <x v="0"/>
    <x v="0"/>
    <x v="0"/>
    <x v="0"/>
    <x v="0"/>
  </r>
  <r>
    <n v="177795323"/>
    <x v="4"/>
    <x v="7"/>
    <s v="2024-05-09"/>
    <m/>
    <m/>
    <x v="0"/>
    <x v="0"/>
    <x v="0"/>
    <x v="0"/>
    <x v="0"/>
    <x v="0"/>
    <x v="0"/>
    <x v="0"/>
    <x v="0"/>
    <x v="0"/>
    <x v="0"/>
  </r>
  <r>
    <n v="177798513"/>
    <x v="4"/>
    <x v="8"/>
    <s v="2024-05-09"/>
    <m/>
    <m/>
    <x v="0"/>
    <x v="2"/>
    <x v="0"/>
    <x v="1"/>
    <x v="0"/>
    <x v="0"/>
    <x v="0"/>
    <x v="0"/>
    <x v="0"/>
    <x v="0"/>
    <x v="0"/>
  </r>
  <r>
    <n v="177798541"/>
    <x v="4"/>
    <x v="8"/>
    <s v="2024-05-13"/>
    <m/>
    <m/>
    <x v="0"/>
    <x v="0"/>
    <x v="0"/>
    <x v="0"/>
    <x v="0"/>
    <x v="0"/>
    <x v="0"/>
    <x v="0"/>
    <x v="0"/>
    <x v="0"/>
    <x v="0"/>
  </r>
  <r>
    <n v="177816506"/>
    <x v="0"/>
    <x v="1"/>
    <s v="2024-05-15"/>
    <m/>
    <m/>
    <x v="0"/>
    <x v="0"/>
    <x v="0"/>
    <x v="0"/>
    <x v="0"/>
    <x v="0"/>
    <x v="0"/>
    <x v="0"/>
    <x v="0"/>
    <x v="0"/>
    <x v="0"/>
  </r>
  <r>
    <n v="177816534"/>
    <x v="0"/>
    <x v="1"/>
    <s v="2024-05-15"/>
    <m/>
    <m/>
    <x v="0"/>
    <x v="0"/>
    <x v="0"/>
    <x v="0"/>
    <x v="0"/>
    <x v="0"/>
    <x v="0"/>
    <x v="0"/>
    <x v="0"/>
    <x v="0"/>
    <x v="0"/>
  </r>
  <r>
    <n v="177817602"/>
    <x v="21"/>
    <x v="3"/>
    <s v="2024-05-21"/>
    <m/>
    <m/>
    <x v="0"/>
    <x v="0"/>
    <x v="0"/>
    <x v="0"/>
    <x v="0"/>
    <x v="0"/>
    <x v="0"/>
    <x v="0"/>
    <x v="0"/>
    <x v="0"/>
    <x v="0"/>
  </r>
  <r>
    <n v="177817709"/>
    <x v="21"/>
    <x v="3"/>
    <s v="2024-05-17"/>
    <m/>
    <m/>
    <x v="0"/>
    <x v="2"/>
    <x v="0"/>
    <x v="1"/>
    <x v="0"/>
    <x v="0"/>
    <x v="0"/>
    <x v="0"/>
    <x v="0"/>
    <x v="0"/>
    <x v="0"/>
  </r>
  <r>
    <n v="177817779"/>
    <x v="21"/>
    <x v="3"/>
    <s v="2024-05-21"/>
    <m/>
    <m/>
    <x v="0"/>
    <x v="0"/>
    <x v="0"/>
    <x v="0"/>
    <x v="0"/>
    <x v="0"/>
    <x v="0"/>
    <x v="0"/>
    <x v="0"/>
    <x v="0"/>
    <x v="0"/>
  </r>
  <r>
    <n v="177817826"/>
    <x v="21"/>
    <x v="3"/>
    <s v="2024-05-21"/>
    <m/>
    <m/>
    <x v="0"/>
    <x v="0"/>
    <x v="0"/>
    <x v="0"/>
    <x v="0"/>
    <x v="0"/>
    <x v="0"/>
    <x v="0"/>
    <x v="0"/>
    <x v="0"/>
    <x v="0"/>
  </r>
  <r>
    <n v="177818661"/>
    <x v="3"/>
    <x v="10"/>
    <s v="2024-05-17"/>
    <m/>
    <m/>
    <x v="0"/>
    <x v="0"/>
    <x v="0"/>
    <x v="0"/>
    <x v="0"/>
    <x v="0"/>
    <x v="0"/>
    <x v="0"/>
    <x v="0"/>
    <x v="0"/>
    <x v="0"/>
  </r>
  <r>
    <n v="177818686"/>
    <x v="3"/>
    <x v="10"/>
    <s v="2024-05-17"/>
    <m/>
    <m/>
    <x v="0"/>
    <x v="0"/>
    <x v="0"/>
    <x v="0"/>
    <x v="0"/>
    <x v="0"/>
    <x v="0"/>
    <x v="0"/>
    <x v="0"/>
    <x v="0"/>
    <x v="0"/>
  </r>
  <r>
    <n v="177819330"/>
    <x v="5"/>
    <x v="11"/>
    <s v="2024-05-09"/>
    <m/>
    <m/>
    <x v="0"/>
    <x v="0"/>
    <x v="0"/>
    <x v="0"/>
    <x v="0"/>
    <x v="0"/>
    <x v="0"/>
    <x v="0"/>
    <x v="0"/>
    <x v="0"/>
    <x v="0"/>
  </r>
  <r>
    <n v="177821190"/>
    <x v="20"/>
    <x v="4"/>
    <s v="2024-05-10"/>
    <m/>
    <m/>
    <x v="0"/>
    <x v="0"/>
    <x v="0"/>
    <x v="0"/>
    <x v="0"/>
    <x v="0"/>
    <x v="0"/>
    <x v="0"/>
    <x v="0"/>
    <x v="0"/>
    <x v="0"/>
  </r>
  <r>
    <n v="177821211"/>
    <x v="20"/>
    <x v="4"/>
    <s v="2024-05-10"/>
    <m/>
    <m/>
    <x v="0"/>
    <x v="0"/>
    <x v="0"/>
    <x v="0"/>
    <x v="0"/>
    <x v="0"/>
    <x v="0"/>
    <x v="0"/>
    <x v="0"/>
    <x v="0"/>
    <x v="0"/>
  </r>
  <r>
    <n v="177821236"/>
    <x v="20"/>
    <x v="4"/>
    <s v="2024-05-10"/>
    <m/>
    <m/>
    <x v="0"/>
    <x v="0"/>
    <x v="0"/>
    <x v="0"/>
    <x v="0"/>
    <x v="0"/>
    <x v="0"/>
    <x v="0"/>
    <x v="0"/>
    <x v="0"/>
    <x v="0"/>
  </r>
  <r>
    <n v="177821659"/>
    <x v="22"/>
    <x v="4"/>
    <s v="2024-05-10"/>
    <m/>
    <m/>
    <x v="0"/>
    <x v="2"/>
    <x v="0"/>
    <x v="1"/>
    <x v="0"/>
    <x v="0"/>
    <x v="0"/>
    <x v="0"/>
    <x v="0"/>
    <x v="0"/>
    <x v="0"/>
  </r>
  <r>
    <n v="177821670"/>
    <x v="22"/>
    <x v="4"/>
    <s v="2024-05-15"/>
    <m/>
    <m/>
    <x v="0"/>
    <x v="0"/>
    <x v="0"/>
    <x v="0"/>
    <x v="0"/>
    <x v="0"/>
    <x v="0"/>
    <x v="0"/>
    <x v="0"/>
    <x v="0"/>
    <x v="0"/>
  </r>
  <r>
    <n v="177821690"/>
    <x v="22"/>
    <x v="4"/>
    <s v="2024-05-15"/>
    <m/>
    <m/>
    <x v="0"/>
    <x v="0"/>
    <x v="0"/>
    <x v="0"/>
    <x v="0"/>
    <x v="0"/>
    <x v="0"/>
    <x v="0"/>
    <x v="0"/>
    <x v="0"/>
    <x v="0"/>
  </r>
  <r>
    <n v="177821719"/>
    <x v="22"/>
    <x v="4"/>
    <s v="2024-05-13"/>
    <m/>
    <m/>
    <x v="0"/>
    <x v="0"/>
    <x v="0"/>
    <x v="0"/>
    <x v="0"/>
    <x v="0"/>
    <x v="0"/>
    <x v="0"/>
    <x v="0"/>
    <x v="0"/>
    <x v="0"/>
  </r>
  <r>
    <n v="177832975"/>
    <x v="14"/>
    <x v="4"/>
    <s v="2024-05-10"/>
    <m/>
    <m/>
    <x v="0"/>
    <x v="0"/>
    <x v="0"/>
    <x v="0"/>
    <x v="0"/>
    <x v="0"/>
    <x v="0"/>
    <x v="0"/>
    <x v="0"/>
    <x v="0"/>
    <x v="0"/>
  </r>
  <r>
    <n v="177832999"/>
    <x v="14"/>
    <x v="4"/>
    <s v="2024-05-16"/>
    <m/>
    <m/>
    <x v="0"/>
    <x v="0"/>
    <x v="0"/>
    <x v="0"/>
    <x v="0"/>
    <x v="0"/>
    <x v="0"/>
    <x v="0"/>
    <x v="0"/>
    <x v="0"/>
    <x v="0"/>
  </r>
  <r>
    <n v="177833024"/>
    <x v="14"/>
    <x v="4"/>
    <s v="2024-05-08"/>
    <m/>
    <m/>
    <x v="0"/>
    <x v="0"/>
    <x v="0"/>
    <x v="0"/>
    <x v="0"/>
    <x v="0"/>
    <x v="0"/>
    <x v="0"/>
    <x v="0"/>
    <x v="0"/>
    <x v="0"/>
  </r>
  <r>
    <n v="177833037"/>
    <x v="23"/>
    <x v="8"/>
    <s v="2024-05-09"/>
    <m/>
    <m/>
    <x v="0"/>
    <x v="0"/>
    <x v="0"/>
    <x v="0"/>
    <x v="0"/>
    <x v="0"/>
    <x v="0"/>
    <x v="0"/>
    <x v="0"/>
    <x v="0"/>
    <x v="0"/>
  </r>
  <r>
    <n v="177833072"/>
    <x v="23"/>
    <x v="8"/>
    <s v="2024-05-09"/>
    <m/>
    <m/>
    <x v="0"/>
    <x v="0"/>
    <x v="0"/>
    <x v="0"/>
    <x v="0"/>
    <x v="0"/>
    <x v="0"/>
    <x v="0"/>
    <x v="0"/>
    <x v="0"/>
    <x v="0"/>
  </r>
  <r>
    <n v="177833090"/>
    <x v="23"/>
    <x v="8"/>
    <s v="2024-05-09"/>
    <m/>
    <m/>
    <x v="0"/>
    <x v="0"/>
    <x v="0"/>
    <x v="0"/>
    <x v="0"/>
    <x v="0"/>
    <x v="0"/>
    <x v="0"/>
    <x v="0"/>
    <x v="0"/>
    <x v="0"/>
  </r>
  <r>
    <n v="177837776"/>
    <x v="24"/>
    <x v="1"/>
    <s v="2024-05-13"/>
    <m/>
    <m/>
    <x v="0"/>
    <x v="0"/>
    <x v="0"/>
    <x v="0"/>
    <x v="0"/>
    <x v="0"/>
    <x v="0"/>
    <x v="0"/>
    <x v="0"/>
    <x v="0"/>
    <x v="0"/>
  </r>
  <r>
    <n v="177837803"/>
    <x v="24"/>
    <x v="1"/>
    <s v="2024-05-13"/>
    <m/>
    <m/>
    <x v="0"/>
    <x v="0"/>
    <x v="0"/>
    <x v="0"/>
    <x v="0"/>
    <x v="0"/>
    <x v="0"/>
    <x v="0"/>
    <x v="0"/>
    <x v="0"/>
    <x v="0"/>
  </r>
  <r>
    <n v="177868824"/>
    <x v="25"/>
    <x v="4"/>
    <s v="2024-05-10"/>
    <m/>
    <m/>
    <x v="0"/>
    <x v="0"/>
    <x v="0"/>
    <x v="0"/>
    <x v="0"/>
    <x v="0"/>
    <x v="0"/>
    <x v="0"/>
    <x v="0"/>
    <x v="0"/>
    <x v="0"/>
  </r>
  <r>
    <n v="177868845"/>
    <x v="25"/>
    <x v="4"/>
    <s v="2024-05-10"/>
    <m/>
    <m/>
    <x v="0"/>
    <x v="0"/>
    <x v="0"/>
    <x v="0"/>
    <x v="0"/>
    <x v="0"/>
    <x v="0"/>
    <x v="0"/>
    <x v="0"/>
    <x v="0"/>
    <x v="0"/>
  </r>
  <r>
    <n v="177868875"/>
    <x v="25"/>
    <x v="4"/>
    <s v="2024-05-10"/>
    <m/>
    <m/>
    <x v="0"/>
    <x v="0"/>
    <x v="0"/>
    <x v="0"/>
    <x v="0"/>
    <x v="0"/>
    <x v="0"/>
    <x v="0"/>
    <x v="0"/>
    <x v="0"/>
    <x v="0"/>
  </r>
  <r>
    <n v="177869700"/>
    <x v="6"/>
    <x v="4"/>
    <s v="2024-05-13"/>
    <m/>
    <m/>
    <x v="0"/>
    <x v="0"/>
    <x v="0"/>
    <x v="0"/>
    <x v="0"/>
    <x v="0"/>
    <x v="0"/>
    <x v="0"/>
    <x v="0"/>
    <x v="0"/>
    <x v="0"/>
  </r>
  <r>
    <n v="177869750"/>
    <x v="6"/>
    <x v="4"/>
    <s v="2024-05-13"/>
    <m/>
    <m/>
    <x v="0"/>
    <x v="0"/>
    <x v="0"/>
    <x v="0"/>
    <x v="0"/>
    <x v="0"/>
    <x v="0"/>
    <x v="0"/>
    <x v="0"/>
    <x v="0"/>
    <x v="0"/>
  </r>
  <r>
    <n v="177869970"/>
    <x v="13"/>
    <x v="3"/>
    <s v="2024-05-23"/>
    <m/>
    <m/>
    <x v="0"/>
    <x v="0"/>
    <x v="0"/>
    <x v="0"/>
    <x v="0"/>
    <x v="0"/>
    <x v="0"/>
    <x v="0"/>
    <x v="0"/>
    <x v="0"/>
    <x v="0"/>
  </r>
  <r>
    <n v="177870019"/>
    <x v="13"/>
    <x v="3"/>
    <s v="2024-05-23"/>
    <m/>
    <m/>
    <x v="0"/>
    <x v="0"/>
    <x v="0"/>
    <x v="0"/>
    <x v="0"/>
    <x v="0"/>
    <x v="0"/>
    <x v="0"/>
    <x v="0"/>
    <x v="0"/>
    <x v="0"/>
  </r>
  <r>
    <n v="177870053"/>
    <x v="13"/>
    <x v="3"/>
    <s v="2024-05-23"/>
    <m/>
    <m/>
    <x v="0"/>
    <x v="0"/>
    <x v="0"/>
    <x v="0"/>
    <x v="0"/>
    <x v="0"/>
    <x v="0"/>
    <x v="0"/>
    <x v="0"/>
    <x v="0"/>
    <x v="0"/>
  </r>
  <r>
    <n v="177870078"/>
    <x v="13"/>
    <x v="3"/>
    <s v="2024-05-20"/>
    <m/>
    <m/>
    <x v="0"/>
    <x v="0"/>
    <x v="0"/>
    <x v="0"/>
    <x v="0"/>
    <x v="0"/>
    <x v="0"/>
    <x v="0"/>
    <x v="0"/>
    <x v="0"/>
    <x v="0"/>
  </r>
  <r>
    <n v="177870876"/>
    <x v="6"/>
    <x v="1"/>
    <s v="2024-05-14"/>
    <m/>
    <s v="2024-06-03"/>
    <x v="0"/>
    <x v="0"/>
    <x v="0"/>
    <x v="0"/>
    <x v="0"/>
    <x v="0"/>
    <x v="0"/>
    <x v="0"/>
    <x v="0"/>
    <x v="0"/>
    <x v="0"/>
  </r>
  <r>
    <n v="177870902"/>
    <x v="6"/>
    <x v="1"/>
    <s v="2024-05-14"/>
    <m/>
    <s v="2024-06-03"/>
    <x v="0"/>
    <x v="0"/>
    <x v="0"/>
    <x v="0"/>
    <x v="0"/>
    <x v="0"/>
    <x v="0"/>
    <x v="0"/>
    <x v="0"/>
    <x v="0"/>
    <x v="0"/>
  </r>
  <r>
    <n v="177870942"/>
    <x v="7"/>
    <x v="8"/>
    <s v="2024-05-09"/>
    <m/>
    <m/>
    <x v="0"/>
    <x v="0"/>
    <x v="0"/>
    <x v="0"/>
    <x v="0"/>
    <x v="0"/>
    <x v="0"/>
    <x v="0"/>
    <x v="0"/>
    <x v="0"/>
    <x v="0"/>
  </r>
  <r>
    <n v="177871040"/>
    <x v="6"/>
    <x v="1"/>
    <m/>
    <s v="2024-05-14"/>
    <m/>
    <x v="0"/>
    <x v="0"/>
    <x v="0"/>
    <x v="0"/>
    <x v="0"/>
    <x v="2"/>
    <x v="0"/>
    <x v="1"/>
    <x v="0"/>
    <x v="0"/>
    <x v="0"/>
  </r>
  <r>
    <n v="177871086"/>
    <x v="6"/>
    <x v="1"/>
    <s v="2024-05-14"/>
    <m/>
    <s v="2024-06-03"/>
    <x v="0"/>
    <x v="0"/>
    <x v="0"/>
    <x v="0"/>
    <x v="0"/>
    <x v="0"/>
    <x v="0"/>
    <x v="0"/>
    <x v="0"/>
    <x v="0"/>
    <x v="0"/>
  </r>
  <r>
    <n v="177871137"/>
    <x v="6"/>
    <x v="1"/>
    <s v="2024-05-14"/>
    <m/>
    <s v="2024-06-03"/>
    <x v="0"/>
    <x v="0"/>
    <x v="0"/>
    <x v="0"/>
    <x v="0"/>
    <x v="0"/>
    <x v="0"/>
    <x v="0"/>
    <x v="0"/>
    <x v="0"/>
    <x v="0"/>
  </r>
  <r>
    <n v="177871179"/>
    <x v="6"/>
    <x v="1"/>
    <s v="2024-05-14"/>
    <m/>
    <s v="2024-06-03"/>
    <x v="0"/>
    <x v="0"/>
    <x v="0"/>
    <x v="0"/>
    <x v="0"/>
    <x v="0"/>
    <x v="0"/>
    <x v="0"/>
    <x v="0"/>
    <x v="0"/>
    <x v="0"/>
  </r>
  <r>
    <n v="177871222"/>
    <x v="6"/>
    <x v="1"/>
    <s v="2024-05-20"/>
    <m/>
    <s v="2024-06-03"/>
    <x v="0"/>
    <x v="0"/>
    <x v="0"/>
    <x v="0"/>
    <x v="0"/>
    <x v="0"/>
    <x v="0"/>
    <x v="0"/>
    <x v="0"/>
    <x v="0"/>
    <x v="0"/>
  </r>
  <r>
    <n v="177897961"/>
    <x v="4"/>
    <x v="10"/>
    <s v="2024-05-15"/>
    <m/>
    <m/>
    <x v="0"/>
    <x v="0"/>
    <x v="0"/>
    <x v="0"/>
    <x v="0"/>
    <x v="0"/>
    <x v="0"/>
    <x v="0"/>
    <x v="0"/>
    <x v="0"/>
    <x v="0"/>
  </r>
  <r>
    <n v="177900865"/>
    <x v="4"/>
    <x v="1"/>
    <s v="2024-05-13"/>
    <m/>
    <m/>
    <x v="0"/>
    <x v="0"/>
    <x v="0"/>
    <x v="0"/>
    <x v="0"/>
    <x v="0"/>
    <x v="0"/>
    <x v="0"/>
    <x v="0"/>
    <x v="0"/>
    <x v="0"/>
  </r>
  <r>
    <n v="177900916"/>
    <x v="4"/>
    <x v="1"/>
    <s v="2024-05-15"/>
    <m/>
    <m/>
    <x v="0"/>
    <x v="0"/>
    <x v="0"/>
    <x v="0"/>
    <x v="0"/>
    <x v="0"/>
    <x v="0"/>
    <x v="0"/>
    <x v="0"/>
    <x v="0"/>
    <x v="0"/>
  </r>
  <r>
    <n v="177900952"/>
    <x v="4"/>
    <x v="1"/>
    <s v="2024-05-13"/>
    <m/>
    <m/>
    <x v="0"/>
    <x v="0"/>
    <x v="0"/>
    <x v="0"/>
    <x v="0"/>
    <x v="0"/>
    <x v="0"/>
    <x v="0"/>
    <x v="0"/>
    <x v="0"/>
    <x v="0"/>
  </r>
  <r>
    <n v="177900993"/>
    <x v="4"/>
    <x v="1"/>
    <s v="2024-05-13"/>
    <m/>
    <m/>
    <x v="0"/>
    <x v="0"/>
    <x v="0"/>
    <x v="0"/>
    <x v="0"/>
    <x v="0"/>
    <x v="0"/>
    <x v="0"/>
    <x v="0"/>
    <x v="0"/>
    <x v="0"/>
  </r>
  <r>
    <n v="177902644"/>
    <x v="26"/>
    <x v="1"/>
    <s v="2024-05-14"/>
    <m/>
    <m/>
    <x v="0"/>
    <x v="0"/>
    <x v="0"/>
    <x v="0"/>
    <x v="0"/>
    <x v="0"/>
    <x v="0"/>
    <x v="0"/>
    <x v="0"/>
    <x v="0"/>
    <x v="0"/>
  </r>
  <r>
    <n v="177902662"/>
    <x v="26"/>
    <x v="1"/>
    <s v="2024-05-14"/>
    <m/>
    <m/>
    <x v="0"/>
    <x v="0"/>
    <x v="0"/>
    <x v="0"/>
    <x v="0"/>
    <x v="0"/>
    <x v="0"/>
    <x v="0"/>
    <x v="0"/>
    <x v="0"/>
    <x v="0"/>
  </r>
  <r>
    <n v="177902681"/>
    <x v="26"/>
    <x v="1"/>
    <s v="2024-05-14"/>
    <m/>
    <m/>
    <x v="0"/>
    <x v="0"/>
    <x v="0"/>
    <x v="0"/>
    <x v="0"/>
    <x v="0"/>
    <x v="0"/>
    <x v="0"/>
    <x v="0"/>
    <x v="0"/>
    <x v="0"/>
  </r>
  <r>
    <n v="177907704"/>
    <x v="27"/>
    <x v="12"/>
    <m/>
    <s v="2024-05-13"/>
    <m/>
    <x v="0"/>
    <x v="0"/>
    <x v="0"/>
    <x v="0"/>
    <x v="0"/>
    <x v="2"/>
    <x v="0"/>
    <x v="1"/>
    <x v="0"/>
    <x v="0"/>
    <x v="0"/>
  </r>
  <r>
    <n v="177907748"/>
    <x v="27"/>
    <x v="12"/>
    <m/>
    <s v="2024-05-13"/>
    <m/>
    <x v="0"/>
    <x v="0"/>
    <x v="0"/>
    <x v="0"/>
    <x v="0"/>
    <x v="2"/>
    <x v="0"/>
    <x v="1"/>
    <x v="0"/>
    <x v="0"/>
    <x v="0"/>
  </r>
  <r>
    <n v="177908337"/>
    <x v="23"/>
    <x v="4"/>
    <s v="2024-05-10"/>
    <m/>
    <m/>
    <x v="0"/>
    <x v="0"/>
    <x v="0"/>
    <x v="0"/>
    <x v="0"/>
    <x v="0"/>
    <x v="0"/>
    <x v="0"/>
    <x v="0"/>
    <x v="0"/>
    <x v="0"/>
  </r>
  <r>
    <n v="177909026"/>
    <x v="25"/>
    <x v="10"/>
    <s v="2024-05-14"/>
    <m/>
    <m/>
    <x v="0"/>
    <x v="0"/>
    <x v="0"/>
    <x v="0"/>
    <x v="0"/>
    <x v="0"/>
    <x v="0"/>
    <x v="0"/>
    <x v="0"/>
    <x v="0"/>
    <x v="0"/>
  </r>
  <r>
    <n v="177909066"/>
    <x v="25"/>
    <x v="10"/>
    <s v="2024-05-14"/>
    <m/>
    <m/>
    <x v="0"/>
    <x v="0"/>
    <x v="0"/>
    <x v="0"/>
    <x v="0"/>
    <x v="0"/>
    <x v="0"/>
    <x v="0"/>
    <x v="0"/>
    <x v="0"/>
    <x v="0"/>
  </r>
  <r>
    <n v="177909111"/>
    <x v="25"/>
    <x v="10"/>
    <s v="2024-05-14"/>
    <m/>
    <m/>
    <x v="0"/>
    <x v="0"/>
    <x v="0"/>
    <x v="0"/>
    <x v="0"/>
    <x v="0"/>
    <x v="0"/>
    <x v="0"/>
    <x v="0"/>
    <x v="0"/>
    <x v="0"/>
  </r>
  <r>
    <n v="177909325"/>
    <x v="7"/>
    <x v="13"/>
    <s v="2024-05-20"/>
    <m/>
    <m/>
    <x v="0"/>
    <x v="0"/>
    <x v="0"/>
    <x v="0"/>
    <x v="0"/>
    <x v="0"/>
    <x v="0"/>
    <x v="0"/>
    <x v="0"/>
    <x v="0"/>
    <x v="0"/>
  </r>
  <r>
    <n v="177909375"/>
    <x v="7"/>
    <x v="13"/>
    <s v="2024-05-20"/>
    <m/>
    <m/>
    <x v="0"/>
    <x v="0"/>
    <x v="0"/>
    <x v="0"/>
    <x v="0"/>
    <x v="0"/>
    <x v="0"/>
    <x v="0"/>
    <x v="0"/>
    <x v="0"/>
    <x v="0"/>
  </r>
  <r>
    <n v="177909409"/>
    <x v="7"/>
    <x v="13"/>
    <s v="2024-05-20"/>
    <m/>
    <m/>
    <x v="0"/>
    <x v="0"/>
    <x v="0"/>
    <x v="0"/>
    <x v="0"/>
    <x v="0"/>
    <x v="0"/>
    <x v="0"/>
    <x v="0"/>
    <x v="0"/>
    <x v="0"/>
  </r>
  <r>
    <n v="177910101"/>
    <x v="13"/>
    <x v="12"/>
    <s v="2024-05-15"/>
    <m/>
    <m/>
    <x v="0"/>
    <x v="2"/>
    <x v="0"/>
    <x v="1"/>
    <x v="0"/>
    <x v="0"/>
    <x v="0"/>
    <x v="0"/>
    <x v="0"/>
    <x v="0"/>
    <x v="0"/>
  </r>
  <r>
    <n v="177910153"/>
    <x v="13"/>
    <x v="12"/>
    <s v="2024-05-17"/>
    <m/>
    <m/>
    <x v="0"/>
    <x v="0"/>
    <x v="0"/>
    <x v="0"/>
    <x v="0"/>
    <x v="0"/>
    <x v="0"/>
    <x v="0"/>
    <x v="0"/>
    <x v="0"/>
    <x v="0"/>
  </r>
  <r>
    <n v="177910517"/>
    <x v="2"/>
    <x v="14"/>
    <s v="2024-05-16"/>
    <m/>
    <m/>
    <x v="0"/>
    <x v="0"/>
    <x v="0"/>
    <x v="0"/>
    <x v="0"/>
    <x v="0"/>
    <x v="0"/>
    <x v="0"/>
    <x v="0"/>
    <x v="0"/>
    <x v="0"/>
  </r>
  <r>
    <n v="177910561"/>
    <x v="2"/>
    <x v="14"/>
    <s v="2024-05-16"/>
    <m/>
    <m/>
    <x v="0"/>
    <x v="0"/>
    <x v="0"/>
    <x v="0"/>
    <x v="0"/>
    <x v="0"/>
    <x v="0"/>
    <x v="0"/>
    <x v="0"/>
    <x v="0"/>
    <x v="0"/>
  </r>
  <r>
    <n v="177910596"/>
    <x v="2"/>
    <x v="14"/>
    <s v="2024-05-16"/>
    <m/>
    <m/>
    <x v="0"/>
    <x v="0"/>
    <x v="0"/>
    <x v="0"/>
    <x v="0"/>
    <x v="0"/>
    <x v="0"/>
    <x v="0"/>
    <x v="0"/>
    <x v="0"/>
    <x v="0"/>
  </r>
  <r>
    <n v="177910627"/>
    <x v="2"/>
    <x v="14"/>
    <s v="2024-05-16"/>
    <m/>
    <m/>
    <x v="0"/>
    <x v="0"/>
    <x v="0"/>
    <x v="0"/>
    <x v="0"/>
    <x v="0"/>
    <x v="0"/>
    <x v="0"/>
    <x v="0"/>
    <x v="0"/>
    <x v="0"/>
  </r>
  <r>
    <n v="177910688"/>
    <x v="2"/>
    <x v="14"/>
    <s v="2024-05-16"/>
    <m/>
    <m/>
    <x v="0"/>
    <x v="0"/>
    <x v="0"/>
    <x v="0"/>
    <x v="0"/>
    <x v="0"/>
    <x v="0"/>
    <x v="0"/>
    <x v="0"/>
    <x v="0"/>
    <x v="0"/>
  </r>
  <r>
    <n v="177973069"/>
    <x v="13"/>
    <x v="12"/>
    <s v="2024-05-17"/>
    <m/>
    <m/>
    <x v="0"/>
    <x v="0"/>
    <x v="0"/>
    <x v="0"/>
    <x v="0"/>
    <x v="0"/>
    <x v="0"/>
    <x v="0"/>
    <x v="0"/>
    <x v="0"/>
    <x v="0"/>
  </r>
  <r>
    <n v="177973372"/>
    <x v="23"/>
    <x v="12"/>
    <s v="2024-05-15"/>
    <m/>
    <m/>
    <x v="0"/>
    <x v="0"/>
    <x v="0"/>
    <x v="0"/>
    <x v="0"/>
    <x v="0"/>
    <x v="0"/>
    <x v="0"/>
    <x v="0"/>
    <x v="0"/>
    <x v="0"/>
  </r>
  <r>
    <n v="177973409"/>
    <x v="23"/>
    <x v="12"/>
    <s v="2024-05-15"/>
    <m/>
    <m/>
    <x v="0"/>
    <x v="0"/>
    <x v="0"/>
    <x v="0"/>
    <x v="0"/>
    <x v="0"/>
    <x v="0"/>
    <x v="0"/>
    <x v="0"/>
    <x v="0"/>
    <x v="0"/>
  </r>
  <r>
    <n v="177977818"/>
    <x v="21"/>
    <x v="3"/>
    <m/>
    <s v="2024-05-17"/>
    <m/>
    <x v="0"/>
    <x v="0"/>
    <x v="0"/>
    <x v="0"/>
    <x v="0"/>
    <x v="2"/>
    <x v="0"/>
    <x v="1"/>
    <x v="0"/>
    <x v="0"/>
    <x v="0"/>
  </r>
  <r>
    <n v="177977842"/>
    <x v="3"/>
    <x v="15"/>
    <s v="2024-05-20"/>
    <m/>
    <m/>
    <x v="0"/>
    <x v="0"/>
    <x v="0"/>
    <x v="0"/>
    <x v="0"/>
    <x v="0"/>
    <x v="0"/>
    <x v="0"/>
    <x v="0"/>
    <x v="0"/>
    <x v="0"/>
  </r>
  <r>
    <n v="177977875"/>
    <x v="21"/>
    <x v="3"/>
    <m/>
    <s v="2024-05-17"/>
    <m/>
    <x v="0"/>
    <x v="0"/>
    <x v="0"/>
    <x v="0"/>
    <x v="0"/>
    <x v="2"/>
    <x v="0"/>
    <x v="1"/>
    <x v="0"/>
    <x v="0"/>
    <x v="0"/>
  </r>
  <r>
    <n v="177977876"/>
    <x v="3"/>
    <x v="15"/>
    <s v="2024-05-20"/>
    <m/>
    <m/>
    <x v="0"/>
    <x v="0"/>
    <x v="0"/>
    <x v="0"/>
    <x v="0"/>
    <x v="0"/>
    <x v="0"/>
    <x v="0"/>
    <x v="0"/>
    <x v="0"/>
    <x v="0"/>
  </r>
  <r>
    <n v="177977919"/>
    <x v="3"/>
    <x v="15"/>
    <s v="2024-05-20"/>
    <m/>
    <m/>
    <x v="0"/>
    <x v="0"/>
    <x v="0"/>
    <x v="0"/>
    <x v="0"/>
    <x v="0"/>
    <x v="0"/>
    <x v="0"/>
    <x v="0"/>
    <x v="0"/>
    <x v="0"/>
  </r>
  <r>
    <n v="177977965"/>
    <x v="3"/>
    <x v="15"/>
    <s v="2024-05-20"/>
    <m/>
    <m/>
    <x v="0"/>
    <x v="0"/>
    <x v="0"/>
    <x v="0"/>
    <x v="0"/>
    <x v="0"/>
    <x v="0"/>
    <x v="0"/>
    <x v="0"/>
    <x v="0"/>
    <x v="0"/>
  </r>
  <r>
    <n v="177979347"/>
    <x v="25"/>
    <x v="3"/>
    <s v="2024-05-20"/>
    <m/>
    <m/>
    <x v="0"/>
    <x v="0"/>
    <x v="0"/>
    <x v="0"/>
    <x v="0"/>
    <x v="0"/>
    <x v="0"/>
    <x v="0"/>
    <x v="0"/>
    <x v="0"/>
    <x v="0"/>
  </r>
  <r>
    <n v="177979382"/>
    <x v="25"/>
    <x v="3"/>
    <s v="2024-05-20"/>
    <m/>
    <m/>
    <x v="0"/>
    <x v="0"/>
    <x v="0"/>
    <x v="0"/>
    <x v="0"/>
    <x v="0"/>
    <x v="0"/>
    <x v="0"/>
    <x v="0"/>
    <x v="0"/>
    <x v="0"/>
  </r>
  <r>
    <n v="177980281"/>
    <x v="7"/>
    <x v="16"/>
    <s v="2024-05-24"/>
    <m/>
    <m/>
    <x v="0"/>
    <x v="0"/>
    <x v="0"/>
    <x v="0"/>
    <x v="0"/>
    <x v="0"/>
    <x v="0"/>
    <x v="0"/>
    <x v="0"/>
    <x v="0"/>
    <x v="0"/>
  </r>
  <r>
    <n v="177980601"/>
    <x v="5"/>
    <x v="12"/>
    <s v="2024-05-15"/>
    <m/>
    <m/>
    <x v="0"/>
    <x v="0"/>
    <x v="0"/>
    <x v="0"/>
    <x v="0"/>
    <x v="0"/>
    <x v="0"/>
    <x v="0"/>
    <x v="0"/>
    <x v="0"/>
    <x v="0"/>
  </r>
  <r>
    <n v="177980853"/>
    <x v="2"/>
    <x v="12"/>
    <s v="2024-05-23"/>
    <m/>
    <m/>
    <x v="0"/>
    <x v="0"/>
    <x v="0"/>
    <x v="0"/>
    <x v="0"/>
    <x v="0"/>
    <x v="0"/>
    <x v="0"/>
    <x v="0"/>
    <x v="0"/>
    <x v="0"/>
  </r>
  <r>
    <n v="177980891"/>
    <x v="2"/>
    <x v="12"/>
    <s v="2024-05-23"/>
    <m/>
    <m/>
    <x v="0"/>
    <x v="0"/>
    <x v="0"/>
    <x v="0"/>
    <x v="0"/>
    <x v="0"/>
    <x v="0"/>
    <x v="0"/>
    <x v="0"/>
    <x v="0"/>
    <x v="0"/>
  </r>
  <r>
    <n v="177993400"/>
    <x v="12"/>
    <x v="10"/>
    <s v="2024-05-15"/>
    <m/>
    <m/>
    <x v="0"/>
    <x v="0"/>
    <x v="0"/>
    <x v="0"/>
    <x v="0"/>
    <x v="0"/>
    <x v="0"/>
    <x v="0"/>
    <x v="0"/>
    <x v="0"/>
    <x v="0"/>
  </r>
  <r>
    <n v="177993495"/>
    <x v="12"/>
    <x v="10"/>
    <s v="2024-05-15"/>
    <m/>
    <m/>
    <x v="0"/>
    <x v="2"/>
    <x v="0"/>
    <x v="1"/>
    <x v="0"/>
    <x v="0"/>
    <x v="0"/>
    <x v="0"/>
    <x v="0"/>
    <x v="0"/>
    <x v="0"/>
  </r>
  <r>
    <n v="178013374"/>
    <x v="6"/>
    <x v="17"/>
    <s v="2024-05-29"/>
    <m/>
    <m/>
    <x v="0"/>
    <x v="0"/>
    <x v="0"/>
    <x v="0"/>
    <x v="0"/>
    <x v="0"/>
    <x v="0"/>
    <x v="0"/>
    <x v="0"/>
    <x v="0"/>
    <x v="0"/>
  </r>
  <r>
    <n v="178013392"/>
    <x v="6"/>
    <x v="17"/>
    <s v="2024-05-29"/>
    <m/>
    <m/>
    <x v="0"/>
    <x v="0"/>
    <x v="0"/>
    <x v="0"/>
    <x v="0"/>
    <x v="0"/>
    <x v="0"/>
    <x v="0"/>
    <x v="0"/>
    <x v="0"/>
    <x v="0"/>
  </r>
  <r>
    <n v="178016512"/>
    <x v="28"/>
    <x v="13"/>
    <s v="2024-05-20"/>
    <m/>
    <m/>
    <x v="0"/>
    <x v="0"/>
    <x v="0"/>
    <x v="0"/>
    <x v="0"/>
    <x v="0"/>
    <x v="0"/>
    <x v="0"/>
    <x v="0"/>
    <x v="0"/>
    <x v="0"/>
  </r>
  <r>
    <n v="178016563"/>
    <x v="28"/>
    <x v="13"/>
    <s v="2024-05-22"/>
    <m/>
    <m/>
    <x v="0"/>
    <x v="0"/>
    <x v="0"/>
    <x v="0"/>
    <x v="0"/>
    <x v="0"/>
    <x v="0"/>
    <x v="0"/>
    <x v="0"/>
    <x v="0"/>
    <x v="0"/>
  </r>
  <r>
    <n v="178016935"/>
    <x v="21"/>
    <x v="14"/>
    <s v="2024-05-16"/>
    <m/>
    <m/>
    <x v="0"/>
    <x v="0"/>
    <x v="0"/>
    <x v="0"/>
    <x v="0"/>
    <x v="0"/>
    <x v="0"/>
    <x v="0"/>
    <x v="0"/>
    <x v="0"/>
    <x v="0"/>
  </r>
  <r>
    <n v="178016963"/>
    <x v="21"/>
    <x v="14"/>
    <s v="2024-05-16"/>
    <m/>
    <m/>
    <x v="0"/>
    <x v="0"/>
    <x v="0"/>
    <x v="0"/>
    <x v="0"/>
    <x v="0"/>
    <x v="0"/>
    <x v="0"/>
    <x v="0"/>
    <x v="0"/>
    <x v="0"/>
  </r>
  <r>
    <n v="178016994"/>
    <x v="21"/>
    <x v="14"/>
    <s v="2024-05-16"/>
    <m/>
    <m/>
    <x v="0"/>
    <x v="0"/>
    <x v="0"/>
    <x v="0"/>
    <x v="0"/>
    <x v="0"/>
    <x v="0"/>
    <x v="0"/>
    <x v="0"/>
    <x v="0"/>
    <x v="0"/>
  </r>
  <r>
    <n v="178017025"/>
    <x v="21"/>
    <x v="14"/>
    <s v="2024-05-16"/>
    <m/>
    <m/>
    <x v="0"/>
    <x v="0"/>
    <x v="0"/>
    <x v="0"/>
    <x v="0"/>
    <x v="0"/>
    <x v="0"/>
    <x v="0"/>
    <x v="0"/>
    <x v="0"/>
    <x v="0"/>
  </r>
  <r>
    <n v="178021066"/>
    <x v="29"/>
    <x v="12"/>
    <s v="2024-05-15"/>
    <m/>
    <s v="2024-06-18"/>
    <x v="0"/>
    <x v="0"/>
    <x v="0"/>
    <x v="0"/>
    <x v="0"/>
    <x v="0"/>
    <x v="0"/>
    <x v="0"/>
    <x v="0"/>
    <x v="0"/>
    <x v="0"/>
  </r>
  <r>
    <n v="178021789"/>
    <x v="30"/>
    <x v="13"/>
    <s v="2024-05-27"/>
    <m/>
    <m/>
    <x v="0"/>
    <x v="0"/>
    <x v="0"/>
    <x v="0"/>
    <x v="0"/>
    <x v="0"/>
    <x v="0"/>
    <x v="0"/>
    <x v="0"/>
    <x v="0"/>
    <x v="0"/>
  </r>
  <r>
    <n v="178035307"/>
    <x v="31"/>
    <x v="10"/>
    <s v="2024-05-15"/>
    <m/>
    <m/>
    <x v="0"/>
    <x v="0"/>
    <x v="0"/>
    <x v="0"/>
    <x v="0"/>
    <x v="0"/>
    <x v="0"/>
    <x v="0"/>
    <x v="0"/>
    <x v="0"/>
    <x v="0"/>
  </r>
  <r>
    <n v="178041054"/>
    <x v="32"/>
    <x v="0"/>
    <s v="2024-05-24"/>
    <m/>
    <m/>
    <x v="0"/>
    <x v="0"/>
    <x v="0"/>
    <x v="0"/>
    <x v="0"/>
    <x v="0"/>
    <x v="0"/>
    <x v="0"/>
    <x v="0"/>
    <x v="0"/>
    <x v="0"/>
  </r>
  <r>
    <n v="178041153"/>
    <x v="32"/>
    <x v="0"/>
    <s v="2024-05-24"/>
    <m/>
    <m/>
    <x v="0"/>
    <x v="0"/>
    <x v="0"/>
    <x v="0"/>
    <x v="0"/>
    <x v="0"/>
    <x v="0"/>
    <x v="0"/>
    <x v="0"/>
    <x v="0"/>
    <x v="0"/>
  </r>
  <r>
    <n v="178053617"/>
    <x v="21"/>
    <x v="14"/>
    <s v="2024-05-16"/>
    <m/>
    <m/>
    <x v="0"/>
    <x v="0"/>
    <x v="0"/>
    <x v="0"/>
    <x v="0"/>
    <x v="0"/>
    <x v="0"/>
    <x v="0"/>
    <x v="0"/>
    <x v="0"/>
    <x v="0"/>
  </r>
  <r>
    <n v="178054112"/>
    <x v="23"/>
    <x v="3"/>
    <s v="2024-05-20"/>
    <m/>
    <m/>
    <x v="0"/>
    <x v="0"/>
    <x v="0"/>
    <x v="0"/>
    <x v="0"/>
    <x v="0"/>
    <x v="0"/>
    <x v="0"/>
    <x v="0"/>
    <x v="0"/>
    <x v="0"/>
  </r>
  <r>
    <n v="178054157"/>
    <x v="23"/>
    <x v="3"/>
    <s v="2024-05-20"/>
    <m/>
    <m/>
    <x v="0"/>
    <x v="0"/>
    <x v="0"/>
    <x v="0"/>
    <x v="0"/>
    <x v="0"/>
    <x v="0"/>
    <x v="0"/>
    <x v="0"/>
    <x v="0"/>
    <x v="0"/>
  </r>
  <r>
    <n v="178054182"/>
    <x v="23"/>
    <x v="3"/>
    <s v="2024-05-20"/>
    <m/>
    <m/>
    <x v="0"/>
    <x v="0"/>
    <x v="0"/>
    <x v="0"/>
    <x v="0"/>
    <x v="0"/>
    <x v="0"/>
    <x v="0"/>
    <x v="0"/>
    <x v="0"/>
    <x v="0"/>
  </r>
  <r>
    <n v="178054288"/>
    <x v="3"/>
    <x v="3"/>
    <m/>
    <s v="2024-05-17"/>
    <m/>
    <x v="0"/>
    <x v="0"/>
    <x v="0"/>
    <x v="0"/>
    <x v="0"/>
    <x v="2"/>
    <x v="0"/>
    <x v="1"/>
    <x v="0"/>
    <x v="0"/>
    <x v="0"/>
  </r>
  <r>
    <n v="178054317"/>
    <x v="3"/>
    <x v="3"/>
    <m/>
    <s v="2024-05-17"/>
    <m/>
    <x v="0"/>
    <x v="0"/>
    <x v="0"/>
    <x v="0"/>
    <x v="0"/>
    <x v="2"/>
    <x v="0"/>
    <x v="1"/>
    <x v="0"/>
    <x v="0"/>
    <x v="0"/>
  </r>
  <r>
    <n v="178054616"/>
    <x v="6"/>
    <x v="15"/>
    <s v="2024-05-23"/>
    <m/>
    <m/>
    <x v="0"/>
    <x v="0"/>
    <x v="0"/>
    <x v="0"/>
    <x v="0"/>
    <x v="0"/>
    <x v="0"/>
    <x v="0"/>
    <x v="0"/>
    <x v="0"/>
    <x v="0"/>
  </r>
  <r>
    <n v="178054632"/>
    <x v="6"/>
    <x v="15"/>
    <s v="2024-05-16"/>
    <m/>
    <m/>
    <x v="0"/>
    <x v="0"/>
    <x v="0"/>
    <x v="0"/>
    <x v="0"/>
    <x v="0"/>
    <x v="0"/>
    <x v="0"/>
    <x v="0"/>
    <x v="0"/>
    <x v="0"/>
  </r>
  <r>
    <n v="178055705"/>
    <x v="33"/>
    <x v="3"/>
    <s v="2024-05-21"/>
    <m/>
    <m/>
    <x v="0"/>
    <x v="0"/>
    <x v="0"/>
    <x v="0"/>
    <x v="0"/>
    <x v="0"/>
    <x v="0"/>
    <x v="0"/>
    <x v="0"/>
    <x v="0"/>
    <x v="0"/>
  </r>
  <r>
    <n v="178055748"/>
    <x v="33"/>
    <x v="3"/>
    <s v="2024-05-21"/>
    <m/>
    <m/>
    <x v="0"/>
    <x v="0"/>
    <x v="0"/>
    <x v="0"/>
    <x v="0"/>
    <x v="0"/>
    <x v="0"/>
    <x v="0"/>
    <x v="0"/>
    <x v="0"/>
    <x v="0"/>
  </r>
  <r>
    <n v="178058220"/>
    <x v="21"/>
    <x v="2"/>
    <s v="2024-05-23"/>
    <m/>
    <m/>
    <x v="0"/>
    <x v="0"/>
    <x v="0"/>
    <x v="0"/>
    <x v="0"/>
    <x v="0"/>
    <x v="0"/>
    <x v="0"/>
    <x v="0"/>
    <x v="0"/>
    <x v="0"/>
  </r>
  <r>
    <n v="178058254"/>
    <x v="21"/>
    <x v="2"/>
    <s v="2024-05-23"/>
    <m/>
    <m/>
    <x v="0"/>
    <x v="0"/>
    <x v="0"/>
    <x v="0"/>
    <x v="0"/>
    <x v="0"/>
    <x v="0"/>
    <x v="0"/>
    <x v="0"/>
    <x v="0"/>
    <x v="0"/>
  </r>
  <r>
    <n v="178058277"/>
    <x v="21"/>
    <x v="2"/>
    <s v="2024-05-23"/>
    <m/>
    <m/>
    <x v="0"/>
    <x v="0"/>
    <x v="0"/>
    <x v="0"/>
    <x v="0"/>
    <x v="0"/>
    <x v="0"/>
    <x v="0"/>
    <x v="0"/>
    <x v="0"/>
    <x v="0"/>
  </r>
  <r>
    <n v="178058362"/>
    <x v="12"/>
    <x v="3"/>
    <m/>
    <s v="2024-05-27"/>
    <m/>
    <x v="0"/>
    <x v="0"/>
    <x v="0"/>
    <x v="0"/>
    <x v="0"/>
    <x v="2"/>
    <x v="0"/>
    <x v="1"/>
    <x v="0"/>
    <x v="0"/>
    <x v="0"/>
  </r>
  <r>
    <n v="178058386"/>
    <x v="12"/>
    <x v="3"/>
    <m/>
    <s v="2024-05-27"/>
    <m/>
    <x v="0"/>
    <x v="0"/>
    <x v="0"/>
    <x v="0"/>
    <x v="0"/>
    <x v="2"/>
    <x v="0"/>
    <x v="1"/>
    <x v="0"/>
    <x v="0"/>
    <x v="0"/>
  </r>
  <r>
    <n v="178058417"/>
    <x v="12"/>
    <x v="3"/>
    <m/>
    <s v="2024-05-27"/>
    <m/>
    <x v="0"/>
    <x v="0"/>
    <x v="0"/>
    <x v="0"/>
    <x v="0"/>
    <x v="2"/>
    <x v="0"/>
    <x v="1"/>
    <x v="0"/>
    <x v="0"/>
    <x v="0"/>
  </r>
  <r>
    <n v="178058439"/>
    <x v="12"/>
    <x v="3"/>
    <m/>
    <s v="2024-05-27"/>
    <m/>
    <x v="0"/>
    <x v="0"/>
    <x v="0"/>
    <x v="0"/>
    <x v="0"/>
    <x v="2"/>
    <x v="0"/>
    <x v="1"/>
    <x v="0"/>
    <x v="0"/>
    <x v="0"/>
  </r>
  <r>
    <n v="178058459"/>
    <x v="12"/>
    <x v="3"/>
    <m/>
    <s v="2024-05-27"/>
    <m/>
    <x v="0"/>
    <x v="0"/>
    <x v="0"/>
    <x v="0"/>
    <x v="0"/>
    <x v="2"/>
    <x v="0"/>
    <x v="1"/>
    <x v="0"/>
    <x v="0"/>
    <x v="0"/>
  </r>
  <r>
    <n v="178107429"/>
    <x v="22"/>
    <x v="13"/>
    <s v="2024-05-22"/>
    <m/>
    <m/>
    <x v="0"/>
    <x v="0"/>
    <x v="0"/>
    <x v="0"/>
    <x v="0"/>
    <x v="0"/>
    <x v="0"/>
    <x v="0"/>
    <x v="0"/>
    <x v="0"/>
    <x v="0"/>
  </r>
  <r>
    <n v="178107475"/>
    <x v="22"/>
    <x v="13"/>
    <s v="2024-05-22"/>
    <m/>
    <m/>
    <x v="0"/>
    <x v="0"/>
    <x v="0"/>
    <x v="0"/>
    <x v="0"/>
    <x v="0"/>
    <x v="0"/>
    <x v="0"/>
    <x v="0"/>
    <x v="0"/>
    <x v="0"/>
  </r>
  <r>
    <n v="178108311"/>
    <x v="21"/>
    <x v="2"/>
    <s v="2024-05-22"/>
    <m/>
    <m/>
    <x v="0"/>
    <x v="0"/>
    <x v="0"/>
    <x v="0"/>
    <x v="0"/>
    <x v="0"/>
    <x v="0"/>
    <x v="0"/>
    <x v="0"/>
    <x v="0"/>
    <x v="0"/>
  </r>
  <r>
    <n v="178108336"/>
    <x v="21"/>
    <x v="2"/>
    <s v="2024-05-22"/>
    <m/>
    <m/>
    <x v="0"/>
    <x v="0"/>
    <x v="0"/>
    <x v="0"/>
    <x v="0"/>
    <x v="0"/>
    <x v="0"/>
    <x v="0"/>
    <x v="0"/>
    <x v="0"/>
    <x v="0"/>
  </r>
  <r>
    <n v="178108394"/>
    <x v="21"/>
    <x v="2"/>
    <s v="2024-05-22"/>
    <m/>
    <m/>
    <x v="0"/>
    <x v="0"/>
    <x v="0"/>
    <x v="0"/>
    <x v="0"/>
    <x v="0"/>
    <x v="0"/>
    <x v="0"/>
    <x v="0"/>
    <x v="0"/>
    <x v="0"/>
  </r>
  <r>
    <n v="178110517"/>
    <x v="13"/>
    <x v="2"/>
    <s v="2024-05-30"/>
    <m/>
    <m/>
    <x v="0"/>
    <x v="0"/>
    <x v="0"/>
    <x v="0"/>
    <x v="0"/>
    <x v="0"/>
    <x v="0"/>
    <x v="0"/>
    <x v="0"/>
    <x v="0"/>
    <x v="0"/>
  </r>
  <r>
    <n v="178110536"/>
    <x v="13"/>
    <x v="2"/>
    <s v="2024-05-30"/>
    <m/>
    <m/>
    <x v="0"/>
    <x v="0"/>
    <x v="0"/>
    <x v="0"/>
    <x v="0"/>
    <x v="0"/>
    <x v="0"/>
    <x v="0"/>
    <x v="0"/>
    <x v="0"/>
    <x v="0"/>
  </r>
  <r>
    <n v="178110562"/>
    <x v="13"/>
    <x v="2"/>
    <s v="2024-05-30"/>
    <m/>
    <m/>
    <x v="0"/>
    <x v="0"/>
    <x v="0"/>
    <x v="0"/>
    <x v="0"/>
    <x v="0"/>
    <x v="0"/>
    <x v="0"/>
    <x v="0"/>
    <x v="0"/>
    <x v="0"/>
  </r>
  <r>
    <n v="178133119"/>
    <x v="5"/>
    <x v="3"/>
    <s v="2024-05-20"/>
    <m/>
    <m/>
    <x v="0"/>
    <x v="0"/>
    <x v="0"/>
    <x v="0"/>
    <x v="0"/>
    <x v="0"/>
    <x v="0"/>
    <x v="0"/>
    <x v="0"/>
    <x v="0"/>
    <x v="0"/>
  </r>
  <r>
    <n v="178138463"/>
    <x v="12"/>
    <x v="0"/>
    <s v="2024-05-23"/>
    <m/>
    <m/>
    <x v="0"/>
    <x v="0"/>
    <x v="0"/>
    <x v="0"/>
    <x v="0"/>
    <x v="0"/>
    <x v="0"/>
    <x v="0"/>
    <x v="0"/>
    <x v="0"/>
    <x v="0"/>
  </r>
  <r>
    <n v="178164346"/>
    <x v="5"/>
    <x v="0"/>
    <s v="2024-05-21"/>
    <m/>
    <m/>
    <x v="0"/>
    <x v="2"/>
    <x v="0"/>
    <x v="1"/>
    <x v="0"/>
    <x v="0"/>
    <x v="0"/>
    <x v="0"/>
    <x v="0"/>
    <x v="0"/>
    <x v="0"/>
  </r>
  <r>
    <n v="178164400"/>
    <x v="5"/>
    <x v="0"/>
    <s v="2024-05-23"/>
    <m/>
    <m/>
    <x v="0"/>
    <x v="0"/>
    <x v="0"/>
    <x v="0"/>
    <x v="0"/>
    <x v="0"/>
    <x v="0"/>
    <x v="0"/>
    <x v="0"/>
    <x v="0"/>
    <x v="0"/>
  </r>
  <r>
    <n v="178164455"/>
    <x v="5"/>
    <x v="0"/>
    <s v="2024-05-23"/>
    <m/>
    <m/>
    <x v="0"/>
    <x v="0"/>
    <x v="0"/>
    <x v="0"/>
    <x v="0"/>
    <x v="0"/>
    <x v="0"/>
    <x v="0"/>
    <x v="0"/>
    <x v="0"/>
    <x v="0"/>
  </r>
  <r>
    <n v="178164508"/>
    <x v="5"/>
    <x v="0"/>
    <s v="2024-05-24"/>
    <m/>
    <m/>
    <x v="0"/>
    <x v="0"/>
    <x v="0"/>
    <x v="0"/>
    <x v="0"/>
    <x v="0"/>
    <x v="0"/>
    <x v="0"/>
    <x v="0"/>
    <x v="0"/>
    <x v="0"/>
  </r>
  <r>
    <n v="178164836"/>
    <x v="8"/>
    <x v="5"/>
    <s v="2024-05-29"/>
    <m/>
    <m/>
    <x v="0"/>
    <x v="1"/>
    <x v="0"/>
    <x v="1"/>
    <x v="0"/>
    <x v="0"/>
    <x v="0"/>
    <x v="0"/>
    <x v="0"/>
    <x v="0"/>
    <x v="0"/>
  </r>
  <r>
    <n v="178164872"/>
    <x v="8"/>
    <x v="5"/>
    <s v="2024-05-30"/>
    <m/>
    <m/>
    <x v="0"/>
    <x v="0"/>
    <x v="0"/>
    <x v="0"/>
    <x v="0"/>
    <x v="0"/>
    <x v="0"/>
    <x v="0"/>
    <x v="0"/>
    <x v="0"/>
    <x v="0"/>
  </r>
  <r>
    <n v="178164909"/>
    <x v="8"/>
    <x v="5"/>
    <s v="2024-05-30"/>
    <m/>
    <m/>
    <x v="0"/>
    <x v="0"/>
    <x v="0"/>
    <x v="0"/>
    <x v="0"/>
    <x v="0"/>
    <x v="0"/>
    <x v="0"/>
    <x v="0"/>
    <x v="0"/>
    <x v="0"/>
  </r>
  <r>
    <n v="178166221"/>
    <x v="6"/>
    <x v="5"/>
    <s v="2024-05-30"/>
    <m/>
    <m/>
    <x v="0"/>
    <x v="0"/>
    <x v="0"/>
    <x v="0"/>
    <x v="0"/>
    <x v="0"/>
    <x v="0"/>
    <x v="0"/>
    <x v="0"/>
    <x v="0"/>
    <x v="0"/>
  </r>
  <r>
    <n v="178166254"/>
    <x v="6"/>
    <x v="5"/>
    <s v="2024-05-30"/>
    <m/>
    <m/>
    <x v="0"/>
    <x v="0"/>
    <x v="0"/>
    <x v="0"/>
    <x v="0"/>
    <x v="0"/>
    <x v="0"/>
    <x v="0"/>
    <x v="0"/>
    <x v="0"/>
    <x v="0"/>
  </r>
  <r>
    <n v="178170217"/>
    <x v="6"/>
    <x v="13"/>
    <s v="2024-05-20"/>
    <m/>
    <m/>
    <x v="0"/>
    <x v="0"/>
    <x v="0"/>
    <x v="0"/>
    <x v="0"/>
    <x v="0"/>
    <x v="0"/>
    <x v="0"/>
    <x v="0"/>
    <x v="0"/>
    <x v="0"/>
  </r>
  <r>
    <n v="178170245"/>
    <x v="6"/>
    <x v="13"/>
    <s v="2024-05-20"/>
    <m/>
    <m/>
    <x v="0"/>
    <x v="0"/>
    <x v="0"/>
    <x v="0"/>
    <x v="0"/>
    <x v="0"/>
    <x v="0"/>
    <x v="0"/>
    <x v="0"/>
    <x v="0"/>
    <x v="0"/>
  </r>
  <r>
    <n v="178170267"/>
    <x v="6"/>
    <x v="13"/>
    <s v="2024-05-20"/>
    <m/>
    <m/>
    <x v="0"/>
    <x v="0"/>
    <x v="0"/>
    <x v="0"/>
    <x v="0"/>
    <x v="0"/>
    <x v="0"/>
    <x v="0"/>
    <x v="0"/>
    <x v="0"/>
    <x v="0"/>
  </r>
  <r>
    <n v="178170285"/>
    <x v="6"/>
    <x v="13"/>
    <s v="2024-05-20"/>
    <m/>
    <m/>
    <x v="0"/>
    <x v="0"/>
    <x v="0"/>
    <x v="0"/>
    <x v="0"/>
    <x v="0"/>
    <x v="0"/>
    <x v="0"/>
    <x v="0"/>
    <x v="0"/>
    <x v="0"/>
  </r>
  <r>
    <n v="178171274"/>
    <x v="0"/>
    <x v="13"/>
    <s v="2024-05-20"/>
    <m/>
    <m/>
    <x v="0"/>
    <x v="0"/>
    <x v="0"/>
    <x v="0"/>
    <x v="0"/>
    <x v="0"/>
    <x v="0"/>
    <x v="0"/>
    <x v="0"/>
    <x v="0"/>
    <x v="0"/>
  </r>
  <r>
    <n v="178171311"/>
    <x v="0"/>
    <x v="13"/>
    <s v="2024-05-20"/>
    <m/>
    <m/>
    <x v="0"/>
    <x v="0"/>
    <x v="0"/>
    <x v="0"/>
    <x v="0"/>
    <x v="0"/>
    <x v="0"/>
    <x v="0"/>
    <x v="0"/>
    <x v="0"/>
    <x v="0"/>
  </r>
  <r>
    <n v="178173774"/>
    <x v="4"/>
    <x v="18"/>
    <s v="2024-05-28"/>
    <m/>
    <m/>
    <x v="0"/>
    <x v="0"/>
    <x v="0"/>
    <x v="0"/>
    <x v="0"/>
    <x v="0"/>
    <x v="0"/>
    <x v="0"/>
    <x v="0"/>
    <x v="0"/>
    <x v="0"/>
  </r>
  <r>
    <n v="178193742"/>
    <x v="3"/>
    <x v="2"/>
    <s v="2024-05-22"/>
    <m/>
    <m/>
    <x v="0"/>
    <x v="0"/>
    <x v="0"/>
    <x v="0"/>
    <x v="0"/>
    <x v="0"/>
    <x v="0"/>
    <x v="0"/>
    <x v="0"/>
    <x v="0"/>
    <x v="0"/>
  </r>
  <r>
    <n v="178193774"/>
    <x v="3"/>
    <x v="2"/>
    <s v="2024-05-22"/>
    <m/>
    <m/>
    <x v="0"/>
    <x v="0"/>
    <x v="0"/>
    <x v="0"/>
    <x v="0"/>
    <x v="0"/>
    <x v="0"/>
    <x v="0"/>
    <x v="0"/>
    <x v="0"/>
    <x v="0"/>
  </r>
  <r>
    <n v="178197313"/>
    <x v="28"/>
    <x v="16"/>
    <s v="2024-05-27"/>
    <m/>
    <m/>
    <x v="0"/>
    <x v="0"/>
    <x v="0"/>
    <x v="0"/>
    <x v="0"/>
    <x v="0"/>
    <x v="0"/>
    <x v="0"/>
    <x v="0"/>
    <x v="0"/>
    <x v="0"/>
  </r>
  <r>
    <n v="178197351"/>
    <x v="28"/>
    <x v="16"/>
    <s v="2024-05-27"/>
    <m/>
    <m/>
    <x v="0"/>
    <x v="0"/>
    <x v="0"/>
    <x v="0"/>
    <x v="0"/>
    <x v="0"/>
    <x v="0"/>
    <x v="0"/>
    <x v="0"/>
    <x v="0"/>
    <x v="0"/>
  </r>
  <r>
    <n v="178197393"/>
    <x v="28"/>
    <x v="16"/>
    <s v="2024-05-27"/>
    <m/>
    <m/>
    <x v="0"/>
    <x v="0"/>
    <x v="0"/>
    <x v="0"/>
    <x v="0"/>
    <x v="0"/>
    <x v="0"/>
    <x v="0"/>
    <x v="0"/>
    <x v="0"/>
    <x v="0"/>
  </r>
  <r>
    <n v="178200466"/>
    <x v="6"/>
    <x v="0"/>
    <s v="2024-05-22"/>
    <m/>
    <m/>
    <x v="0"/>
    <x v="0"/>
    <x v="0"/>
    <x v="0"/>
    <x v="0"/>
    <x v="0"/>
    <x v="0"/>
    <x v="0"/>
    <x v="0"/>
    <x v="0"/>
    <x v="0"/>
  </r>
  <r>
    <n v="178212381"/>
    <x v="22"/>
    <x v="0"/>
    <s v="2024-05-22"/>
    <m/>
    <m/>
    <x v="0"/>
    <x v="0"/>
    <x v="0"/>
    <x v="0"/>
    <x v="0"/>
    <x v="0"/>
    <x v="0"/>
    <x v="0"/>
    <x v="0"/>
    <x v="0"/>
    <x v="0"/>
  </r>
  <r>
    <n v="178212593"/>
    <x v="22"/>
    <x v="0"/>
    <s v="2024-05-22"/>
    <m/>
    <m/>
    <x v="0"/>
    <x v="0"/>
    <x v="0"/>
    <x v="0"/>
    <x v="0"/>
    <x v="0"/>
    <x v="0"/>
    <x v="0"/>
    <x v="0"/>
    <x v="0"/>
    <x v="0"/>
  </r>
  <r>
    <n v="178223853"/>
    <x v="3"/>
    <x v="16"/>
    <s v="2024-05-23"/>
    <m/>
    <s v="2024-07-31"/>
    <x v="0"/>
    <x v="0"/>
    <x v="0"/>
    <x v="0"/>
    <x v="0"/>
    <x v="0"/>
    <x v="0"/>
    <x v="0"/>
    <x v="0"/>
    <x v="0"/>
    <x v="0"/>
  </r>
  <r>
    <n v="178223876"/>
    <x v="3"/>
    <x v="16"/>
    <s v="2024-05-23"/>
    <m/>
    <s v="2024-07-31"/>
    <x v="0"/>
    <x v="0"/>
    <x v="0"/>
    <x v="0"/>
    <x v="0"/>
    <x v="0"/>
    <x v="0"/>
    <x v="0"/>
    <x v="0"/>
    <x v="0"/>
    <x v="0"/>
  </r>
  <r>
    <n v="178223898"/>
    <x v="3"/>
    <x v="16"/>
    <s v="2024-05-23"/>
    <m/>
    <s v="2024-07-31"/>
    <x v="0"/>
    <x v="0"/>
    <x v="0"/>
    <x v="0"/>
    <x v="0"/>
    <x v="0"/>
    <x v="0"/>
    <x v="0"/>
    <x v="0"/>
    <x v="0"/>
    <x v="0"/>
  </r>
  <r>
    <n v="178223921"/>
    <x v="3"/>
    <x v="16"/>
    <s v="2024-05-23"/>
    <m/>
    <s v="2024-07-31"/>
    <x v="0"/>
    <x v="0"/>
    <x v="0"/>
    <x v="0"/>
    <x v="0"/>
    <x v="0"/>
    <x v="0"/>
    <x v="0"/>
    <x v="0"/>
    <x v="0"/>
    <x v="0"/>
  </r>
  <r>
    <n v="178224245"/>
    <x v="22"/>
    <x v="2"/>
    <s v="2024-05-22"/>
    <m/>
    <m/>
    <x v="0"/>
    <x v="2"/>
    <x v="0"/>
    <x v="1"/>
    <x v="0"/>
    <x v="0"/>
    <x v="0"/>
    <x v="0"/>
    <x v="0"/>
    <x v="0"/>
    <x v="0"/>
  </r>
  <r>
    <n v="178224281"/>
    <x v="22"/>
    <x v="2"/>
    <s v="2024-05-24"/>
    <m/>
    <m/>
    <x v="0"/>
    <x v="0"/>
    <x v="0"/>
    <x v="0"/>
    <x v="0"/>
    <x v="0"/>
    <x v="0"/>
    <x v="0"/>
    <x v="0"/>
    <x v="0"/>
    <x v="0"/>
  </r>
  <r>
    <n v="178224711"/>
    <x v="13"/>
    <x v="2"/>
    <s v="2024-05-22"/>
    <m/>
    <m/>
    <x v="0"/>
    <x v="0"/>
    <x v="0"/>
    <x v="0"/>
    <x v="0"/>
    <x v="0"/>
    <x v="0"/>
    <x v="0"/>
    <x v="0"/>
    <x v="0"/>
    <x v="0"/>
  </r>
  <r>
    <n v="178225469"/>
    <x v="34"/>
    <x v="0"/>
    <s v="2024-05-22"/>
    <m/>
    <m/>
    <x v="0"/>
    <x v="0"/>
    <x v="0"/>
    <x v="0"/>
    <x v="0"/>
    <x v="0"/>
    <x v="0"/>
    <x v="0"/>
    <x v="0"/>
    <x v="0"/>
    <x v="0"/>
  </r>
  <r>
    <n v="178225976"/>
    <x v="2"/>
    <x v="2"/>
    <s v="2024-05-24"/>
    <m/>
    <m/>
    <x v="0"/>
    <x v="0"/>
    <x v="0"/>
    <x v="0"/>
    <x v="0"/>
    <x v="0"/>
    <x v="0"/>
    <x v="0"/>
    <x v="0"/>
    <x v="0"/>
    <x v="0"/>
  </r>
  <r>
    <n v="178226025"/>
    <x v="2"/>
    <x v="2"/>
    <s v="2024-05-24"/>
    <m/>
    <m/>
    <x v="0"/>
    <x v="0"/>
    <x v="0"/>
    <x v="0"/>
    <x v="0"/>
    <x v="0"/>
    <x v="0"/>
    <x v="0"/>
    <x v="0"/>
    <x v="0"/>
    <x v="0"/>
  </r>
  <r>
    <n v="178228196"/>
    <x v="35"/>
    <x v="19"/>
    <s v="2024-05-24"/>
    <m/>
    <m/>
    <x v="0"/>
    <x v="0"/>
    <x v="0"/>
    <x v="0"/>
    <x v="0"/>
    <x v="0"/>
    <x v="0"/>
    <x v="0"/>
    <x v="0"/>
    <x v="0"/>
    <x v="0"/>
  </r>
  <r>
    <n v="178230639"/>
    <x v="9"/>
    <x v="2"/>
    <s v="2024-05-22"/>
    <m/>
    <m/>
    <x v="0"/>
    <x v="1"/>
    <x v="0"/>
    <x v="1"/>
    <x v="0"/>
    <x v="0"/>
    <x v="0"/>
    <x v="0"/>
    <x v="0"/>
    <x v="0"/>
    <x v="0"/>
  </r>
  <r>
    <n v="178230683"/>
    <x v="9"/>
    <x v="2"/>
    <s v="2024-05-23"/>
    <m/>
    <m/>
    <x v="0"/>
    <x v="0"/>
    <x v="0"/>
    <x v="0"/>
    <x v="0"/>
    <x v="0"/>
    <x v="0"/>
    <x v="0"/>
    <x v="0"/>
    <x v="0"/>
    <x v="0"/>
  </r>
  <r>
    <n v="178230706"/>
    <x v="9"/>
    <x v="2"/>
    <s v="2024-05-23"/>
    <m/>
    <m/>
    <x v="0"/>
    <x v="0"/>
    <x v="0"/>
    <x v="0"/>
    <x v="0"/>
    <x v="0"/>
    <x v="0"/>
    <x v="0"/>
    <x v="0"/>
    <x v="0"/>
    <x v="0"/>
  </r>
  <r>
    <n v="178242333"/>
    <x v="24"/>
    <x v="18"/>
    <s v="2024-05-28"/>
    <m/>
    <m/>
    <x v="0"/>
    <x v="0"/>
    <x v="0"/>
    <x v="0"/>
    <x v="0"/>
    <x v="0"/>
    <x v="0"/>
    <x v="0"/>
    <x v="0"/>
    <x v="0"/>
    <x v="0"/>
  </r>
  <r>
    <n v="178242350"/>
    <x v="24"/>
    <x v="18"/>
    <s v="2024-05-28"/>
    <m/>
    <m/>
    <x v="0"/>
    <x v="0"/>
    <x v="0"/>
    <x v="0"/>
    <x v="0"/>
    <x v="0"/>
    <x v="0"/>
    <x v="0"/>
    <x v="0"/>
    <x v="0"/>
    <x v="0"/>
  </r>
  <r>
    <n v="178242836"/>
    <x v="13"/>
    <x v="20"/>
    <s v="2024-06-03"/>
    <m/>
    <m/>
    <x v="0"/>
    <x v="0"/>
    <x v="0"/>
    <x v="0"/>
    <x v="0"/>
    <x v="1"/>
    <x v="0"/>
    <x v="0"/>
    <x v="0"/>
    <x v="0"/>
    <x v="0"/>
  </r>
  <r>
    <n v="178242865"/>
    <x v="13"/>
    <x v="20"/>
    <s v="2024-06-03"/>
    <m/>
    <m/>
    <x v="0"/>
    <x v="0"/>
    <x v="0"/>
    <x v="0"/>
    <x v="0"/>
    <x v="1"/>
    <x v="0"/>
    <x v="0"/>
    <x v="0"/>
    <x v="0"/>
    <x v="0"/>
  </r>
  <r>
    <n v="178242896"/>
    <x v="13"/>
    <x v="20"/>
    <s v="2024-06-03"/>
    <m/>
    <m/>
    <x v="0"/>
    <x v="0"/>
    <x v="0"/>
    <x v="0"/>
    <x v="0"/>
    <x v="1"/>
    <x v="0"/>
    <x v="0"/>
    <x v="0"/>
    <x v="0"/>
    <x v="0"/>
  </r>
  <r>
    <n v="178243062"/>
    <x v="34"/>
    <x v="16"/>
    <s v="2024-05-24"/>
    <m/>
    <m/>
    <x v="0"/>
    <x v="0"/>
    <x v="0"/>
    <x v="0"/>
    <x v="0"/>
    <x v="0"/>
    <x v="0"/>
    <x v="0"/>
    <x v="0"/>
    <x v="0"/>
    <x v="0"/>
  </r>
  <r>
    <n v="178243341"/>
    <x v="25"/>
    <x v="17"/>
    <s v="2024-05-29"/>
    <m/>
    <m/>
    <x v="0"/>
    <x v="0"/>
    <x v="0"/>
    <x v="0"/>
    <x v="0"/>
    <x v="0"/>
    <x v="0"/>
    <x v="0"/>
    <x v="0"/>
    <x v="0"/>
    <x v="0"/>
  </r>
  <r>
    <n v="178243380"/>
    <x v="25"/>
    <x v="17"/>
    <s v="2024-05-29"/>
    <m/>
    <m/>
    <x v="0"/>
    <x v="0"/>
    <x v="0"/>
    <x v="0"/>
    <x v="0"/>
    <x v="0"/>
    <x v="0"/>
    <x v="0"/>
    <x v="0"/>
    <x v="0"/>
    <x v="0"/>
  </r>
  <r>
    <n v="178243401"/>
    <x v="25"/>
    <x v="17"/>
    <s v="2024-05-27"/>
    <m/>
    <m/>
    <x v="0"/>
    <x v="0"/>
    <x v="0"/>
    <x v="0"/>
    <x v="0"/>
    <x v="0"/>
    <x v="0"/>
    <x v="0"/>
    <x v="0"/>
    <x v="0"/>
    <x v="0"/>
  </r>
  <r>
    <n v="178244324"/>
    <x v="21"/>
    <x v="16"/>
    <s v="2024-05-23"/>
    <m/>
    <m/>
    <x v="0"/>
    <x v="0"/>
    <x v="0"/>
    <x v="0"/>
    <x v="0"/>
    <x v="0"/>
    <x v="0"/>
    <x v="0"/>
    <x v="0"/>
    <x v="0"/>
    <x v="0"/>
  </r>
  <r>
    <n v="178244386"/>
    <x v="21"/>
    <x v="16"/>
    <s v="2024-05-23"/>
    <m/>
    <m/>
    <x v="0"/>
    <x v="0"/>
    <x v="0"/>
    <x v="0"/>
    <x v="0"/>
    <x v="0"/>
    <x v="0"/>
    <x v="0"/>
    <x v="0"/>
    <x v="0"/>
    <x v="0"/>
  </r>
  <r>
    <n v="178244414"/>
    <x v="21"/>
    <x v="16"/>
    <s v="2024-05-23"/>
    <m/>
    <m/>
    <x v="0"/>
    <x v="0"/>
    <x v="0"/>
    <x v="0"/>
    <x v="0"/>
    <x v="0"/>
    <x v="0"/>
    <x v="0"/>
    <x v="0"/>
    <x v="0"/>
    <x v="0"/>
  </r>
  <r>
    <n v="178245807"/>
    <x v="21"/>
    <x v="17"/>
    <s v="2024-05-28"/>
    <m/>
    <m/>
    <x v="0"/>
    <x v="0"/>
    <x v="0"/>
    <x v="0"/>
    <x v="0"/>
    <x v="0"/>
    <x v="0"/>
    <x v="0"/>
    <x v="0"/>
    <x v="0"/>
    <x v="0"/>
  </r>
  <r>
    <n v="178274448"/>
    <x v="21"/>
    <x v="18"/>
    <s v="2024-05-28"/>
    <m/>
    <m/>
    <x v="0"/>
    <x v="0"/>
    <x v="0"/>
    <x v="0"/>
    <x v="0"/>
    <x v="0"/>
    <x v="0"/>
    <x v="0"/>
    <x v="0"/>
    <x v="0"/>
    <x v="0"/>
  </r>
  <r>
    <n v="178274482"/>
    <x v="21"/>
    <x v="18"/>
    <s v="2024-05-28"/>
    <m/>
    <m/>
    <x v="0"/>
    <x v="0"/>
    <x v="0"/>
    <x v="0"/>
    <x v="0"/>
    <x v="0"/>
    <x v="0"/>
    <x v="0"/>
    <x v="0"/>
    <x v="0"/>
    <x v="0"/>
  </r>
  <r>
    <n v="178274537"/>
    <x v="21"/>
    <x v="18"/>
    <s v="2024-05-28"/>
    <m/>
    <m/>
    <x v="0"/>
    <x v="0"/>
    <x v="0"/>
    <x v="0"/>
    <x v="0"/>
    <x v="0"/>
    <x v="0"/>
    <x v="0"/>
    <x v="0"/>
    <x v="0"/>
    <x v="0"/>
  </r>
  <r>
    <n v="178274621"/>
    <x v="21"/>
    <x v="18"/>
    <s v="2024-05-24"/>
    <m/>
    <m/>
    <x v="0"/>
    <x v="0"/>
    <x v="0"/>
    <x v="0"/>
    <x v="0"/>
    <x v="0"/>
    <x v="0"/>
    <x v="0"/>
    <x v="0"/>
    <x v="0"/>
    <x v="0"/>
  </r>
  <r>
    <n v="178274648"/>
    <x v="21"/>
    <x v="18"/>
    <s v="2024-05-28"/>
    <m/>
    <m/>
    <x v="0"/>
    <x v="0"/>
    <x v="0"/>
    <x v="0"/>
    <x v="0"/>
    <x v="0"/>
    <x v="0"/>
    <x v="0"/>
    <x v="0"/>
    <x v="0"/>
    <x v="0"/>
  </r>
  <r>
    <n v="178278781"/>
    <x v="5"/>
    <x v="18"/>
    <s v="2024-05-28"/>
    <m/>
    <m/>
    <x v="0"/>
    <x v="0"/>
    <x v="0"/>
    <x v="0"/>
    <x v="0"/>
    <x v="0"/>
    <x v="0"/>
    <x v="0"/>
    <x v="0"/>
    <x v="0"/>
    <x v="0"/>
  </r>
  <r>
    <n v="178279498"/>
    <x v="29"/>
    <x v="21"/>
    <m/>
    <s v="2024-06-12"/>
    <m/>
    <x v="0"/>
    <x v="0"/>
    <x v="0"/>
    <x v="0"/>
    <x v="0"/>
    <x v="2"/>
    <x v="0"/>
    <x v="1"/>
    <x v="0"/>
    <x v="0"/>
    <x v="0"/>
  </r>
  <r>
    <n v="178279542"/>
    <x v="29"/>
    <x v="21"/>
    <m/>
    <s v="2024-06-12"/>
    <m/>
    <x v="0"/>
    <x v="0"/>
    <x v="0"/>
    <x v="0"/>
    <x v="0"/>
    <x v="2"/>
    <x v="0"/>
    <x v="1"/>
    <x v="0"/>
    <x v="0"/>
    <x v="0"/>
  </r>
  <r>
    <n v="178279567"/>
    <x v="29"/>
    <x v="21"/>
    <s v="2024-05-24"/>
    <m/>
    <m/>
    <x v="0"/>
    <x v="0"/>
    <x v="0"/>
    <x v="0"/>
    <x v="0"/>
    <x v="0"/>
    <x v="0"/>
    <x v="0"/>
    <x v="0"/>
    <x v="0"/>
    <x v="0"/>
  </r>
  <r>
    <n v="178314192"/>
    <x v="2"/>
    <x v="17"/>
    <s v="2024-05-28"/>
    <m/>
    <m/>
    <x v="0"/>
    <x v="0"/>
    <x v="0"/>
    <x v="0"/>
    <x v="0"/>
    <x v="0"/>
    <x v="0"/>
    <x v="0"/>
    <x v="0"/>
    <x v="0"/>
    <x v="0"/>
  </r>
  <r>
    <n v="178314238"/>
    <x v="2"/>
    <x v="17"/>
    <s v="2024-05-28"/>
    <m/>
    <m/>
    <x v="0"/>
    <x v="0"/>
    <x v="0"/>
    <x v="0"/>
    <x v="0"/>
    <x v="0"/>
    <x v="0"/>
    <x v="0"/>
    <x v="0"/>
    <x v="0"/>
    <x v="0"/>
  </r>
  <r>
    <n v="178314314"/>
    <x v="2"/>
    <x v="17"/>
    <s v="2024-05-28"/>
    <m/>
    <m/>
    <x v="0"/>
    <x v="0"/>
    <x v="0"/>
    <x v="0"/>
    <x v="0"/>
    <x v="0"/>
    <x v="0"/>
    <x v="0"/>
    <x v="0"/>
    <x v="0"/>
    <x v="0"/>
  </r>
  <r>
    <n v="178314348"/>
    <x v="2"/>
    <x v="17"/>
    <s v="2024-05-28"/>
    <m/>
    <m/>
    <x v="0"/>
    <x v="0"/>
    <x v="0"/>
    <x v="0"/>
    <x v="0"/>
    <x v="0"/>
    <x v="0"/>
    <x v="0"/>
    <x v="0"/>
    <x v="0"/>
    <x v="0"/>
  </r>
  <r>
    <n v="178314400"/>
    <x v="2"/>
    <x v="17"/>
    <s v="2024-05-28"/>
    <m/>
    <m/>
    <x v="0"/>
    <x v="0"/>
    <x v="0"/>
    <x v="0"/>
    <x v="0"/>
    <x v="0"/>
    <x v="0"/>
    <x v="0"/>
    <x v="0"/>
    <x v="0"/>
    <x v="0"/>
  </r>
  <r>
    <n v="178335955"/>
    <x v="36"/>
    <x v="17"/>
    <s v="2024-05-29"/>
    <m/>
    <m/>
    <x v="0"/>
    <x v="0"/>
    <x v="0"/>
    <x v="0"/>
    <x v="0"/>
    <x v="0"/>
    <x v="0"/>
    <x v="0"/>
    <x v="0"/>
    <x v="0"/>
    <x v="0"/>
  </r>
  <r>
    <n v="178335979"/>
    <x v="36"/>
    <x v="17"/>
    <s v="2024-05-29"/>
    <m/>
    <m/>
    <x v="0"/>
    <x v="0"/>
    <x v="0"/>
    <x v="0"/>
    <x v="0"/>
    <x v="0"/>
    <x v="0"/>
    <x v="0"/>
    <x v="0"/>
    <x v="0"/>
    <x v="0"/>
  </r>
  <r>
    <n v="178336000"/>
    <x v="36"/>
    <x v="17"/>
    <s v="2024-05-29"/>
    <m/>
    <m/>
    <x v="0"/>
    <x v="0"/>
    <x v="0"/>
    <x v="0"/>
    <x v="0"/>
    <x v="0"/>
    <x v="0"/>
    <x v="0"/>
    <x v="0"/>
    <x v="0"/>
    <x v="0"/>
  </r>
  <r>
    <n v="178337206"/>
    <x v="20"/>
    <x v="22"/>
    <s v="2024-05-30"/>
    <m/>
    <m/>
    <x v="0"/>
    <x v="0"/>
    <x v="0"/>
    <x v="0"/>
    <x v="0"/>
    <x v="0"/>
    <x v="0"/>
    <x v="0"/>
    <x v="0"/>
    <x v="0"/>
    <x v="0"/>
  </r>
  <r>
    <n v="178338516"/>
    <x v="2"/>
    <x v="23"/>
    <s v="2024-06-05"/>
    <m/>
    <m/>
    <x v="0"/>
    <x v="0"/>
    <x v="0"/>
    <x v="0"/>
    <x v="0"/>
    <x v="1"/>
    <x v="0"/>
    <x v="0"/>
    <x v="0"/>
    <x v="0"/>
    <x v="0"/>
  </r>
  <r>
    <n v="178338557"/>
    <x v="2"/>
    <x v="23"/>
    <s v="2024-06-05"/>
    <m/>
    <m/>
    <x v="0"/>
    <x v="0"/>
    <x v="0"/>
    <x v="0"/>
    <x v="0"/>
    <x v="1"/>
    <x v="0"/>
    <x v="0"/>
    <x v="0"/>
    <x v="0"/>
    <x v="0"/>
  </r>
  <r>
    <n v="178339422"/>
    <x v="2"/>
    <x v="23"/>
    <s v="2024-05-28"/>
    <m/>
    <m/>
    <x v="0"/>
    <x v="0"/>
    <x v="0"/>
    <x v="0"/>
    <x v="0"/>
    <x v="0"/>
    <x v="0"/>
    <x v="0"/>
    <x v="0"/>
    <x v="0"/>
    <x v="0"/>
  </r>
  <r>
    <n v="178339445"/>
    <x v="2"/>
    <x v="23"/>
    <s v="2024-05-28"/>
    <m/>
    <m/>
    <x v="0"/>
    <x v="0"/>
    <x v="0"/>
    <x v="0"/>
    <x v="0"/>
    <x v="0"/>
    <x v="0"/>
    <x v="0"/>
    <x v="0"/>
    <x v="0"/>
    <x v="0"/>
  </r>
  <r>
    <n v="178343046"/>
    <x v="21"/>
    <x v="18"/>
    <s v="2024-05-28"/>
    <m/>
    <m/>
    <x v="0"/>
    <x v="0"/>
    <x v="0"/>
    <x v="0"/>
    <x v="0"/>
    <x v="0"/>
    <x v="0"/>
    <x v="0"/>
    <x v="0"/>
    <x v="0"/>
    <x v="0"/>
  </r>
  <r>
    <n v="178343085"/>
    <x v="21"/>
    <x v="18"/>
    <s v="2024-05-28"/>
    <m/>
    <m/>
    <x v="0"/>
    <x v="0"/>
    <x v="0"/>
    <x v="0"/>
    <x v="0"/>
    <x v="0"/>
    <x v="0"/>
    <x v="0"/>
    <x v="0"/>
    <x v="0"/>
    <x v="0"/>
  </r>
  <r>
    <n v="178343106"/>
    <x v="21"/>
    <x v="18"/>
    <s v="2024-05-28"/>
    <m/>
    <m/>
    <x v="0"/>
    <x v="0"/>
    <x v="0"/>
    <x v="0"/>
    <x v="0"/>
    <x v="0"/>
    <x v="0"/>
    <x v="0"/>
    <x v="0"/>
    <x v="0"/>
    <x v="0"/>
  </r>
  <r>
    <n v="178343149"/>
    <x v="21"/>
    <x v="18"/>
    <s v="2024-05-28"/>
    <m/>
    <m/>
    <x v="0"/>
    <x v="0"/>
    <x v="0"/>
    <x v="0"/>
    <x v="0"/>
    <x v="0"/>
    <x v="0"/>
    <x v="0"/>
    <x v="0"/>
    <x v="0"/>
    <x v="0"/>
  </r>
  <r>
    <n v="178343834"/>
    <x v="21"/>
    <x v="18"/>
    <s v="2024-05-28"/>
    <m/>
    <m/>
    <x v="0"/>
    <x v="0"/>
    <x v="0"/>
    <x v="0"/>
    <x v="0"/>
    <x v="0"/>
    <x v="0"/>
    <x v="0"/>
    <x v="0"/>
    <x v="0"/>
    <x v="0"/>
  </r>
  <r>
    <n v="178343873"/>
    <x v="21"/>
    <x v="18"/>
    <s v="2024-05-28"/>
    <m/>
    <m/>
    <x v="0"/>
    <x v="0"/>
    <x v="0"/>
    <x v="0"/>
    <x v="0"/>
    <x v="0"/>
    <x v="0"/>
    <x v="0"/>
    <x v="0"/>
    <x v="0"/>
    <x v="0"/>
  </r>
  <r>
    <n v="178359847"/>
    <x v="21"/>
    <x v="18"/>
    <s v="2024-05-29"/>
    <m/>
    <m/>
    <x v="0"/>
    <x v="0"/>
    <x v="0"/>
    <x v="0"/>
    <x v="0"/>
    <x v="0"/>
    <x v="0"/>
    <x v="0"/>
    <x v="0"/>
    <x v="0"/>
    <x v="0"/>
  </r>
  <r>
    <n v="178359879"/>
    <x v="21"/>
    <x v="18"/>
    <s v="2024-05-29"/>
    <m/>
    <m/>
    <x v="0"/>
    <x v="0"/>
    <x v="0"/>
    <x v="0"/>
    <x v="0"/>
    <x v="0"/>
    <x v="0"/>
    <x v="0"/>
    <x v="0"/>
    <x v="0"/>
    <x v="0"/>
  </r>
  <r>
    <n v="178360040"/>
    <x v="14"/>
    <x v="18"/>
    <s v="2024-05-28"/>
    <m/>
    <m/>
    <x v="0"/>
    <x v="0"/>
    <x v="0"/>
    <x v="0"/>
    <x v="0"/>
    <x v="0"/>
    <x v="0"/>
    <x v="0"/>
    <x v="0"/>
    <x v="0"/>
    <x v="0"/>
  </r>
  <r>
    <n v="178360064"/>
    <x v="14"/>
    <x v="18"/>
    <s v="2024-05-28"/>
    <m/>
    <m/>
    <x v="0"/>
    <x v="0"/>
    <x v="0"/>
    <x v="0"/>
    <x v="0"/>
    <x v="0"/>
    <x v="0"/>
    <x v="0"/>
    <x v="0"/>
    <x v="0"/>
    <x v="0"/>
  </r>
  <r>
    <n v="178362062"/>
    <x v="21"/>
    <x v="24"/>
    <s v="2024-05-31"/>
    <m/>
    <m/>
    <x v="0"/>
    <x v="0"/>
    <x v="0"/>
    <x v="0"/>
    <x v="0"/>
    <x v="0"/>
    <x v="0"/>
    <x v="0"/>
    <x v="0"/>
    <x v="0"/>
    <x v="0"/>
  </r>
  <r>
    <n v="178362090"/>
    <x v="21"/>
    <x v="24"/>
    <s v="2024-05-31"/>
    <m/>
    <m/>
    <x v="0"/>
    <x v="0"/>
    <x v="0"/>
    <x v="0"/>
    <x v="0"/>
    <x v="0"/>
    <x v="0"/>
    <x v="0"/>
    <x v="0"/>
    <x v="0"/>
    <x v="0"/>
  </r>
  <r>
    <n v="178362162"/>
    <x v="21"/>
    <x v="24"/>
    <s v="2024-05-31"/>
    <m/>
    <m/>
    <x v="0"/>
    <x v="0"/>
    <x v="0"/>
    <x v="0"/>
    <x v="0"/>
    <x v="0"/>
    <x v="0"/>
    <x v="0"/>
    <x v="0"/>
    <x v="0"/>
    <x v="0"/>
  </r>
  <r>
    <n v="178362418"/>
    <x v="37"/>
    <x v="18"/>
    <s v="2024-05-27"/>
    <m/>
    <m/>
    <x v="0"/>
    <x v="0"/>
    <x v="0"/>
    <x v="0"/>
    <x v="0"/>
    <x v="0"/>
    <x v="0"/>
    <x v="0"/>
    <x v="0"/>
    <x v="0"/>
    <x v="0"/>
  </r>
  <r>
    <n v="178362457"/>
    <x v="37"/>
    <x v="18"/>
    <s v="2024-05-27"/>
    <m/>
    <m/>
    <x v="0"/>
    <x v="0"/>
    <x v="0"/>
    <x v="0"/>
    <x v="0"/>
    <x v="0"/>
    <x v="0"/>
    <x v="0"/>
    <x v="0"/>
    <x v="0"/>
    <x v="0"/>
  </r>
  <r>
    <n v="178362644"/>
    <x v="27"/>
    <x v="17"/>
    <s v="2024-05-29"/>
    <m/>
    <m/>
    <x v="0"/>
    <x v="0"/>
    <x v="0"/>
    <x v="0"/>
    <x v="0"/>
    <x v="0"/>
    <x v="0"/>
    <x v="0"/>
    <x v="0"/>
    <x v="0"/>
    <x v="0"/>
  </r>
  <r>
    <n v="178362692"/>
    <x v="27"/>
    <x v="17"/>
    <s v="2024-05-29"/>
    <m/>
    <m/>
    <x v="0"/>
    <x v="0"/>
    <x v="0"/>
    <x v="0"/>
    <x v="0"/>
    <x v="0"/>
    <x v="0"/>
    <x v="0"/>
    <x v="0"/>
    <x v="0"/>
    <x v="0"/>
  </r>
  <r>
    <n v="178364567"/>
    <x v="38"/>
    <x v="25"/>
    <s v="2024-06-07"/>
    <m/>
    <m/>
    <x v="0"/>
    <x v="0"/>
    <x v="0"/>
    <x v="0"/>
    <x v="1"/>
    <x v="1"/>
    <x v="0"/>
    <x v="0"/>
    <x v="0"/>
    <x v="0"/>
    <x v="0"/>
  </r>
  <r>
    <n v="178364605"/>
    <x v="38"/>
    <x v="25"/>
    <s v="2024-06-07"/>
    <m/>
    <m/>
    <x v="0"/>
    <x v="0"/>
    <x v="0"/>
    <x v="0"/>
    <x v="1"/>
    <x v="1"/>
    <x v="0"/>
    <x v="0"/>
    <x v="0"/>
    <x v="0"/>
    <x v="0"/>
  </r>
  <r>
    <n v="178382319"/>
    <x v="39"/>
    <x v="24"/>
    <s v="2024-05-30"/>
    <m/>
    <m/>
    <x v="0"/>
    <x v="3"/>
    <x v="0"/>
    <x v="1"/>
    <x v="0"/>
    <x v="0"/>
    <x v="0"/>
    <x v="0"/>
    <x v="0"/>
    <x v="0"/>
    <x v="0"/>
  </r>
  <r>
    <n v="178382344"/>
    <x v="39"/>
    <x v="24"/>
    <s v="2024-05-29"/>
    <m/>
    <m/>
    <x v="0"/>
    <x v="0"/>
    <x v="0"/>
    <x v="0"/>
    <x v="0"/>
    <x v="0"/>
    <x v="0"/>
    <x v="0"/>
    <x v="0"/>
    <x v="0"/>
    <x v="0"/>
  </r>
  <r>
    <n v="178406133"/>
    <x v="3"/>
    <x v="24"/>
    <s v="2024-05-31"/>
    <m/>
    <m/>
    <x v="0"/>
    <x v="0"/>
    <x v="0"/>
    <x v="0"/>
    <x v="0"/>
    <x v="0"/>
    <x v="0"/>
    <x v="0"/>
    <x v="0"/>
    <x v="0"/>
    <x v="0"/>
  </r>
  <r>
    <n v="178406186"/>
    <x v="3"/>
    <x v="24"/>
    <s v="2024-05-31"/>
    <m/>
    <m/>
    <x v="0"/>
    <x v="0"/>
    <x v="0"/>
    <x v="0"/>
    <x v="0"/>
    <x v="0"/>
    <x v="0"/>
    <x v="0"/>
    <x v="0"/>
    <x v="0"/>
    <x v="0"/>
  </r>
  <r>
    <n v="178406242"/>
    <x v="3"/>
    <x v="24"/>
    <s v="2024-05-31"/>
    <m/>
    <m/>
    <x v="0"/>
    <x v="0"/>
    <x v="0"/>
    <x v="0"/>
    <x v="0"/>
    <x v="0"/>
    <x v="0"/>
    <x v="0"/>
    <x v="0"/>
    <x v="0"/>
    <x v="0"/>
  </r>
  <r>
    <n v="178406252"/>
    <x v="20"/>
    <x v="17"/>
    <s v="2024-05-29"/>
    <m/>
    <m/>
    <x v="0"/>
    <x v="0"/>
    <x v="0"/>
    <x v="0"/>
    <x v="0"/>
    <x v="0"/>
    <x v="0"/>
    <x v="0"/>
    <x v="0"/>
    <x v="0"/>
    <x v="0"/>
  </r>
  <r>
    <n v="178406267"/>
    <x v="3"/>
    <x v="24"/>
    <s v="2024-05-31"/>
    <m/>
    <m/>
    <x v="0"/>
    <x v="0"/>
    <x v="0"/>
    <x v="0"/>
    <x v="0"/>
    <x v="0"/>
    <x v="0"/>
    <x v="0"/>
    <x v="0"/>
    <x v="0"/>
    <x v="0"/>
  </r>
  <r>
    <n v="178406396"/>
    <x v="21"/>
    <x v="17"/>
    <s v="2024-05-28"/>
    <m/>
    <m/>
    <x v="0"/>
    <x v="0"/>
    <x v="0"/>
    <x v="0"/>
    <x v="0"/>
    <x v="0"/>
    <x v="0"/>
    <x v="0"/>
    <x v="0"/>
    <x v="0"/>
    <x v="0"/>
  </r>
  <r>
    <n v="178406440"/>
    <x v="21"/>
    <x v="17"/>
    <s v="2024-05-28"/>
    <m/>
    <m/>
    <x v="0"/>
    <x v="0"/>
    <x v="0"/>
    <x v="0"/>
    <x v="0"/>
    <x v="0"/>
    <x v="0"/>
    <x v="0"/>
    <x v="0"/>
    <x v="0"/>
    <x v="0"/>
  </r>
  <r>
    <n v="178406465"/>
    <x v="21"/>
    <x v="17"/>
    <s v="2024-05-28"/>
    <m/>
    <m/>
    <x v="0"/>
    <x v="0"/>
    <x v="0"/>
    <x v="0"/>
    <x v="0"/>
    <x v="0"/>
    <x v="0"/>
    <x v="0"/>
    <x v="0"/>
    <x v="0"/>
    <x v="0"/>
  </r>
  <r>
    <n v="178406522"/>
    <x v="11"/>
    <x v="17"/>
    <s v="2024-05-28"/>
    <m/>
    <m/>
    <x v="0"/>
    <x v="0"/>
    <x v="0"/>
    <x v="0"/>
    <x v="0"/>
    <x v="0"/>
    <x v="0"/>
    <x v="0"/>
    <x v="0"/>
    <x v="0"/>
    <x v="0"/>
  </r>
  <r>
    <n v="178406565"/>
    <x v="11"/>
    <x v="17"/>
    <s v="2024-05-28"/>
    <m/>
    <m/>
    <x v="0"/>
    <x v="0"/>
    <x v="0"/>
    <x v="0"/>
    <x v="0"/>
    <x v="0"/>
    <x v="0"/>
    <x v="0"/>
    <x v="0"/>
    <x v="0"/>
    <x v="0"/>
  </r>
  <r>
    <n v="178406596"/>
    <x v="11"/>
    <x v="17"/>
    <s v="2024-05-28"/>
    <m/>
    <m/>
    <x v="0"/>
    <x v="0"/>
    <x v="0"/>
    <x v="0"/>
    <x v="0"/>
    <x v="0"/>
    <x v="0"/>
    <x v="0"/>
    <x v="0"/>
    <x v="0"/>
    <x v="0"/>
  </r>
  <r>
    <n v="178406619"/>
    <x v="11"/>
    <x v="17"/>
    <s v="2024-05-28"/>
    <m/>
    <m/>
    <x v="0"/>
    <x v="0"/>
    <x v="0"/>
    <x v="0"/>
    <x v="0"/>
    <x v="0"/>
    <x v="0"/>
    <x v="0"/>
    <x v="0"/>
    <x v="0"/>
    <x v="0"/>
  </r>
  <r>
    <n v="178411460"/>
    <x v="11"/>
    <x v="5"/>
    <s v="2024-05-29"/>
    <m/>
    <m/>
    <x v="0"/>
    <x v="0"/>
    <x v="0"/>
    <x v="0"/>
    <x v="0"/>
    <x v="0"/>
    <x v="0"/>
    <x v="0"/>
    <x v="0"/>
    <x v="0"/>
    <x v="0"/>
  </r>
  <r>
    <n v="178411489"/>
    <x v="11"/>
    <x v="5"/>
    <s v="2024-05-29"/>
    <m/>
    <m/>
    <x v="0"/>
    <x v="0"/>
    <x v="0"/>
    <x v="0"/>
    <x v="0"/>
    <x v="0"/>
    <x v="0"/>
    <x v="0"/>
    <x v="0"/>
    <x v="0"/>
    <x v="0"/>
  </r>
  <r>
    <n v="178411514"/>
    <x v="11"/>
    <x v="5"/>
    <s v="2024-05-29"/>
    <m/>
    <m/>
    <x v="0"/>
    <x v="0"/>
    <x v="0"/>
    <x v="0"/>
    <x v="0"/>
    <x v="0"/>
    <x v="0"/>
    <x v="0"/>
    <x v="0"/>
    <x v="0"/>
    <x v="0"/>
  </r>
  <r>
    <n v="178414795"/>
    <x v="40"/>
    <x v="25"/>
    <s v="2024-06-07"/>
    <m/>
    <m/>
    <x v="0"/>
    <x v="0"/>
    <x v="0"/>
    <x v="0"/>
    <x v="1"/>
    <x v="1"/>
    <x v="0"/>
    <x v="0"/>
    <x v="0"/>
    <x v="0"/>
    <x v="0"/>
  </r>
  <r>
    <n v="178414852"/>
    <x v="40"/>
    <x v="25"/>
    <s v="2024-06-12"/>
    <m/>
    <m/>
    <x v="0"/>
    <x v="0"/>
    <x v="0"/>
    <x v="0"/>
    <x v="1"/>
    <x v="1"/>
    <x v="0"/>
    <x v="0"/>
    <x v="0"/>
    <x v="0"/>
    <x v="0"/>
  </r>
  <r>
    <n v="178419401"/>
    <x v="39"/>
    <x v="5"/>
    <s v="2024-05-29"/>
    <m/>
    <m/>
    <x v="0"/>
    <x v="0"/>
    <x v="0"/>
    <x v="0"/>
    <x v="0"/>
    <x v="0"/>
    <x v="0"/>
    <x v="0"/>
    <x v="0"/>
    <x v="0"/>
    <x v="0"/>
  </r>
  <r>
    <n v="178436745"/>
    <x v="35"/>
    <x v="24"/>
    <s v="2024-05-31"/>
    <m/>
    <s v="2024-06-06"/>
    <x v="0"/>
    <x v="0"/>
    <x v="0"/>
    <x v="0"/>
    <x v="0"/>
    <x v="0"/>
    <x v="0"/>
    <x v="0"/>
    <x v="0"/>
    <x v="0"/>
    <x v="0"/>
  </r>
  <r>
    <n v="178436777"/>
    <x v="35"/>
    <x v="24"/>
    <s v="2024-05-29"/>
    <m/>
    <m/>
    <x v="0"/>
    <x v="0"/>
    <x v="0"/>
    <x v="0"/>
    <x v="0"/>
    <x v="0"/>
    <x v="0"/>
    <x v="0"/>
    <x v="0"/>
    <x v="0"/>
    <x v="0"/>
  </r>
  <r>
    <n v="178440471"/>
    <x v="41"/>
    <x v="25"/>
    <s v="2024-06-07"/>
    <m/>
    <m/>
    <x v="0"/>
    <x v="0"/>
    <x v="0"/>
    <x v="0"/>
    <x v="1"/>
    <x v="1"/>
    <x v="0"/>
    <x v="0"/>
    <x v="0"/>
    <x v="0"/>
    <x v="0"/>
  </r>
  <r>
    <n v="178444011"/>
    <x v="29"/>
    <x v="24"/>
    <s v="2024-05-31"/>
    <m/>
    <m/>
    <x v="0"/>
    <x v="0"/>
    <x v="0"/>
    <x v="0"/>
    <x v="0"/>
    <x v="0"/>
    <x v="0"/>
    <x v="0"/>
    <x v="0"/>
    <x v="0"/>
    <x v="0"/>
  </r>
  <r>
    <n v="178444059"/>
    <x v="29"/>
    <x v="24"/>
    <s v="2024-05-31"/>
    <m/>
    <m/>
    <x v="0"/>
    <x v="0"/>
    <x v="0"/>
    <x v="0"/>
    <x v="0"/>
    <x v="0"/>
    <x v="0"/>
    <x v="0"/>
    <x v="0"/>
    <x v="0"/>
    <x v="0"/>
  </r>
  <r>
    <n v="178444577"/>
    <x v="30"/>
    <x v="26"/>
    <s v="2024-06-04"/>
    <m/>
    <m/>
    <x v="0"/>
    <x v="0"/>
    <x v="0"/>
    <x v="0"/>
    <x v="0"/>
    <x v="1"/>
    <x v="0"/>
    <x v="0"/>
    <x v="0"/>
    <x v="0"/>
    <x v="0"/>
  </r>
  <r>
    <n v="178444617"/>
    <x v="30"/>
    <x v="26"/>
    <s v="2024-06-04"/>
    <m/>
    <m/>
    <x v="0"/>
    <x v="0"/>
    <x v="0"/>
    <x v="0"/>
    <x v="0"/>
    <x v="1"/>
    <x v="0"/>
    <x v="0"/>
    <x v="0"/>
    <x v="0"/>
    <x v="0"/>
  </r>
  <r>
    <n v="178462678"/>
    <x v="42"/>
    <x v="22"/>
    <s v="2024-05-30"/>
    <m/>
    <m/>
    <x v="0"/>
    <x v="4"/>
    <x v="0"/>
    <x v="1"/>
    <x v="0"/>
    <x v="0"/>
    <x v="0"/>
    <x v="0"/>
    <x v="0"/>
    <x v="0"/>
    <x v="0"/>
  </r>
  <r>
    <n v="178462772"/>
    <x v="42"/>
    <x v="22"/>
    <s v="2024-05-31"/>
    <m/>
    <m/>
    <x v="0"/>
    <x v="0"/>
    <x v="0"/>
    <x v="0"/>
    <x v="0"/>
    <x v="0"/>
    <x v="0"/>
    <x v="0"/>
    <x v="0"/>
    <x v="0"/>
    <x v="0"/>
  </r>
  <r>
    <n v="178463844"/>
    <x v="9"/>
    <x v="22"/>
    <s v="2024-05-31"/>
    <m/>
    <m/>
    <x v="0"/>
    <x v="0"/>
    <x v="0"/>
    <x v="0"/>
    <x v="0"/>
    <x v="0"/>
    <x v="0"/>
    <x v="0"/>
    <x v="0"/>
    <x v="0"/>
    <x v="0"/>
  </r>
  <r>
    <n v="178463877"/>
    <x v="43"/>
    <x v="5"/>
    <m/>
    <s v="2024-05-27"/>
    <m/>
    <x v="0"/>
    <x v="0"/>
    <x v="0"/>
    <x v="0"/>
    <x v="0"/>
    <x v="2"/>
    <x v="0"/>
    <x v="1"/>
    <x v="0"/>
    <x v="0"/>
    <x v="0"/>
  </r>
  <r>
    <n v="178463889"/>
    <x v="9"/>
    <x v="22"/>
    <s v="2024-05-31"/>
    <m/>
    <m/>
    <x v="0"/>
    <x v="0"/>
    <x v="0"/>
    <x v="0"/>
    <x v="0"/>
    <x v="0"/>
    <x v="0"/>
    <x v="0"/>
    <x v="0"/>
    <x v="0"/>
    <x v="0"/>
  </r>
  <r>
    <n v="178463925"/>
    <x v="9"/>
    <x v="22"/>
    <s v="2024-05-31"/>
    <m/>
    <m/>
    <x v="0"/>
    <x v="0"/>
    <x v="0"/>
    <x v="0"/>
    <x v="0"/>
    <x v="0"/>
    <x v="0"/>
    <x v="0"/>
    <x v="0"/>
    <x v="0"/>
    <x v="0"/>
  </r>
  <r>
    <n v="178463950"/>
    <x v="38"/>
    <x v="20"/>
    <s v="2024-05-31"/>
    <m/>
    <m/>
    <x v="0"/>
    <x v="0"/>
    <x v="0"/>
    <x v="0"/>
    <x v="0"/>
    <x v="0"/>
    <x v="0"/>
    <x v="0"/>
    <x v="0"/>
    <x v="0"/>
    <x v="0"/>
  </r>
  <r>
    <n v="178463996"/>
    <x v="38"/>
    <x v="20"/>
    <s v="2024-05-31"/>
    <m/>
    <m/>
    <x v="0"/>
    <x v="0"/>
    <x v="0"/>
    <x v="0"/>
    <x v="0"/>
    <x v="0"/>
    <x v="0"/>
    <x v="0"/>
    <x v="0"/>
    <x v="0"/>
    <x v="0"/>
  </r>
  <r>
    <n v="178464073"/>
    <x v="38"/>
    <x v="20"/>
    <s v="2024-05-31"/>
    <m/>
    <m/>
    <x v="0"/>
    <x v="0"/>
    <x v="0"/>
    <x v="0"/>
    <x v="0"/>
    <x v="0"/>
    <x v="0"/>
    <x v="0"/>
    <x v="0"/>
    <x v="0"/>
    <x v="0"/>
  </r>
  <r>
    <n v="178464111"/>
    <x v="38"/>
    <x v="20"/>
    <s v="2024-05-31"/>
    <m/>
    <m/>
    <x v="0"/>
    <x v="0"/>
    <x v="0"/>
    <x v="0"/>
    <x v="0"/>
    <x v="0"/>
    <x v="0"/>
    <x v="0"/>
    <x v="0"/>
    <x v="0"/>
    <x v="0"/>
  </r>
  <r>
    <n v="178475639"/>
    <x v="9"/>
    <x v="22"/>
    <s v="2024-05-30"/>
    <m/>
    <m/>
    <x v="0"/>
    <x v="0"/>
    <x v="0"/>
    <x v="0"/>
    <x v="0"/>
    <x v="0"/>
    <x v="0"/>
    <x v="0"/>
    <x v="0"/>
    <x v="0"/>
    <x v="0"/>
  </r>
  <r>
    <n v="178475667"/>
    <x v="9"/>
    <x v="22"/>
    <s v="2024-05-30"/>
    <m/>
    <m/>
    <x v="0"/>
    <x v="0"/>
    <x v="0"/>
    <x v="0"/>
    <x v="0"/>
    <x v="0"/>
    <x v="0"/>
    <x v="0"/>
    <x v="0"/>
    <x v="0"/>
    <x v="0"/>
  </r>
  <r>
    <n v="178479027"/>
    <x v="36"/>
    <x v="24"/>
    <s v="2024-05-31"/>
    <m/>
    <m/>
    <x v="0"/>
    <x v="0"/>
    <x v="0"/>
    <x v="0"/>
    <x v="0"/>
    <x v="0"/>
    <x v="0"/>
    <x v="0"/>
    <x v="0"/>
    <x v="0"/>
    <x v="0"/>
  </r>
  <r>
    <n v="178541482"/>
    <x v="14"/>
    <x v="20"/>
    <s v="2024-05-31"/>
    <m/>
    <m/>
    <x v="0"/>
    <x v="0"/>
    <x v="0"/>
    <x v="0"/>
    <x v="0"/>
    <x v="0"/>
    <x v="0"/>
    <x v="0"/>
    <x v="0"/>
    <x v="0"/>
    <x v="0"/>
  </r>
  <r>
    <n v="178541510"/>
    <x v="14"/>
    <x v="20"/>
    <s v="2024-05-31"/>
    <m/>
    <m/>
    <x v="0"/>
    <x v="0"/>
    <x v="0"/>
    <x v="0"/>
    <x v="0"/>
    <x v="0"/>
    <x v="0"/>
    <x v="0"/>
    <x v="0"/>
    <x v="0"/>
    <x v="0"/>
  </r>
  <r>
    <n v="178541527"/>
    <x v="14"/>
    <x v="20"/>
    <s v="2024-05-31"/>
    <m/>
    <m/>
    <x v="0"/>
    <x v="0"/>
    <x v="0"/>
    <x v="0"/>
    <x v="0"/>
    <x v="0"/>
    <x v="0"/>
    <x v="0"/>
    <x v="0"/>
    <x v="0"/>
    <x v="0"/>
  </r>
  <r>
    <n v="178543539"/>
    <x v="23"/>
    <x v="27"/>
    <s v="2024-06-04"/>
    <m/>
    <m/>
    <x v="0"/>
    <x v="0"/>
    <x v="0"/>
    <x v="0"/>
    <x v="0"/>
    <x v="1"/>
    <x v="0"/>
    <x v="0"/>
    <x v="0"/>
    <x v="0"/>
    <x v="0"/>
  </r>
  <r>
    <n v="178543569"/>
    <x v="23"/>
    <x v="27"/>
    <s v="2024-06-04"/>
    <m/>
    <m/>
    <x v="0"/>
    <x v="0"/>
    <x v="0"/>
    <x v="0"/>
    <x v="0"/>
    <x v="1"/>
    <x v="0"/>
    <x v="0"/>
    <x v="0"/>
    <x v="0"/>
    <x v="0"/>
  </r>
  <r>
    <n v="178543604"/>
    <x v="23"/>
    <x v="27"/>
    <s v="2024-05-31"/>
    <m/>
    <m/>
    <x v="0"/>
    <x v="0"/>
    <x v="0"/>
    <x v="0"/>
    <x v="0"/>
    <x v="0"/>
    <x v="0"/>
    <x v="0"/>
    <x v="0"/>
    <x v="0"/>
    <x v="0"/>
  </r>
  <r>
    <n v="178544032"/>
    <x v="4"/>
    <x v="26"/>
    <s v="2024-06-04"/>
    <m/>
    <m/>
    <x v="0"/>
    <x v="0"/>
    <x v="0"/>
    <x v="0"/>
    <x v="0"/>
    <x v="1"/>
    <x v="0"/>
    <x v="0"/>
    <x v="0"/>
    <x v="0"/>
    <x v="0"/>
  </r>
  <r>
    <n v="178544047"/>
    <x v="4"/>
    <x v="26"/>
    <s v="2024-06-04"/>
    <m/>
    <m/>
    <x v="0"/>
    <x v="0"/>
    <x v="0"/>
    <x v="0"/>
    <x v="0"/>
    <x v="1"/>
    <x v="0"/>
    <x v="0"/>
    <x v="0"/>
    <x v="0"/>
    <x v="0"/>
  </r>
  <r>
    <n v="178544111"/>
    <x v="10"/>
    <x v="28"/>
    <s v="2024-06-07"/>
    <m/>
    <m/>
    <x v="0"/>
    <x v="0"/>
    <x v="0"/>
    <x v="0"/>
    <x v="1"/>
    <x v="1"/>
    <x v="0"/>
    <x v="0"/>
    <x v="0"/>
    <x v="0"/>
    <x v="0"/>
  </r>
  <r>
    <n v="178544112"/>
    <x v="27"/>
    <x v="20"/>
    <m/>
    <s v="2024-06-03"/>
    <m/>
    <x v="0"/>
    <x v="0"/>
    <x v="0"/>
    <x v="0"/>
    <x v="0"/>
    <x v="2"/>
    <x v="0"/>
    <x v="1"/>
    <x v="0"/>
    <x v="0"/>
    <x v="0"/>
  </r>
  <r>
    <n v="178544135"/>
    <x v="10"/>
    <x v="28"/>
    <s v="2024-06-07"/>
    <m/>
    <m/>
    <x v="0"/>
    <x v="0"/>
    <x v="0"/>
    <x v="0"/>
    <x v="1"/>
    <x v="1"/>
    <x v="0"/>
    <x v="0"/>
    <x v="0"/>
    <x v="0"/>
    <x v="0"/>
  </r>
  <r>
    <n v="178544167"/>
    <x v="10"/>
    <x v="28"/>
    <s v="2024-06-07"/>
    <m/>
    <m/>
    <x v="0"/>
    <x v="0"/>
    <x v="0"/>
    <x v="0"/>
    <x v="1"/>
    <x v="1"/>
    <x v="0"/>
    <x v="0"/>
    <x v="0"/>
    <x v="0"/>
    <x v="0"/>
  </r>
  <r>
    <n v="178544202"/>
    <x v="27"/>
    <x v="20"/>
    <m/>
    <s v="2024-06-03"/>
    <m/>
    <x v="0"/>
    <x v="0"/>
    <x v="0"/>
    <x v="0"/>
    <x v="0"/>
    <x v="2"/>
    <x v="0"/>
    <x v="1"/>
    <x v="0"/>
    <x v="0"/>
    <x v="0"/>
  </r>
  <r>
    <n v="178544263"/>
    <x v="27"/>
    <x v="20"/>
    <m/>
    <s v="2024-06-03"/>
    <m/>
    <x v="0"/>
    <x v="0"/>
    <x v="0"/>
    <x v="0"/>
    <x v="0"/>
    <x v="2"/>
    <x v="0"/>
    <x v="1"/>
    <x v="0"/>
    <x v="0"/>
    <x v="0"/>
  </r>
  <r>
    <n v="178544575"/>
    <x v="2"/>
    <x v="27"/>
    <s v="2024-06-05"/>
    <m/>
    <m/>
    <x v="0"/>
    <x v="0"/>
    <x v="0"/>
    <x v="0"/>
    <x v="0"/>
    <x v="1"/>
    <x v="0"/>
    <x v="0"/>
    <x v="0"/>
    <x v="0"/>
    <x v="0"/>
  </r>
  <r>
    <n v="178544599"/>
    <x v="2"/>
    <x v="27"/>
    <s v="2024-06-05"/>
    <m/>
    <m/>
    <x v="0"/>
    <x v="0"/>
    <x v="0"/>
    <x v="0"/>
    <x v="0"/>
    <x v="1"/>
    <x v="0"/>
    <x v="0"/>
    <x v="0"/>
    <x v="0"/>
    <x v="0"/>
  </r>
  <r>
    <n v="178544620"/>
    <x v="2"/>
    <x v="27"/>
    <s v="2024-06-05"/>
    <m/>
    <m/>
    <x v="0"/>
    <x v="0"/>
    <x v="0"/>
    <x v="0"/>
    <x v="0"/>
    <x v="1"/>
    <x v="0"/>
    <x v="0"/>
    <x v="0"/>
    <x v="0"/>
    <x v="0"/>
  </r>
  <r>
    <n v="178544649"/>
    <x v="2"/>
    <x v="27"/>
    <s v="2024-06-05"/>
    <m/>
    <m/>
    <x v="0"/>
    <x v="0"/>
    <x v="0"/>
    <x v="0"/>
    <x v="0"/>
    <x v="1"/>
    <x v="0"/>
    <x v="0"/>
    <x v="0"/>
    <x v="0"/>
    <x v="0"/>
  </r>
  <r>
    <n v="178559005"/>
    <x v="21"/>
    <x v="29"/>
    <s v="2024-06-13"/>
    <m/>
    <m/>
    <x v="0"/>
    <x v="0"/>
    <x v="0"/>
    <x v="0"/>
    <x v="1"/>
    <x v="1"/>
    <x v="0"/>
    <x v="0"/>
    <x v="0"/>
    <x v="0"/>
    <x v="0"/>
  </r>
  <r>
    <n v="178559035"/>
    <x v="21"/>
    <x v="29"/>
    <s v="2024-06-13"/>
    <m/>
    <m/>
    <x v="0"/>
    <x v="0"/>
    <x v="0"/>
    <x v="0"/>
    <x v="1"/>
    <x v="1"/>
    <x v="0"/>
    <x v="0"/>
    <x v="0"/>
    <x v="0"/>
    <x v="0"/>
  </r>
  <r>
    <n v="178559063"/>
    <x v="21"/>
    <x v="29"/>
    <s v="2024-06-13"/>
    <m/>
    <m/>
    <x v="0"/>
    <x v="0"/>
    <x v="0"/>
    <x v="0"/>
    <x v="1"/>
    <x v="1"/>
    <x v="0"/>
    <x v="0"/>
    <x v="0"/>
    <x v="0"/>
    <x v="0"/>
  </r>
  <r>
    <n v="178559084"/>
    <x v="21"/>
    <x v="29"/>
    <s v="2024-06-13"/>
    <m/>
    <m/>
    <x v="0"/>
    <x v="0"/>
    <x v="0"/>
    <x v="0"/>
    <x v="1"/>
    <x v="1"/>
    <x v="0"/>
    <x v="0"/>
    <x v="0"/>
    <x v="0"/>
    <x v="0"/>
  </r>
  <r>
    <n v="178559256"/>
    <x v="12"/>
    <x v="30"/>
    <s v="2024-06-10"/>
    <m/>
    <m/>
    <x v="0"/>
    <x v="0"/>
    <x v="0"/>
    <x v="0"/>
    <x v="1"/>
    <x v="1"/>
    <x v="0"/>
    <x v="0"/>
    <x v="0"/>
    <x v="0"/>
    <x v="0"/>
  </r>
  <r>
    <n v="178576189"/>
    <x v="21"/>
    <x v="26"/>
    <s v="2024-06-05"/>
    <m/>
    <m/>
    <x v="0"/>
    <x v="0"/>
    <x v="0"/>
    <x v="0"/>
    <x v="0"/>
    <x v="1"/>
    <x v="0"/>
    <x v="0"/>
    <x v="0"/>
    <x v="0"/>
    <x v="0"/>
  </r>
  <r>
    <n v="178576230"/>
    <x v="21"/>
    <x v="26"/>
    <s v="2024-06-05"/>
    <m/>
    <m/>
    <x v="0"/>
    <x v="0"/>
    <x v="0"/>
    <x v="0"/>
    <x v="0"/>
    <x v="1"/>
    <x v="0"/>
    <x v="0"/>
    <x v="0"/>
    <x v="0"/>
    <x v="0"/>
  </r>
  <r>
    <n v="178576281"/>
    <x v="3"/>
    <x v="27"/>
    <s v="2024-06-05"/>
    <m/>
    <m/>
    <x v="0"/>
    <x v="0"/>
    <x v="0"/>
    <x v="0"/>
    <x v="0"/>
    <x v="1"/>
    <x v="0"/>
    <x v="0"/>
    <x v="0"/>
    <x v="0"/>
    <x v="0"/>
  </r>
  <r>
    <n v="178576304"/>
    <x v="3"/>
    <x v="27"/>
    <s v="2024-06-10"/>
    <m/>
    <m/>
    <x v="0"/>
    <x v="0"/>
    <x v="0"/>
    <x v="0"/>
    <x v="0"/>
    <x v="1"/>
    <x v="0"/>
    <x v="0"/>
    <x v="0"/>
    <x v="0"/>
    <x v="0"/>
  </r>
  <r>
    <n v="178576330"/>
    <x v="3"/>
    <x v="27"/>
    <s v="2024-06-03"/>
    <m/>
    <m/>
    <x v="0"/>
    <x v="0"/>
    <x v="0"/>
    <x v="0"/>
    <x v="0"/>
    <x v="1"/>
    <x v="0"/>
    <x v="0"/>
    <x v="0"/>
    <x v="0"/>
    <x v="0"/>
  </r>
  <r>
    <n v="178576371"/>
    <x v="21"/>
    <x v="26"/>
    <s v="2024-06-04"/>
    <m/>
    <m/>
    <x v="0"/>
    <x v="0"/>
    <x v="0"/>
    <x v="0"/>
    <x v="0"/>
    <x v="1"/>
    <x v="0"/>
    <x v="0"/>
    <x v="0"/>
    <x v="0"/>
    <x v="0"/>
  </r>
  <r>
    <n v="178576406"/>
    <x v="21"/>
    <x v="26"/>
    <s v="2024-06-04"/>
    <m/>
    <m/>
    <x v="0"/>
    <x v="0"/>
    <x v="0"/>
    <x v="0"/>
    <x v="0"/>
    <x v="1"/>
    <x v="0"/>
    <x v="0"/>
    <x v="0"/>
    <x v="0"/>
    <x v="0"/>
  </r>
  <r>
    <n v="178577630"/>
    <x v="22"/>
    <x v="20"/>
    <s v="2024-06-03"/>
    <m/>
    <m/>
    <x v="0"/>
    <x v="0"/>
    <x v="0"/>
    <x v="0"/>
    <x v="0"/>
    <x v="1"/>
    <x v="0"/>
    <x v="0"/>
    <x v="0"/>
    <x v="0"/>
    <x v="0"/>
  </r>
  <r>
    <n v="178577664"/>
    <x v="22"/>
    <x v="20"/>
    <s v="2024-06-03"/>
    <m/>
    <m/>
    <x v="0"/>
    <x v="0"/>
    <x v="0"/>
    <x v="0"/>
    <x v="0"/>
    <x v="1"/>
    <x v="0"/>
    <x v="0"/>
    <x v="0"/>
    <x v="0"/>
    <x v="0"/>
  </r>
  <r>
    <n v="178580026"/>
    <x v="44"/>
    <x v="20"/>
    <s v="2024-06-03"/>
    <m/>
    <m/>
    <x v="0"/>
    <x v="0"/>
    <x v="0"/>
    <x v="0"/>
    <x v="0"/>
    <x v="1"/>
    <x v="0"/>
    <x v="0"/>
    <x v="0"/>
    <x v="0"/>
    <x v="0"/>
  </r>
  <r>
    <n v="178580129"/>
    <x v="44"/>
    <x v="20"/>
    <s v="2024-06-03"/>
    <m/>
    <m/>
    <x v="0"/>
    <x v="0"/>
    <x v="0"/>
    <x v="0"/>
    <x v="0"/>
    <x v="1"/>
    <x v="0"/>
    <x v="0"/>
    <x v="0"/>
    <x v="0"/>
    <x v="0"/>
  </r>
  <r>
    <n v="178581325"/>
    <x v="38"/>
    <x v="27"/>
    <s v="2024-06-04"/>
    <m/>
    <m/>
    <x v="0"/>
    <x v="0"/>
    <x v="0"/>
    <x v="0"/>
    <x v="0"/>
    <x v="1"/>
    <x v="0"/>
    <x v="0"/>
    <x v="0"/>
    <x v="0"/>
    <x v="0"/>
  </r>
  <r>
    <n v="178581368"/>
    <x v="38"/>
    <x v="27"/>
    <s v="2024-06-04"/>
    <m/>
    <m/>
    <x v="0"/>
    <x v="0"/>
    <x v="0"/>
    <x v="0"/>
    <x v="0"/>
    <x v="1"/>
    <x v="0"/>
    <x v="0"/>
    <x v="0"/>
    <x v="0"/>
    <x v="0"/>
  </r>
  <r>
    <n v="178581404"/>
    <x v="38"/>
    <x v="27"/>
    <s v="2024-06-04"/>
    <m/>
    <m/>
    <x v="0"/>
    <x v="0"/>
    <x v="0"/>
    <x v="0"/>
    <x v="0"/>
    <x v="1"/>
    <x v="0"/>
    <x v="0"/>
    <x v="0"/>
    <x v="0"/>
    <x v="0"/>
  </r>
  <r>
    <n v="178583289"/>
    <x v="1"/>
    <x v="20"/>
    <s v="2024-06-03"/>
    <m/>
    <m/>
    <x v="0"/>
    <x v="0"/>
    <x v="0"/>
    <x v="0"/>
    <x v="0"/>
    <x v="1"/>
    <x v="0"/>
    <x v="0"/>
    <x v="0"/>
    <x v="0"/>
    <x v="0"/>
  </r>
  <r>
    <n v="178583506"/>
    <x v="2"/>
    <x v="27"/>
    <s v="2024-06-05"/>
    <m/>
    <m/>
    <x v="0"/>
    <x v="0"/>
    <x v="0"/>
    <x v="0"/>
    <x v="0"/>
    <x v="1"/>
    <x v="0"/>
    <x v="0"/>
    <x v="0"/>
    <x v="0"/>
    <x v="0"/>
  </r>
  <r>
    <n v="178583523"/>
    <x v="30"/>
    <x v="27"/>
    <m/>
    <s v="2024-06-11"/>
    <m/>
    <x v="0"/>
    <x v="0"/>
    <x v="0"/>
    <x v="0"/>
    <x v="0"/>
    <x v="2"/>
    <x v="0"/>
    <x v="1"/>
    <x v="0"/>
    <x v="0"/>
    <x v="0"/>
  </r>
  <r>
    <n v="178583554"/>
    <x v="2"/>
    <x v="27"/>
    <s v="2024-06-05"/>
    <m/>
    <m/>
    <x v="0"/>
    <x v="0"/>
    <x v="0"/>
    <x v="0"/>
    <x v="0"/>
    <x v="1"/>
    <x v="0"/>
    <x v="0"/>
    <x v="0"/>
    <x v="0"/>
    <x v="0"/>
  </r>
  <r>
    <n v="178595917"/>
    <x v="45"/>
    <x v="26"/>
    <s v="2024-06-03"/>
    <m/>
    <m/>
    <x v="0"/>
    <x v="0"/>
    <x v="0"/>
    <x v="0"/>
    <x v="0"/>
    <x v="1"/>
    <x v="0"/>
    <x v="0"/>
    <x v="0"/>
    <x v="0"/>
    <x v="0"/>
  </r>
  <r>
    <n v="178595945"/>
    <x v="45"/>
    <x v="26"/>
    <s v="2024-06-03"/>
    <m/>
    <m/>
    <x v="0"/>
    <x v="0"/>
    <x v="0"/>
    <x v="0"/>
    <x v="0"/>
    <x v="1"/>
    <x v="0"/>
    <x v="0"/>
    <x v="0"/>
    <x v="0"/>
    <x v="0"/>
  </r>
  <r>
    <n v="178595974"/>
    <x v="45"/>
    <x v="26"/>
    <s v="2024-06-03"/>
    <m/>
    <m/>
    <x v="0"/>
    <x v="0"/>
    <x v="0"/>
    <x v="0"/>
    <x v="0"/>
    <x v="1"/>
    <x v="0"/>
    <x v="0"/>
    <x v="0"/>
    <x v="0"/>
    <x v="0"/>
  </r>
  <r>
    <n v="178597013"/>
    <x v="1"/>
    <x v="31"/>
    <s v="2024-06-25"/>
    <m/>
    <m/>
    <x v="0"/>
    <x v="0"/>
    <x v="0"/>
    <x v="0"/>
    <x v="1"/>
    <x v="1"/>
    <x v="0"/>
    <x v="0"/>
    <x v="0"/>
    <x v="0"/>
    <x v="0"/>
  </r>
  <r>
    <n v="178597036"/>
    <x v="1"/>
    <x v="31"/>
    <s v="2024-06-25"/>
    <m/>
    <m/>
    <x v="0"/>
    <x v="0"/>
    <x v="0"/>
    <x v="0"/>
    <x v="1"/>
    <x v="1"/>
    <x v="0"/>
    <x v="0"/>
    <x v="0"/>
    <x v="0"/>
    <x v="0"/>
  </r>
  <r>
    <n v="178602882"/>
    <x v="2"/>
    <x v="26"/>
    <s v="2024-06-04"/>
    <m/>
    <m/>
    <x v="0"/>
    <x v="0"/>
    <x v="0"/>
    <x v="0"/>
    <x v="0"/>
    <x v="1"/>
    <x v="0"/>
    <x v="0"/>
    <x v="0"/>
    <x v="0"/>
    <x v="0"/>
  </r>
  <r>
    <n v="178630754"/>
    <x v="1"/>
    <x v="26"/>
    <s v="2024-06-07"/>
    <m/>
    <m/>
    <x v="0"/>
    <x v="0"/>
    <x v="0"/>
    <x v="0"/>
    <x v="0"/>
    <x v="1"/>
    <x v="0"/>
    <x v="0"/>
    <x v="0"/>
    <x v="0"/>
    <x v="0"/>
  </r>
  <r>
    <n v="178632826"/>
    <x v="1"/>
    <x v="32"/>
    <s v="2024-06-10"/>
    <m/>
    <m/>
    <x v="0"/>
    <x v="0"/>
    <x v="0"/>
    <x v="0"/>
    <x v="0"/>
    <x v="1"/>
    <x v="0"/>
    <x v="0"/>
    <x v="0"/>
    <x v="0"/>
    <x v="0"/>
  </r>
  <r>
    <n v="178649227"/>
    <x v="8"/>
    <x v="28"/>
    <s v="2024-06-07"/>
    <m/>
    <m/>
    <x v="0"/>
    <x v="1"/>
    <x v="0"/>
    <x v="1"/>
    <x v="1"/>
    <x v="1"/>
    <x v="0"/>
    <x v="0"/>
    <x v="0"/>
    <x v="0"/>
    <x v="0"/>
  </r>
  <r>
    <n v="178649251"/>
    <x v="8"/>
    <x v="28"/>
    <s v="2024-06-11"/>
    <m/>
    <m/>
    <x v="0"/>
    <x v="0"/>
    <x v="0"/>
    <x v="0"/>
    <x v="1"/>
    <x v="1"/>
    <x v="0"/>
    <x v="0"/>
    <x v="0"/>
    <x v="0"/>
    <x v="0"/>
  </r>
  <r>
    <n v="178651405"/>
    <x v="2"/>
    <x v="32"/>
    <s v="2024-06-05"/>
    <m/>
    <m/>
    <x v="0"/>
    <x v="0"/>
    <x v="0"/>
    <x v="0"/>
    <x v="0"/>
    <x v="1"/>
    <x v="0"/>
    <x v="0"/>
    <x v="0"/>
    <x v="0"/>
    <x v="0"/>
  </r>
  <r>
    <n v="178651428"/>
    <x v="2"/>
    <x v="32"/>
    <s v="2024-06-05"/>
    <m/>
    <m/>
    <x v="0"/>
    <x v="0"/>
    <x v="0"/>
    <x v="0"/>
    <x v="0"/>
    <x v="1"/>
    <x v="0"/>
    <x v="0"/>
    <x v="0"/>
    <x v="0"/>
    <x v="0"/>
  </r>
  <r>
    <n v="178651668"/>
    <x v="25"/>
    <x v="28"/>
    <s v="2024-06-10"/>
    <m/>
    <m/>
    <x v="0"/>
    <x v="0"/>
    <x v="0"/>
    <x v="0"/>
    <x v="1"/>
    <x v="1"/>
    <x v="0"/>
    <x v="0"/>
    <x v="0"/>
    <x v="0"/>
    <x v="0"/>
  </r>
  <r>
    <n v="178651712"/>
    <x v="25"/>
    <x v="28"/>
    <s v="2024-06-10"/>
    <m/>
    <m/>
    <x v="0"/>
    <x v="0"/>
    <x v="0"/>
    <x v="0"/>
    <x v="1"/>
    <x v="1"/>
    <x v="0"/>
    <x v="0"/>
    <x v="0"/>
    <x v="0"/>
    <x v="0"/>
  </r>
  <r>
    <n v="178653678"/>
    <x v="4"/>
    <x v="32"/>
    <m/>
    <s v="2024-06-03"/>
    <m/>
    <x v="0"/>
    <x v="0"/>
    <x v="0"/>
    <x v="0"/>
    <x v="0"/>
    <x v="2"/>
    <x v="0"/>
    <x v="1"/>
    <x v="0"/>
    <x v="0"/>
    <x v="0"/>
  </r>
  <r>
    <n v="178653707"/>
    <x v="4"/>
    <x v="32"/>
    <m/>
    <s v="2024-06-03"/>
    <m/>
    <x v="0"/>
    <x v="0"/>
    <x v="0"/>
    <x v="0"/>
    <x v="0"/>
    <x v="2"/>
    <x v="0"/>
    <x v="1"/>
    <x v="0"/>
    <x v="0"/>
    <x v="0"/>
  </r>
  <r>
    <n v="178653731"/>
    <x v="4"/>
    <x v="32"/>
    <m/>
    <s v="2024-06-03"/>
    <m/>
    <x v="0"/>
    <x v="0"/>
    <x v="0"/>
    <x v="0"/>
    <x v="0"/>
    <x v="2"/>
    <x v="0"/>
    <x v="1"/>
    <x v="0"/>
    <x v="0"/>
    <x v="0"/>
  </r>
  <r>
    <n v="178654341"/>
    <x v="28"/>
    <x v="25"/>
    <s v="2024-06-06"/>
    <m/>
    <m/>
    <x v="0"/>
    <x v="0"/>
    <x v="0"/>
    <x v="0"/>
    <x v="1"/>
    <x v="1"/>
    <x v="0"/>
    <x v="0"/>
    <x v="0"/>
    <x v="0"/>
    <x v="0"/>
  </r>
  <r>
    <n v="178654366"/>
    <x v="28"/>
    <x v="25"/>
    <s v="2024-06-06"/>
    <m/>
    <m/>
    <x v="0"/>
    <x v="0"/>
    <x v="0"/>
    <x v="0"/>
    <x v="1"/>
    <x v="1"/>
    <x v="0"/>
    <x v="0"/>
    <x v="0"/>
    <x v="0"/>
    <x v="0"/>
  </r>
  <r>
    <n v="178654372"/>
    <x v="27"/>
    <x v="32"/>
    <s v="2024-06-05"/>
    <m/>
    <m/>
    <x v="0"/>
    <x v="0"/>
    <x v="0"/>
    <x v="0"/>
    <x v="0"/>
    <x v="1"/>
    <x v="0"/>
    <x v="0"/>
    <x v="0"/>
    <x v="0"/>
    <x v="0"/>
  </r>
  <r>
    <n v="178654390"/>
    <x v="5"/>
    <x v="33"/>
    <s v="2024-06-11"/>
    <m/>
    <m/>
    <x v="0"/>
    <x v="0"/>
    <x v="0"/>
    <x v="0"/>
    <x v="1"/>
    <x v="1"/>
    <x v="0"/>
    <x v="0"/>
    <x v="0"/>
    <x v="0"/>
    <x v="0"/>
  </r>
  <r>
    <n v="178654391"/>
    <x v="28"/>
    <x v="25"/>
    <s v="2024-06-06"/>
    <m/>
    <m/>
    <x v="0"/>
    <x v="0"/>
    <x v="0"/>
    <x v="0"/>
    <x v="1"/>
    <x v="1"/>
    <x v="0"/>
    <x v="0"/>
    <x v="0"/>
    <x v="0"/>
    <x v="0"/>
  </r>
  <r>
    <n v="178654398"/>
    <x v="27"/>
    <x v="32"/>
    <s v="2024-06-05"/>
    <m/>
    <m/>
    <x v="0"/>
    <x v="0"/>
    <x v="0"/>
    <x v="0"/>
    <x v="0"/>
    <x v="1"/>
    <x v="0"/>
    <x v="0"/>
    <x v="0"/>
    <x v="0"/>
    <x v="0"/>
  </r>
  <r>
    <n v="178654420"/>
    <x v="28"/>
    <x v="25"/>
    <s v="2024-06-06"/>
    <m/>
    <m/>
    <x v="0"/>
    <x v="0"/>
    <x v="0"/>
    <x v="0"/>
    <x v="1"/>
    <x v="1"/>
    <x v="0"/>
    <x v="0"/>
    <x v="0"/>
    <x v="0"/>
    <x v="0"/>
  </r>
  <r>
    <n v="178665891"/>
    <x v="35"/>
    <x v="33"/>
    <s v="2024-06-06"/>
    <m/>
    <m/>
    <x v="0"/>
    <x v="0"/>
    <x v="0"/>
    <x v="0"/>
    <x v="1"/>
    <x v="1"/>
    <x v="0"/>
    <x v="0"/>
    <x v="0"/>
    <x v="0"/>
    <x v="0"/>
  </r>
  <r>
    <n v="178665928"/>
    <x v="35"/>
    <x v="33"/>
    <s v="2024-06-06"/>
    <m/>
    <m/>
    <x v="0"/>
    <x v="0"/>
    <x v="0"/>
    <x v="0"/>
    <x v="1"/>
    <x v="1"/>
    <x v="0"/>
    <x v="0"/>
    <x v="0"/>
    <x v="0"/>
    <x v="0"/>
  </r>
  <r>
    <n v="178665949"/>
    <x v="35"/>
    <x v="33"/>
    <s v="2024-06-06"/>
    <m/>
    <m/>
    <x v="0"/>
    <x v="0"/>
    <x v="0"/>
    <x v="0"/>
    <x v="1"/>
    <x v="1"/>
    <x v="0"/>
    <x v="0"/>
    <x v="0"/>
    <x v="0"/>
    <x v="0"/>
  </r>
  <r>
    <n v="178665978"/>
    <x v="35"/>
    <x v="33"/>
    <s v="2024-06-06"/>
    <m/>
    <m/>
    <x v="0"/>
    <x v="0"/>
    <x v="0"/>
    <x v="0"/>
    <x v="1"/>
    <x v="1"/>
    <x v="0"/>
    <x v="0"/>
    <x v="0"/>
    <x v="0"/>
    <x v="0"/>
  </r>
  <r>
    <n v="178668868"/>
    <x v="40"/>
    <x v="28"/>
    <s v="2024-06-10"/>
    <m/>
    <m/>
    <x v="0"/>
    <x v="0"/>
    <x v="0"/>
    <x v="0"/>
    <x v="1"/>
    <x v="1"/>
    <x v="0"/>
    <x v="0"/>
    <x v="0"/>
    <x v="0"/>
    <x v="0"/>
  </r>
  <r>
    <n v="178668886"/>
    <x v="40"/>
    <x v="28"/>
    <s v="2024-06-10"/>
    <m/>
    <m/>
    <x v="0"/>
    <x v="0"/>
    <x v="0"/>
    <x v="0"/>
    <x v="1"/>
    <x v="1"/>
    <x v="0"/>
    <x v="0"/>
    <x v="0"/>
    <x v="0"/>
    <x v="0"/>
  </r>
  <r>
    <n v="178668907"/>
    <x v="40"/>
    <x v="28"/>
    <s v="2024-06-10"/>
    <m/>
    <m/>
    <x v="0"/>
    <x v="0"/>
    <x v="0"/>
    <x v="0"/>
    <x v="1"/>
    <x v="1"/>
    <x v="0"/>
    <x v="0"/>
    <x v="0"/>
    <x v="0"/>
    <x v="0"/>
  </r>
  <r>
    <n v="178670711"/>
    <x v="46"/>
    <x v="28"/>
    <s v="2024-06-10"/>
    <m/>
    <m/>
    <x v="0"/>
    <x v="0"/>
    <x v="0"/>
    <x v="0"/>
    <x v="1"/>
    <x v="1"/>
    <x v="0"/>
    <x v="0"/>
    <x v="0"/>
    <x v="0"/>
    <x v="0"/>
  </r>
  <r>
    <n v="178670732"/>
    <x v="46"/>
    <x v="28"/>
    <s v="2024-06-10"/>
    <m/>
    <m/>
    <x v="0"/>
    <x v="0"/>
    <x v="0"/>
    <x v="0"/>
    <x v="1"/>
    <x v="1"/>
    <x v="0"/>
    <x v="0"/>
    <x v="0"/>
    <x v="0"/>
    <x v="0"/>
  </r>
  <r>
    <n v="178670748"/>
    <x v="46"/>
    <x v="28"/>
    <s v="2024-06-10"/>
    <m/>
    <m/>
    <x v="0"/>
    <x v="0"/>
    <x v="0"/>
    <x v="0"/>
    <x v="1"/>
    <x v="1"/>
    <x v="0"/>
    <x v="0"/>
    <x v="0"/>
    <x v="0"/>
    <x v="0"/>
  </r>
  <r>
    <n v="178687469"/>
    <x v="6"/>
    <x v="32"/>
    <s v="2024-06-05"/>
    <m/>
    <m/>
    <x v="0"/>
    <x v="0"/>
    <x v="0"/>
    <x v="0"/>
    <x v="0"/>
    <x v="1"/>
    <x v="0"/>
    <x v="0"/>
    <x v="0"/>
    <x v="0"/>
    <x v="0"/>
  </r>
  <r>
    <n v="178687503"/>
    <x v="6"/>
    <x v="32"/>
    <s v="2024-06-05"/>
    <m/>
    <m/>
    <x v="0"/>
    <x v="0"/>
    <x v="0"/>
    <x v="0"/>
    <x v="0"/>
    <x v="1"/>
    <x v="0"/>
    <x v="0"/>
    <x v="0"/>
    <x v="0"/>
    <x v="0"/>
  </r>
  <r>
    <n v="178688102"/>
    <x v="23"/>
    <x v="28"/>
    <s v="2024-06-07"/>
    <m/>
    <m/>
    <x v="0"/>
    <x v="0"/>
    <x v="0"/>
    <x v="0"/>
    <x v="1"/>
    <x v="1"/>
    <x v="0"/>
    <x v="0"/>
    <x v="0"/>
    <x v="0"/>
    <x v="0"/>
  </r>
  <r>
    <n v="178688139"/>
    <x v="23"/>
    <x v="28"/>
    <s v="2024-06-07"/>
    <m/>
    <m/>
    <x v="0"/>
    <x v="0"/>
    <x v="0"/>
    <x v="0"/>
    <x v="1"/>
    <x v="1"/>
    <x v="0"/>
    <x v="0"/>
    <x v="0"/>
    <x v="0"/>
    <x v="0"/>
  </r>
  <r>
    <n v="178688923"/>
    <x v="7"/>
    <x v="30"/>
    <s v="2024-06-11"/>
    <m/>
    <m/>
    <x v="0"/>
    <x v="0"/>
    <x v="0"/>
    <x v="0"/>
    <x v="1"/>
    <x v="1"/>
    <x v="0"/>
    <x v="0"/>
    <x v="0"/>
    <x v="0"/>
    <x v="0"/>
  </r>
  <r>
    <n v="178688961"/>
    <x v="7"/>
    <x v="30"/>
    <s v="2024-06-10"/>
    <m/>
    <m/>
    <x v="0"/>
    <x v="0"/>
    <x v="0"/>
    <x v="0"/>
    <x v="1"/>
    <x v="1"/>
    <x v="0"/>
    <x v="0"/>
    <x v="0"/>
    <x v="0"/>
    <x v="0"/>
  </r>
  <r>
    <n v="178689183"/>
    <x v="7"/>
    <x v="30"/>
    <s v="2024-06-10"/>
    <m/>
    <m/>
    <x v="0"/>
    <x v="0"/>
    <x v="0"/>
    <x v="0"/>
    <x v="1"/>
    <x v="1"/>
    <x v="0"/>
    <x v="0"/>
    <x v="0"/>
    <x v="0"/>
    <x v="0"/>
  </r>
  <r>
    <n v="178689649"/>
    <x v="22"/>
    <x v="30"/>
    <s v="2024-06-10"/>
    <m/>
    <m/>
    <x v="0"/>
    <x v="1"/>
    <x v="0"/>
    <x v="1"/>
    <x v="1"/>
    <x v="1"/>
    <x v="0"/>
    <x v="0"/>
    <x v="0"/>
    <x v="0"/>
    <x v="0"/>
  </r>
  <r>
    <n v="178689938"/>
    <x v="47"/>
    <x v="34"/>
    <s v="2024-06-24"/>
    <m/>
    <m/>
    <x v="0"/>
    <x v="0"/>
    <x v="0"/>
    <x v="0"/>
    <x v="1"/>
    <x v="1"/>
    <x v="0"/>
    <x v="0"/>
    <x v="0"/>
    <x v="0"/>
    <x v="0"/>
  </r>
  <r>
    <n v="178690886"/>
    <x v="35"/>
    <x v="33"/>
    <m/>
    <s v="2024-06-03"/>
    <m/>
    <x v="0"/>
    <x v="0"/>
    <x v="0"/>
    <x v="0"/>
    <x v="1"/>
    <x v="2"/>
    <x v="0"/>
    <x v="1"/>
    <x v="0"/>
    <x v="0"/>
    <x v="0"/>
  </r>
  <r>
    <n v="178693015"/>
    <x v="35"/>
    <x v="25"/>
    <s v="2024-06-10"/>
    <m/>
    <m/>
    <x v="0"/>
    <x v="0"/>
    <x v="0"/>
    <x v="0"/>
    <x v="1"/>
    <x v="1"/>
    <x v="0"/>
    <x v="0"/>
    <x v="0"/>
    <x v="0"/>
    <x v="0"/>
  </r>
  <r>
    <n v="178693032"/>
    <x v="35"/>
    <x v="25"/>
    <s v="2024-06-10"/>
    <m/>
    <m/>
    <x v="0"/>
    <x v="0"/>
    <x v="0"/>
    <x v="0"/>
    <x v="1"/>
    <x v="1"/>
    <x v="0"/>
    <x v="0"/>
    <x v="0"/>
    <x v="0"/>
    <x v="0"/>
  </r>
  <r>
    <n v="178693056"/>
    <x v="35"/>
    <x v="25"/>
    <s v="2024-06-10"/>
    <m/>
    <m/>
    <x v="0"/>
    <x v="0"/>
    <x v="0"/>
    <x v="0"/>
    <x v="1"/>
    <x v="1"/>
    <x v="0"/>
    <x v="0"/>
    <x v="0"/>
    <x v="0"/>
    <x v="0"/>
  </r>
  <r>
    <n v="178693587"/>
    <x v="22"/>
    <x v="32"/>
    <s v="2024-06-06"/>
    <m/>
    <m/>
    <x v="0"/>
    <x v="0"/>
    <x v="0"/>
    <x v="0"/>
    <x v="0"/>
    <x v="1"/>
    <x v="0"/>
    <x v="0"/>
    <x v="0"/>
    <x v="0"/>
    <x v="0"/>
  </r>
  <r>
    <n v="178740884"/>
    <x v="5"/>
    <x v="35"/>
    <s v="2024-06-17"/>
    <m/>
    <m/>
    <x v="0"/>
    <x v="0"/>
    <x v="0"/>
    <x v="0"/>
    <x v="1"/>
    <x v="1"/>
    <x v="0"/>
    <x v="0"/>
    <x v="0"/>
    <x v="0"/>
    <x v="0"/>
  </r>
  <r>
    <n v="178740953"/>
    <x v="5"/>
    <x v="35"/>
    <s v="2024-06-17"/>
    <m/>
    <m/>
    <x v="0"/>
    <x v="0"/>
    <x v="0"/>
    <x v="0"/>
    <x v="1"/>
    <x v="1"/>
    <x v="0"/>
    <x v="0"/>
    <x v="0"/>
    <x v="0"/>
    <x v="0"/>
  </r>
  <r>
    <n v="178741000"/>
    <x v="5"/>
    <x v="35"/>
    <s v="2024-06-17"/>
    <m/>
    <m/>
    <x v="0"/>
    <x v="0"/>
    <x v="0"/>
    <x v="0"/>
    <x v="1"/>
    <x v="1"/>
    <x v="0"/>
    <x v="0"/>
    <x v="0"/>
    <x v="0"/>
    <x v="0"/>
  </r>
  <r>
    <n v="178741934"/>
    <x v="8"/>
    <x v="36"/>
    <s v="2024-07-09"/>
    <m/>
    <m/>
    <x v="0"/>
    <x v="0"/>
    <x v="0"/>
    <x v="0"/>
    <x v="2"/>
    <x v="3"/>
    <x v="0"/>
    <x v="0"/>
    <x v="0"/>
    <x v="0"/>
    <x v="0"/>
  </r>
  <r>
    <n v="178741969"/>
    <x v="8"/>
    <x v="36"/>
    <s v="2024-07-09"/>
    <m/>
    <m/>
    <x v="0"/>
    <x v="0"/>
    <x v="0"/>
    <x v="0"/>
    <x v="2"/>
    <x v="3"/>
    <x v="0"/>
    <x v="0"/>
    <x v="0"/>
    <x v="0"/>
    <x v="0"/>
  </r>
  <r>
    <n v="178757166"/>
    <x v="25"/>
    <x v="37"/>
    <s v="2024-06-14"/>
    <m/>
    <m/>
    <x v="0"/>
    <x v="0"/>
    <x v="0"/>
    <x v="0"/>
    <x v="1"/>
    <x v="1"/>
    <x v="0"/>
    <x v="0"/>
    <x v="0"/>
    <x v="0"/>
    <x v="0"/>
  </r>
  <r>
    <n v="178759481"/>
    <x v="23"/>
    <x v="37"/>
    <s v="2024-06-14"/>
    <m/>
    <m/>
    <x v="0"/>
    <x v="0"/>
    <x v="0"/>
    <x v="0"/>
    <x v="1"/>
    <x v="1"/>
    <x v="0"/>
    <x v="0"/>
    <x v="0"/>
    <x v="0"/>
    <x v="0"/>
  </r>
  <r>
    <n v="178759517"/>
    <x v="23"/>
    <x v="37"/>
    <s v="2024-06-14"/>
    <m/>
    <m/>
    <x v="0"/>
    <x v="0"/>
    <x v="0"/>
    <x v="0"/>
    <x v="1"/>
    <x v="1"/>
    <x v="0"/>
    <x v="0"/>
    <x v="0"/>
    <x v="0"/>
    <x v="0"/>
  </r>
  <r>
    <n v="178759547"/>
    <x v="23"/>
    <x v="37"/>
    <s v="2024-06-14"/>
    <m/>
    <m/>
    <x v="0"/>
    <x v="0"/>
    <x v="0"/>
    <x v="0"/>
    <x v="1"/>
    <x v="1"/>
    <x v="0"/>
    <x v="0"/>
    <x v="0"/>
    <x v="0"/>
    <x v="0"/>
  </r>
  <r>
    <n v="178759963"/>
    <x v="31"/>
    <x v="25"/>
    <m/>
    <s v="2024-06-10"/>
    <m/>
    <x v="0"/>
    <x v="0"/>
    <x v="0"/>
    <x v="0"/>
    <x v="1"/>
    <x v="2"/>
    <x v="0"/>
    <x v="1"/>
    <x v="0"/>
    <x v="0"/>
    <x v="0"/>
  </r>
  <r>
    <n v="178760070"/>
    <x v="31"/>
    <x v="25"/>
    <m/>
    <s v="2024-06-10"/>
    <m/>
    <x v="0"/>
    <x v="0"/>
    <x v="0"/>
    <x v="0"/>
    <x v="1"/>
    <x v="2"/>
    <x v="0"/>
    <x v="1"/>
    <x v="0"/>
    <x v="0"/>
    <x v="0"/>
  </r>
  <r>
    <n v="178760185"/>
    <x v="31"/>
    <x v="25"/>
    <m/>
    <s v="2024-06-10"/>
    <m/>
    <x v="0"/>
    <x v="0"/>
    <x v="0"/>
    <x v="0"/>
    <x v="1"/>
    <x v="2"/>
    <x v="0"/>
    <x v="1"/>
    <x v="0"/>
    <x v="0"/>
    <x v="0"/>
  </r>
  <r>
    <n v="178761734"/>
    <x v="1"/>
    <x v="30"/>
    <s v="2024-06-10"/>
    <m/>
    <m/>
    <x v="0"/>
    <x v="0"/>
    <x v="0"/>
    <x v="0"/>
    <x v="1"/>
    <x v="1"/>
    <x v="0"/>
    <x v="0"/>
    <x v="0"/>
    <x v="0"/>
    <x v="0"/>
  </r>
  <r>
    <n v="178761755"/>
    <x v="1"/>
    <x v="30"/>
    <s v="2024-06-10"/>
    <m/>
    <m/>
    <x v="0"/>
    <x v="0"/>
    <x v="0"/>
    <x v="0"/>
    <x v="1"/>
    <x v="1"/>
    <x v="0"/>
    <x v="0"/>
    <x v="0"/>
    <x v="0"/>
    <x v="0"/>
  </r>
  <r>
    <n v="178764892"/>
    <x v="30"/>
    <x v="28"/>
    <s v="2024-06-11"/>
    <m/>
    <m/>
    <x v="0"/>
    <x v="0"/>
    <x v="0"/>
    <x v="0"/>
    <x v="1"/>
    <x v="1"/>
    <x v="0"/>
    <x v="0"/>
    <x v="0"/>
    <x v="0"/>
    <x v="0"/>
  </r>
  <r>
    <n v="178765070"/>
    <x v="36"/>
    <x v="30"/>
    <s v="2024-06-10"/>
    <m/>
    <m/>
    <x v="0"/>
    <x v="0"/>
    <x v="0"/>
    <x v="0"/>
    <x v="1"/>
    <x v="1"/>
    <x v="0"/>
    <x v="0"/>
    <x v="0"/>
    <x v="0"/>
    <x v="0"/>
  </r>
  <r>
    <n v="178781911"/>
    <x v="7"/>
    <x v="30"/>
    <s v="2024-06-10"/>
    <m/>
    <m/>
    <x v="0"/>
    <x v="0"/>
    <x v="0"/>
    <x v="0"/>
    <x v="1"/>
    <x v="1"/>
    <x v="0"/>
    <x v="0"/>
    <x v="0"/>
    <x v="0"/>
    <x v="0"/>
  </r>
  <r>
    <n v="178783480"/>
    <x v="27"/>
    <x v="30"/>
    <s v="2024-06-10"/>
    <m/>
    <m/>
    <x v="0"/>
    <x v="0"/>
    <x v="0"/>
    <x v="0"/>
    <x v="1"/>
    <x v="1"/>
    <x v="0"/>
    <x v="0"/>
    <x v="0"/>
    <x v="0"/>
    <x v="0"/>
  </r>
  <r>
    <n v="178807174"/>
    <x v="35"/>
    <x v="38"/>
    <s v="2024-06-11"/>
    <m/>
    <m/>
    <x v="0"/>
    <x v="0"/>
    <x v="0"/>
    <x v="0"/>
    <x v="1"/>
    <x v="1"/>
    <x v="0"/>
    <x v="0"/>
    <x v="0"/>
    <x v="0"/>
    <x v="0"/>
  </r>
  <r>
    <n v="178807193"/>
    <x v="35"/>
    <x v="38"/>
    <s v="2024-06-11"/>
    <m/>
    <m/>
    <x v="0"/>
    <x v="0"/>
    <x v="0"/>
    <x v="0"/>
    <x v="1"/>
    <x v="1"/>
    <x v="0"/>
    <x v="0"/>
    <x v="0"/>
    <x v="0"/>
    <x v="0"/>
  </r>
  <r>
    <n v="178836259"/>
    <x v="26"/>
    <x v="38"/>
    <m/>
    <s v="2024-06-17"/>
    <m/>
    <x v="0"/>
    <x v="0"/>
    <x v="0"/>
    <x v="0"/>
    <x v="1"/>
    <x v="2"/>
    <x v="0"/>
    <x v="1"/>
    <x v="0"/>
    <x v="0"/>
    <x v="0"/>
  </r>
  <r>
    <n v="178836321"/>
    <x v="26"/>
    <x v="38"/>
    <m/>
    <s v="2024-06-17"/>
    <m/>
    <x v="0"/>
    <x v="0"/>
    <x v="0"/>
    <x v="0"/>
    <x v="1"/>
    <x v="2"/>
    <x v="0"/>
    <x v="1"/>
    <x v="0"/>
    <x v="0"/>
    <x v="0"/>
  </r>
  <r>
    <n v="178836324"/>
    <x v="20"/>
    <x v="29"/>
    <m/>
    <s v="2024-06-20"/>
    <m/>
    <x v="0"/>
    <x v="0"/>
    <x v="0"/>
    <x v="0"/>
    <x v="1"/>
    <x v="2"/>
    <x v="0"/>
    <x v="1"/>
    <x v="0"/>
    <x v="0"/>
    <x v="0"/>
  </r>
  <r>
    <n v="178836353"/>
    <x v="26"/>
    <x v="38"/>
    <m/>
    <s v="2024-06-17"/>
    <m/>
    <x v="0"/>
    <x v="0"/>
    <x v="0"/>
    <x v="0"/>
    <x v="1"/>
    <x v="2"/>
    <x v="0"/>
    <x v="1"/>
    <x v="0"/>
    <x v="0"/>
    <x v="0"/>
  </r>
  <r>
    <n v="178837599"/>
    <x v="44"/>
    <x v="29"/>
    <s v="2024-06-13"/>
    <m/>
    <s v="2024-06-20"/>
    <x v="0"/>
    <x v="0"/>
    <x v="0"/>
    <x v="0"/>
    <x v="1"/>
    <x v="1"/>
    <x v="0"/>
    <x v="0"/>
    <x v="0"/>
    <x v="0"/>
    <x v="0"/>
  </r>
  <r>
    <n v="178838488"/>
    <x v="1"/>
    <x v="29"/>
    <s v="2024-06-13"/>
    <m/>
    <m/>
    <x v="0"/>
    <x v="0"/>
    <x v="0"/>
    <x v="0"/>
    <x v="1"/>
    <x v="1"/>
    <x v="0"/>
    <x v="0"/>
    <x v="0"/>
    <x v="0"/>
    <x v="0"/>
  </r>
  <r>
    <n v="178839204"/>
    <x v="5"/>
    <x v="29"/>
    <s v="2024-06-12"/>
    <m/>
    <m/>
    <x v="0"/>
    <x v="0"/>
    <x v="0"/>
    <x v="0"/>
    <x v="1"/>
    <x v="1"/>
    <x v="0"/>
    <x v="0"/>
    <x v="0"/>
    <x v="0"/>
    <x v="0"/>
  </r>
  <r>
    <n v="178839266"/>
    <x v="5"/>
    <x v="29"/>
    <s v="2024-06-12"/>
    <m/>
    <m/>
    <x v="0"/>
    <x v="0"/>
    <x v="0"/>
    <x v="0"/>
    <x v="1"/>
    <x v="1"/>
    <x v="0"/>
    <x v="0"/>
    <x v="0"/>
    <x v="0"/>
    <x v="0"/>
  </r>
  <r>
    <n v="178840301"/>
    <x v="8"/>
    <x v="39"/>
    <s v="2024-06-19"/>
    <m/>
    <m/>
    <x v="0"/>
    <x v="0"/>
    <x v="0"/>
    <x v="0"/>
    <x v="1"/>
    <x v="1"/>
    <x v="0"/>
    <x v="0"/>
    <x v="0"/>
    <x v="0"/>
    <x v="0"/>
  </r>
  <r>
    <n v="178840344"/>
    <x v="8"/>
    <x v="39"/>
    <s v="2024-06-19"/>
    <m/>
    <m/>
    <x v="0"/>
    <x v="0"/>
    <x v="0"/>
    <x v="0"/>
    <x v="1"/>
    <x v="1"/>
    <x v="0"/>
    <x v="0"/>
    <x v="0"/>
    <x v="0"/>
    <x v="0"/>
  </r>
  <r>
    <n v="178842405"/>
    <x v="35"/>
    <x v="35"/>
    <s v="2024-06-26"/>
    <m/>
    <m/>
    <x v="0"/>
    <x v="0"/>
    <x v="0"/>
    <x v="0"/>
    <x v="1"/>
    <x v="1"/>
    <x v="0"/>
    <x v="0"/>
    <x v="0"/>
    <x v="0"/>
    <x v="0"/>
  </r>
  <r>
    <n v="178842436"/>
    <x v="35"/>
    <x v="35"/>
    <s v="2024-06-26"/>
    <m/>
    <m/>
    <x v="0"/>
    <x v="0"/>
    <x v="0"/>
    <x v="0"/>
    <x v="1"/>
    <x v="1"/>
    <x v="0"/>
    <x v="0"/>
    <x v="0"/>
    <x v="0"/>
    <x v="0"/>
  </r>
  <r>
    <n v="178842452"/>
    <x v="35"/>
    <x v="35"/>
    <s v="2024-06-26"/>
    <m/>
    <m/>
    <x v="0"/>
    <x v="0"/>
    <x v="0"/>
    <x v="0"/>
    <x v="1"/>
    <x v="1"/>
    <x v="0"/>
    <x v="0"/>
    <x v="0"/>
    <x v="0"/>
    <x v="0"/>
  </r>
  <r>
    <n v="178856050"/>
    <x v="26"/>
    <x v="40"/>
    <s v="2024-06-18"/>
    <m/>
    <m/>
    <x v="0"/>
    <x v="0"/>
    <x v="0"/>
    <x v="0"/>
    <x v="1"/>
    <x v="1"/>
    <x v="0"/>
    <x v="0"/>
    <x v="0"/>
    <x v="0"/>
    <x v="0"/>
  </r>
  <r>
    <n v="178859789"/>
    <x v="45"/>
    <x v="29"/>
    <s v="2024-06-12"/>
    <m/>
    <m/>
    <x v="0"/>
    <x v="0"/>
    <x v="0"/>
    <x v="0"/>
    <x v="1"/>
    <x v="1"/>
    <x v="0"/>
    <x v="0"/>
    <x v="0"/>
    <x v="0"/>
    <x v="0"/>
  </r>
  <r>
    <n v="178859817"/>
    <x v="45"/>
    <x v="29"/>
    <s v="2024-06-12"/>
    <m/>
    <m/>
    <x v="0"/>
    <x v="0"/>
    <x v="0"/>
    <x v="0"/>
    <x v="1"/>
    <x v="1"/>
    <x v="0"/>
    <x v="0"/>
    <x v="0"/>
    <x v="0"/>
    <x v="0"/>
  </r>
  <r>
    <n v="178864938"/>
    <x v="23"/>
    <x v="41"/>
    <s v="2024-06-13"/>
    <m/>
    <m/>
    <x v="0"/>
    <x v="0"/>
    <x v="0"/>
    <x v="0"/>
    <x v="1"/>
    <x v="1"/>
    <x v="0"/>
    <x v="0"/>
    <x v="0"/>
    <x v="0"/>
    <x v="0"/>
  </r>
  <r>
    <n v="178864967"/>
    <x v="23"/>
    <x v="41"/>
    <s v="2024-06-13"/>
    <m/>
    <m/>
    <x v="0"/>
    <x v="0"/>
    <x v="0"/>
    <x v="0"/>
    <x v="1"/>
    <x v="1"/>
    <x v="0"/>
    <x v="0"/>
    <x v="0"/>
    <x v="0"/>
    <x v="0"/>
  </r>
  <r>
    <n v="178865015"/>
    <x v="23"/>
    <x v="41"/>
    <s v="2024-06-13"/>
    <m/>
    <m/>
    <x v="0"/>
    <x v="0"/>
    <x v="0"/>
    <x v="0"/>
    <x v="1"/>
    <x v="1"/>
    <x v="0"/>
    <x v="0"/>
    <x v="0"/>
    <x v="0"/>
    <x v="0"/>
  </r>
  <r>
    <n v="178865040"/>
    <x v="23"/>
    <x v="41"/>
    <s v="2024-06-13"/>
    <m/>
    <m/>
    <x v="0"/>
    <x v="0"/>
    <x v="0"/>
    <x v="0"/>
    <x v="1"/>
    <x v="1"/>
    <x v="0"/>
    <x v="0"/>
    <x v="0"/>
    <x v="0"/>
    <x v="0"/>
  </r>
  <r>
    <n v="178865131"/>
    <x v="23"/>
    <x v="41"/>
    <s v="2024-06-13"/>
    <m/>
    <m/>
    <x v="0"/>
    <x v="0"/>
    <x v="0"/>
    <x v="0"/>
    <x v="1"/>
    <x v="1"/>
    <x v="0"/>
    <x v="0"/>
    <x v="0"/>
    <x v="0"/>
    <x v="0"/>
  </r>
  <r>
    <n v="178865491"/>
    <x v="44"/>
    <x v="29"/>
    <s v="2024-06-13"/>
    <m/>
    <m/>
    <x v="0"/>
    <x v="0"/>
    <x v="0"/>
    <x v="0"/>
    <x v="1"/>
    <x v="1"/>
    <x v="0"/>
    <x v="0"/>
    <x v="0"/>
    <x v="0"/>
    <x v="0"/>
  </r>
  <r>
    <n v="178865539"/>
    <x v="44"/>
    <x v="29"/>
    <s v="2024-06-13"/>
    <m/>
    <m/>
    <x v="0"/>
    <x v="0"/>
    <x v="0"/>
    <x v="0"/>
    <x v="1"/>
    <x v="1"/>
    <x v="0"/>
    <x v="0"/>
    <x v="0"/>
    <x v="0"/>
    <x v="0"/>
  </r>
  <r>
    <n v="178865587"/>
    <x v="44"/>
    <x v="29"/>
    <s v="2024-06-13"/>
    <m/>
    <m/>
    <x v="0"/>
    <x v="0"/>
    <x v="0"/>
    <x v="0"/>
    <x v="1"/>
    <x v="1"/>
    <x v="0"/>
    <x v="0"/>
    <x v="0"/>
    <x v="0"/>
    <x v="0"/>
  </r>
  <r>
    <n v="178865609"/>
    <x v="44"/>
    <x v="29"/>
    <s v="2024-06-13"/>
    <m/>
    <m/>
    <x v="0"/>
    <x v="0"/>
    <x v="0"/>
    <x v="0"/>
    <x v="1"/>
    <x v="1"/>
    <x v="0"/>
    <x v="0"/>
    <x v="0"/>
    <x v="0"/>
    <x v="0"/>
  </r>
  <r>
    <n v="178875690"/>
    <x v="44"/>
    <x v="29"/>
    <s v="2024-06-13"/>
    <m/>
    <m/>
    <x v="0"/>
    <x v="0"/>
    <x v="0"/>
    <x v="0"/>
    <x v="1"/>
    <x v="1"/>
    <x v="0"/>
    <x v="0"/>
    <x v="0"/>
    <x v="0"/>
    <x v="0"/>
  </r>
  <r>
    <n v="178876274"/>
    <x v="8"/>
    <x v="38"/>
    <s v="2024-06-12"/>
    <m/>
    <m/>
    <x v="0"/>
    <x v="0"/>
    <x v="0"/>
    <x v="0"/>
    <x v="1"/>
    <x v="1"/>
    <x v="0"/>
    <x v="0"/>
    <x v="0"/>
    <x v="0"/>
    <x v="0"/>
  </r>
  <r>
    <n v="178878347"/>
    <x v="9"/>
    <x v="38"/>
    <s v="2024-06-11"/>
    <m/>
    <s v="2024-07-18"/>
    <x v="0"/>
    <x v="0"/>
    <x v="0"/>
    <x v="0"/>
    <x v="1"/>
    <x v="1"/>
    <x v="0"/>
    <x v="0"/>
    <x v="0"/>
    <x v="0"/>
    <x v="0"/>
  </r>
  <r>
    <n v="178878370"/>
    <x v="6"/>
    <x v="29"/>
    <s v="2024-06-13"/>
    <m/>
    <m/>
    <x v="0"/>
    <x v="0"/>
    <x v="0"/>
    <x v="0"/>
    <x v="1"/>
    <x v="1"/>
    <x v="0"/>
    <x v="0"/>
    <x v="0"/>
    <x v="0"/>
    <x v="0"/>
  </r>
  <r>
    <n v="178878408"/>
    <x v="6"/>
    <x v="29"/>
    <s v="2024-06-13"/>
    <m/>
    <m/>
    <x v="0"/>
    <x v="0"/>
    <x v="0"/>
    <x v="0"/>
    <x v="1"/>
    <x v="1"/>
    <x v="0"/>
    <x v="0"/>
    <x v="0"/>
    <x v="0"/>
    <x v="0"/>
  </r>
  <r>
    <n v="178879359"/>
    <x v="20"/>
    <x v="42"/>
    <s v="2024-07-08"/>
    <m/>
    <m/>
    <x v="0"/>
    <x v="0"/>
    <x v="0"/>
    <x v="0"/>
    <x v="2"/>
    <x v="3"/>
    <x v="0"/>
    <x v="0"/>
    <x v="0"/>
    <x v="0"/>
    <x v="0"/>
  </r>
  <r>
    <n v="178881745"/>
    <x v="21"/>
    <x v="41"/>
    <s v="2024-06-13"/>
    <m/>
    <m/>
    <x v="0"/>
    <x v="0"/>
    <x v="0"/>
    <x v="0"/>
    <x v="1"/>
    <x v="1"/>
    <x v="0"/>
    <x v="0"/>
    <x v="0"/>
    <x v="0"/>
    <x v="0"/>
  </r>
  <r>
    <n v="178881767"/>
    <x v="21"/>
    <x v="41"/>
    <s v="2024-06-13"/>
    <m/>
    <m/>
    <x v="0"/>
    <x v="0"/>
    <x v="0"/>
    <x v="0"/>
    <x v="1"/>
    <x v="1"/>
    <x v="0"/>
    <x v="0"/>
    <x v="0"/>
    <x v="0"/>
    <x v="0"/>
  </r>
  <r>
    <n v="178881799"/>
    <x v="21"/>
    <x v="41"/>
    <s v="2024-06-13"/>
    <m/>
    <m/>
    <x v="0"/>
    <x v="0"/>
    <x v="0"/>
    <x v="0"/>
    <x v="1"/>
    <x v="1"/>
    <x v="0"/>
    <x v="0"/>
    <x v="0"/>
    <x v="0"/>
    <x v="0"/>
  </r>
  <r>
    <n v="178881819"/>
    <x v="21"/>
    <x v="41"/>
    <s v="2024-06-13"/>
    <m/>
    <m/>
    <x v="0"/>
    <x v="0"/>
    <x v="0"/>
    <x v="0"/>
    <x v="1"/>
    <x v="1"/>
    <x v="0"/>
    <x v="0"/>
    <x v="0"/>
    <x v="0"/>
    <x v="0"/>
  </r>
  <r>
    <n v="178886272"/>
    <x v="33"/>
    <x v="40"/>
    <s v="2024-06-18"/>
    <m/>
    <m/>
    <x v="0"/>
    <x v="0"/>
    <x v="0"/>
    <x v="0"/>
    <x v="1"/>
    <x v="1"/>
    <x v="0"/>
    <x v="0"/>
    <x v="0"/>
    <x v="0"/>
    <x v="0"/>
  </r>
  <r>
    <n v="178886304"/>
    <x v="33"/>
    <x v="40"/>
    <s v="2024-06-18"/>
    <m/>
    <m/>
    <x v="0"/>
    <x v="0"/>
    <x v="0"/>
    <x v="0"/>
    <x v="1"/>
    <x v="1"/>
    <x v="0"/>
    <x v="0"/>
    <x v="0"/>
    <x v="0"/>
    <x v="0"/>
  </r>
  <r>
    <n v="178893272"/>
    <x v="21"/>
    <x v="41"/>
    <m/>
    <s v="2024-06-12"/>
    <m/>
    <x v="0"/>
    <x v="4"/>
    <x v="0"/>
    <x v="1"/>
    <x v="1"/>
    <x v="2"/>
    <x v="0"/>
    <x v="1"/>
    <x v="0"/>
    <x v="0"/>
    <x v="0"/>
  </r>
  <r>
    <n v="178893312"/>
    <x v="21"/>
    <x v="41"/>
    <m/>
    <s v="2024-06-12"/>
    <m/>
    <x v="0"/>
    <x v="0"/>
    <x v="0"/>
    <x v="0"/>
    <x v="1"/>
    <x v="2"/>
    <x v="0"/>
    <x v="1"/>
    <x v="0"/>
    <x v="0"/>
    <x v="0"/>
  </r>
  <r>
    <n v="178893343"/>
    <x v="21"/>
    <x v="41"/>
    <m/>
    <s v="2024-06-12"/>
    <m/>
    <x v="0"/>
    <x v="0"/>
    <x v="0"/>
    <x v="0"/>
    <x v="1"/>
    <x v="2"/>
    <x v="0"/>
    <x v="1"/>
    <x v="0"/>
    <x v="0"/>
    <x v="0"/>
  </r>
  <r>
    <n v="178894723"/>
    <x v="11"/>
    <x v="37"/>
    <s v="2024-06-14"/>
    <m/>
    <m/>
    <x v="0"/>
    <x v="0"/>
    <x v="0"/>
    <x v="0"/>
    <x v="1"/>
    <x v="1"/>
    <x v="0"/>
    <x v="0"/>
    <x v="0"/>
    <x v="0"/>
    <x v="0"/>
  </r>
  <r>
    <n v="178894763"/>
    <x v="23"/>
    <x v="37"/>
    <s v="2024-06-13"/>
    <m/>
    <m/>
    <x v="0"/>
    <x v="0"/>
    <x v="0"/>
    <x v="0"/>
    <x v="1"/>
    <x v="1"/>
    <x v="0"/>
    <x v="0"/>
    <x v="0"/>
    <x v="0"/>
    <x v="0"/>
  </r>
  <r>
    <n v="178894805"/>
    <x v="23"/>
    <x v="37"/>
    <s v="2024-06-13"/>
    <m/>
    <m/>
    <x v="0"/>
    <x v="0"/>
    <x v="0"/>
    <x v="0"/>
    <x v="1"/>
    <x v="1"/>
    <x v="0"/>
    <x v="0"/>
    <x v="0"/>
    <x v="0"/>
    <x v="0"/>
  </r>
  <r>
    <n v="178907099"/>
    <x v="35"/>
    <x v="41"/>
    <s v="2024-06-13"/>
    <m/>
    <m/>
    <x v="0"/>
    <x v="0"/>
    <x v="0"/>
    <x v="0"/>
    <x v="1"/>
    <x v="1"/>
    <x v="0"/>
    <x v="0"/>
    <x v="0"/>
    <x v="0"/>
    <x v="0"/>
  </r>
  <r>
    <n v="178907124"/>
    <x v="35"/>
    <x v="41"/>
    <s v="2024-06-13"/>
    <m/>
    <m/>
    <x v="0"/>
    <x v="0"/>
    <x v="0"/>
    <x v="0"/>
    <x v="1"/>
    <x v="1"/>
    <x v="0"/>
    <x v="0"/>
    <x v="0"/>
    <x v="0"/>
    <x v="0"/>
  </r>
  <r>
    <n v="178907550"/>
    <x v="15"/>
    <x v="40"/>
    <s v="2024-06-18"/>
    <m/>
    <m/>
    <x v="0"/>
    <x v="0"/>
    <x v="0"/>
    <x v="0"/>
    <x v="1"/>
    <x v="1"/>
    <x v="0"/>
    <x v="0"/>
    <x v="0"/>
    <x v="0"/>
    <x v="0"/>
  </r>
  <r>
    <n v="178907574"/>
    <x v="15"/>
    <x v="40"/>
    <s v="2024-06-18"/>
    <m/>
    <m/>
    <x v="0"/>
    <x v="0"/>
    <x v="0"/>
    <x v="0"/>
    <x v="1"/>
    <x v="1"/>
    <x v="0"/>
    <x v="0"/>
    <x v="0"/>
    <x v="0"/>
    <x v="0"/>
  </r>
  <r>
    <n v="178974057"/>
    <x v="13"/>
    <x v="40"/>
    <s v="2024-06-18"/>
    <m/>
    <m/>
    <x v="0"/>
    <x v="0"/>
    <x v="0"/>
    <x v="0"/>
    <x v="1"/>
    <x v="1"/>
    <x v="0"/>
    <x v="0"/>
    <x v="0"/>
    <x v="0"/>
    <x v="0"/>
  </r>
  <r>
    <n v="178986706"/>
    <x v="37"/>
    <x v="39"/>
    <s v="2024-06-20"/>
    <m/>
    <m/>
    <x v="0"/>
    <x v="0"/>
    <x v="0"/>
    <x v="0"/>
    <x v="1"/>
    <x v="1"/>
    <x v="0"/>
    <x v="0"/>
    <x v="0"/>
    <x v="0"/>
    <x v="0"/>
  </r>
  <r>
    <n v="178986736"/>
    <x v="37"/>
    <x v="39"/>
    <s v="2024-06-20"/>
    <m/>
    <m/>
    <x v="0"/>
    <x v="0"/>
    <x v="0"/>
    <x v="0"/>
    <x v="1"/>
    <x v="1"/>
    <x v="0"/>
    <x v="0"/>
    <x v="0"/>
    <x v="0"/>
    <x v="0"/>
  </r>
  <r>
    <n v="178988878"/>
    <x v="30"/>
    <x v="35"/>
    <s v="2024-06-17"/>
    <m/>
    <m/>
    <x v="0"/>
    <x v="0"/>
    <x v="0"/>
    <x v="0"/>
    <x v="1"/>
    <x v="1"/>
    <x v="0"/>
    <x v="0"/>
    <x v="0"/>
    <x v="0"/>
    <x v="0"/>
  </r>
  <r>
    <n v="178989528"/>
    <x v="48"/>
    <x v="37"/>
    <m/>
    <s v="2024-06-17"/>
    <m/>
    <x v="0"/>
    <x v="0"/>
    <x v="0"/>
    <x v="0"/>
    <x v="1"/>
    <x v="2"/>
    <x v="0"/>
    <x v="1"/>
    <x v="0"/>
    <x v="0"/>
    <x v="0"/>
  </r>
  <r>
    <n v="178989589"/>
    <x v="48"/>
    <x v="37"/>
    <m/>
    <s v="2024-06-17"/>
    <m/>
    <x v="0"/>
    <x v="0"/>
    <x v="0"/>
    <x v="0"/>
    <x v="1"/>
    <x v="2"/>
    <x v="0"/>
    <x v="1"/>
    <x v="0"/>
    <x v="0"/>
    <x v="0"/>
  </r>
  <r>
    <n v="178989638"/>
    <x v="48"/>
    <x v="37"/>
    <m/>
    <s v="2024-06-17"/>
    <m/>
    <x v="0"/>
    <x v="0"/>
    <x v="0"/>
    <x v="0"/>
    <x v="1"/>
    <x v="2"/>
    <x v="0"/>
    <x v="1"/>
    <x v="0"/>
    <x v="0"/>
    <x v="0"/>
  </r>
  <r>
    <n v="178995614"/>
    <x v="49"/>
    <x v="35"/>
    <s v="2024-06-17"/>
    <m/>
    <m/>
    <x v="0"/>
    <x v="0"/>
    <x v="0"/>
    <x v="0"/>
    <x v="1"/>
    <x v="1"/>
    <x v="0"/>
    <x v="0"/>
    <x v="0"/>
    <x v="0"/>
    <x v="0"/>
  </r>
  <r>
    <n v="179011438"/>
    <x v="0"/>
    <x v="40"/>
    <s v="2024-06-18"/>
    <m/>
    <m/>
    <x v="0"/>
    <x v="0"/>
    <x v="0"/>
    <x v="0"/>
    <x v="1"/>
    <x v="1"/>
    <x v="0"/>
    <x v="0"/>
    <x v="0"/>
    <x v="0"/>
    <x v="0"/>
  </r>
  <r>
    <n v="179012106"/>
    <x v="21"/>
    <x v="34"/>
    <s v="2024-06-18"/>
    <m/>
    <m/>
    <x v="0"/>
    <x v="0"/>
    <x v="0"/>
    <x v="0"/>
    <x v="1"/>
    <x v="1"/>
    <x v="0"/>
    <x v="0"/>
    <x v="0"/>
    <x v="0"/>
    <x v="0"/>
  </r>
  <r>
    <n v="179012183"/>
    <x v="12"/>
    <x v="43"/>
    <s v="2024-06-20"/>
    <m/>
    <m/>
    <x v="0"/>
    <x v="0"/>
    <x v="0"/>
    <x v="0"/>
    <x v="1"/>
    <x v="1"/>
    <x v="0"/>
    <x v="0"/>
    <x v="0"/>
    <x v="0"/>
    <x v="0"/>
  </r>
  <r>
    <n v="179026911"/>
    <x v="50"/>
    <x v="43"/>
    <s v="2024-06-20"/>
    <m/>
    <m/>
    <x v="0"/>
    <x v="0"/>
    <x v="0"/>
    <x v="0"/>
    <x v="1"/>
    <x v="1"/>
    <x v="0"/>
    <x v="0"/>
    <x v="0"/>
    <x v="0"/>
    <x v="0"/>
  </r>
  <r>
    <n v="179026952"/>
    <x v="50"/>
    <x v="43"/>
    <s v="2024-06-20"/>
    <m/>
    <m/>
    <x v="0"/>
    <x v="0"/>
    <x v="0"/>
    <x v="0"/>
    <x v="1"/>
    <x v="1"/>
    <x v="0"/>
    <x v="0"/>
    <x v="0"/>
    <x v="0"/>
    <x v="0"/>
  </r>
  <r>
    <n v="179030629"/>
    <x v="15"/>
    <x v="39"/>
    <s v="2024-06-20"/>
    <m/>
    <m/>
    <x v="0"/>
    <x v="0"/>
    <x v="0"/>
    <x v="0"/>
    <x v="1"/>
    <x v="1"/>
    <x v="0"/>
    <x v="0"/>
    <x v="0"/>
    <x v="0"/>
    <x v="0"/>
  </r>
  <r>
    <n v="179030685"/>
    <x v="15"/>
    <x v="39"/>
    <s v="2024-06-20"/>
    <m/>
    <m/>
    <x v="0"/>
    <x v="0"/>
    <x v="0"/>
    <x v="0"/>
    <x v="1"/>
    <x v="1"/>
    <x v="0"/>
    <x v="0"/>
    <x v="0"/>
    <x v="0"/>
    <x v="0"/>
  </r>
  <r>
    <n v="179030713"/>
    <x v="15"/>
    <x v="39"/>
    <s v="2024-06-20"/>
    <m/>
    <m/>
    <x v="0"/>
    <x v="0"/>
    <x v="0"/>
    <x v="0"/>
    <x v="1"/>
    <x v="1"/>
    <x v="0"/>
    <x v="0"/>
    <x v="0"/>
    <x v="0"/>
    <x v="0"/>
  </r>
  <r>
    <n v="179031786"/>
    <x v="5"/>
    <x v="40"/>
    <s v="2024-06-18"/>
    <m/>
    <m/>
    <x v="0"/>
    <x v="0"/>
    <x v="0"/>
    <x v="0"/>
    <x v="1"/>
    <x v="1"/>
    <x v="0"/>
    <x v="0"/>
    <x v="0"/>
    <x v="0"/>
    <x v="0"/>
  </r>
  <r>
    <n v="179031845"/>
    <x v="5"/>
    <x v="40"/>
    <s v="2024-06-18"/>
    <m/>
    <m/>
    <x v="0"/>
    <x v="0"/>
    <x v="0"/>
    <x v="0"/>
    <x v="1"/>
    <x v="1"/>
    <x v="0"/>
    <x v="0"/>
    <x v="0"/>
    <x v="0"/>
    <x v="0"/>
  </r>
  <r>
    <n v="179033580"/>
    <x v="51"/>
    <x v="31"/>
    <s v="2024-06-25"/>
    <m/>
    <m/>
    <x v="0"/>
    <x v="0"/>
    <x v="0"/>
    <x v="0"/>
    <x v="1"/>
    <x v="1"/>
    <x v="0"/>
    <x v="0"/>
    <x v="0"/>
    <x v="0"/>
    <x v="0"/>
  </r>
  <r>
    <n v="179033609"/>
    <x v="51"/>
    <x v="31"/>
    <s v="2024-06-25"/>
    <m/>
    <m/>
    <x v="0"/>
    <x v="0"/>
    <x v="0"/>
    <x v="0"/>
    <x v="1"/>
    <x v="1"/>
    <x v="0"/>
    <x v="0"/>
    <x v="0"/>
    <x v="0"/>
    <x v="0"/>
  </r>
  <r>
    <n v="179034348"/>
    <x v="6"/>
    <x v="34"/>
    <s v="2024-06-18"/>
    <m/>
    <s v="2024-07-18"/>
    <x v="0"/>
    <x v="0"/>
    <x v="0"/>
    <x v="0"/>
    <x v="1"/>
    <x v="1"/>
    <x v="0"/>
    <x v="0"/>
    <x v="0"/>
    <x v="0"/>
    <x v="0"/>
  </r>
  <r>
    <n v="179050534"/>
    <x v="52"/>
    <x v="39"/>
    <s v="2024-06-19"/>
    <m/>
    <m/>
    <x v="0"/>
    <x v="0"/>
    <x v="0"/>
    <x v="0"/>
    <x v="1"/>
    <x v="1"/>
    <x v="0"/>
    <x v="0"/>
    <x v="0"/>
    <x v="0"/>
    <x v="0"/>
  </r>
  <r>
    <n v="179050558"/>
    <x v="52"/>
    <x v="39"/>
    <s v="2024-06-19"/>
    <m/>
    <m/>
    <x v="0"/>
    <x v="0"/>
    <x v="0"/>
    <x v="0"/>
    <x v="1"/>
    <x v="1"/>
    <x v="0"/>
    <x v="0"/>
    <x v="0"/>
    <x v="0"/>
    <x v="0"/>
  </r>
  <r>
    <n v="179050595"/>
    <x v="52"/>
    <x v="39"/>
    <s v="2024-06-21"/>
    <m/>
    <m/>
    <x v="0"/>
    <x v="0"/>
    <x v="0"/>
    <x v="0"/>
    <x v="1"/>
    <x v="1"/>
    <x v="0"/>
    <x v="0"/>
    <x v="0"/>
    <x v="0"/>
    <x v="0"/>
  </r>
  <r>
    <n v="179052796"/>
    <x v="3"/>
    <x v="43"/>
    <s v="2024-06-21"/>
    <m/>
    <m/>
    <x v="0"/>
    <x v="0"/>
    <x v="0"/>
    <x v="0"/>
    <x v="1"/>
    <x v="1"/>
    <x v="0"/>
    <x v="0"/>
    <x v="0"/>
    <x v="0"/>
    <x v="0"/>
  </r>
  <r>
    <n v="179096418"/>
    <x v="53"/>
    <x v="39"/>
    <s v="2024-06-19"/>
    <m/>
    <m/>
    <x v="0"/>
    <x v="0"/>
    <x v="0"/>
    <x v="0"/>
    <x v="1"/>
    <x v="1"/>
    <x v="0"/>
    <x v="0"/>
    <x v="0"/>
    <x v="0"/>
    <x v="0"/>
  </r>
  <r>
    <n v="179096441"/>
    <x v="53"/>
    <x v="39"/>
    <s v="2024-06-19"/>
    <m/>
    <m/>
    <x v="0"/>
    <x v="0"/>
    <x v="0"/>
    <x v="0"/>
    <x v="1"/>
    <x v="1"/>
    <x v="0"/>
    <x v="0"/>
    <x v="0"/>
    <x v="0"/>
    <x v="0"/>
  </r>
  <r>
    <n v="179098576"/>
    <x v="26"/>
    <x v="44"/>
    <m/>
    <s v="2024-06-20"/>
    <m/>
    <x v="0"/>
    <x v="0"/>
    <x v="0"/>
    <x v="0"/>
    <x v="1"/>
    <x v="2"/>
    <x v="0"/>
    <x v="1"/>
    <x v="0"/>
    <x v="0"/>
    <x v="0"/>
  </r>
  <r>
    <n v="179098591"/>
    <x v="26"/>
    <x v="44"/>
    <m/>
    <s v="2024-06-20"/>
    <m/>
    <x v="0"/>
    <x v="0"/>
    <x v="0"/>
    <x v="0"/>
    <x v="1"/>
    <x v="2"/>
    <x v="0"/>
    <x v="1"/>
    <x v="0"/>
    <x v="0"/>
    <x v="0"/>
  </r>
  <r>
    <n v="179100078"/>
    <x v="12"/>
    <x v="31"/>
    <s v="2024-06-25"/>
    <m/>
    <m/>
    <x v="0"/>
    <x v="0"/>
    <x v="0"/>
    <x v="0"/>
    <x v="1"/>
    <x v="1"/>
    <x v="0"/>
    <x v="0"/>
    <x v="0"/>
    <x v="0"/>
    <x v="0"/>
  </r>
  <r>
    <n v="179100092"/>
    <x v="12"/>
    <x v="31"/>
    <s v="2024-06-28"/>
    <m/>
    <m/>
    <x v="0"/>
    <x v="0"/>
    <x v="0"/>
    <x v="0"/>
    <x v="1"/>
    <x v="1"/>
    <x v="0"/>
    <x v="0"/>
    <x v="0"/>
    <x v="0"/>
    <x v="0"/>
  </r>
  <r>
    <n v="179116275"/>
    <x v="11"/>
    <x v="45"/>
    <s v="2024-06-20"/>
    <m/>
    <m/>
    <x v="0"/>
    <x v="0"/>
    <x v="0"/>
    <x v="0"/>
    <x v="1"/>
    <x v="1"/>
    <x v="0"/>
    <x v="0"/>
    <x v="0"/>
    <x v="0"/>
    <x v="0"/>
  </r>
  <r>
    <n v="179116298"/>
    <x v="11"/>
    <x v="45"/>
    <s v="2024-06-20"/>
    <m/>
    <m/>
    <x v="0"/>
    <x v="0"/>
    <x v="0"/>
    <x v="0"/>
    <x v="1"/>
    <x v="1"/>
    <x v="0"/>
    <x v="0"/>
    <x v="0"/>
    <x v="0"/>
    <x v="0"/>
  </r>
  <r>
    <n v="179116316"/>
    <x v="11"/>
    <x v="45"/>
    <s v="2024-06-20"/>
    <m/>
    <m/>
    <x v="0"/>
    <x v="0"/>
    <x v="0"/>
    <x v="0"/>
    <x v="1"/>
    <x v="1"/>
    <x v="0"/>
    <x v="0"/>
    <x v="0"/>
    <x v="0"/>
    <x v="0"/>
  </r>
  <r>
    <n v="179116404"/>
    <x v="21"/>
    <x v="43"/>
    <s v="2024-06-20"/>
    <m/>
    <m/>
    <x v="0"/>
    <x v="0"/>
    <x v="0"/>
    <x v="0"/>
    <x v="1"/>
    <x v="1"/>
    <x v="0"/>
    <x v="0"/>
    <x v="0"/>
    <x v="0"/>
    <x v="0"/>
  </r>
  <r>
    <n v="179116430"/>
    <x v="21"/>
    <x v="43"/>
    <s v="2024-06-20"/>
    <m/>
    <m/>
    <x v="0"/>
    <x v="0"/>
    <x v="0"/>
    <x v="0"/>
    <x v="1"/>
    <x v="1"/>
    <x v="0"/>
    <x v="0"/>
    <x v="0"/>
    <x v="0"/>
    <x v="0"/>
  </r>
  <r>
    <n v="179116446"/>
    <x v="21"/>
    <x v="43"/>
    <s v="2024-06-20"/>
    <m/>
    <m/>
    <x v="0"/>
    <x v="0"/>
    <x v="0"/>
    <x v="0"/>
    <x v="1"/>
    <x v="1"/>
    <x v="0"/>
    <x v="0"/>
    <x v="0"/>
    <x v="0"/>
    <x v="0"/>
  </r>
  <r>
    <n v="179116475"/>
    <x v="21"/>
    <x v="43"/>
    <s v="2024-06-20"/>
    <m/>
    <m/>
    <x v="0"/>
    <x v="0"/>
    <x v="0"/>
    <x v="0"/>
    <x v="1"/>
    <x v="1"/>
    <x v="0"/>
    <x v="0"/>
    <x v="0"/>
    <x v="0"/>
    <x v="0"/>
  </r>
  <r>
    <n v="179118568"/>
    <x v="35"/>
    <x v="43"/>
    <s v="2024-06-20"/>
    <m/>
    <m/>
    <x v="0"/>
    <x v="1"/>
    <x v="0"/>
    <x v="1"/>
    <x v="1"/>
    <x v="1"/>
    <x v="0"/>
    <x v="0"/>
    <x v="0"/>
    <x v="0"/>
    <x v="0"/>
  </r>
  <r>
    <n v="179118610"/>
    <x v="35"/>
    <x v="43"/>
    <s v="2024-06-25"/>
    <m/>
    <m/>
    <x v="0"/>
    <x v="1"/>
    <x v="0"/>
    <x v="1"/>
    <x v="1"/>
    <x v="1"/>
    <x v="0"/>
    <x v="0"/>
    <x v="0"/>
    <x v="0"/>
    <x v="0"/>
  </r>
  <r>
    <n v="179118786"/>
    <x v="54"/>
    <x v="43"/>
    <m/>
    <s v="2024-06-25"/>
    <m/>
    <x v="0"/>
    <x v="0"/>
    <x v="0"/>
    <x v="0"/>
    <x v="1"/>
    <x v="2"/>
    <x v="0"/>
    <x v="1"/>
    <x v="0"/>
    <x v="0"/>
    <x v="0"/>
  </r>
  <r>
    <n v="179120398"/>
    <x v="23"/>
    <x v="45"/>
    <s v="2024-06-24"/>
    <m/>
    <m/>
    <x v="0"/>
    <x v="0"/>
    <x v="0"/>
    <x v="0"/>
    <x v="1"/>
    <x v="1"/>
    <x v="0"/>
    <x v="0"/>
    <x v="0"/>
    <x v="0"/>
    <x v="0"/>
  </r>
  <r>
    <n v="179120423"/>
    <x v="23"/>
    <x v="45"/>
    <s v="2024-06-24"/>
    <m/>
    <m/>
    <x v="0"/>
    <x v="0"/>
    <x v="0"/>
    <x v="0"/>
    <x v="1"/>
    <x v="1"/>
    <x v="0"/>
    <x v="0"/>
    <x v="0"/>
    <x v="0"/>
    <x v="0"/>
  </r>
  <r>
    <n v="179122028"/>
    <x v="28"/>
    <x v="44"/>
    <s v="2024-06-26"/>
    <m/>
    <m/>
    <x v="0"/>
    <x v="0"/>
    <x v="0"/>
    <x v="0"/>
    <x v="1"/>
    <x v="1"/>
    <x v="0"/>
    <x v="0"/>
    <x v="0"/>
    <x v="0"/>
    <x v="0"/>
  </r>
  <r>
    <n v="179122041"/>
    <x v="28"/>
    <x v="44"/>
    <s v="2024-06-26"/>
    <m/>
    <m/>
    <x v="0"/>
    <x v="0"/>
    <x v="0"/>
    <x v="0"/>
    <x v="1"/>
    <x v="1"/>
    <x v="0"/>
    <x v="0"/>
    <x v="0"/>
    <x v="0"/>
    <x v="0"/>
  </r>
  <r>
    <n v="179125013"/>
    <x v="24"/>
    <x v="46"/>
    <s v="2024-06-28"/>
    <m/>
    <m/>
    <x v="0"/>
    <x v="0"/>
    <x v="0"/>
    <x v="0"/>
    <x v="1"/>
    <x v="1"/>
    <x v="0"/>
    <x v="0"/>
    <x v="0"/>
    <x v="0"/>
    <x v="0"/>
  </r>
  <r>
    <n v="179125027"/>
    <x v="24"/>
    <x v="46"/>
    <s v="2024-06-28"/>
    <m/>
    <m/>
    <x v="0"/>
    <x v="0"/>
    <x v="0"/>
    <x v="0"/>
    <x v="1"/>
    <x v="1"/>
    <x v="0"/>
    <x v="0"/>
    <x v="0"/>
    <x v="0"/>
    <x v="0"/>
  </r>
  <r>
    <n v="179125041"/>
    <x v="24"/>
    <x v="46"/>
    <s v="2024-06-28"/>
    <m/>
    <m/>
    <x v="0"/>
    <x v="0"/>
    <x v="0"/>
    <x v="0"/>
    <x v="1"/>
    <x v="1"/>
    <x v="0"/>
    <x v="0"/>
    <x v="0"/>
    <x v="0"/>
    <x v="0"/>
  </r>
  <r>
    <n v="179125061"/>
    <x v="24"/>
    <x v="46"/>
    <s v="2024-06-28"/>
    <m/>
    <m/>
    <x v="0"/>
    <x v="0"/>
    <x v="0"/>
    <x v="0"/>
    <x v="1"/>
    <x v="1"/>
    <x v="0"/>
    <x v="0"/>
    <x v="0"/>
    <x v="0"/>
    <x v="0"/>
  </r>
  <r>
    <n v="179125287"/>
    <x v="47"/>
    <x v="45"/>
    <s v="2024-06-21"/>
    <m/>
    <s v="2024-06-26"/>
    <x v="0"/>
    <x v="0"/>
    <x v="0"/>
    <x v="0"/>
    <x v="1"/>
    <x v="1"/>
    <x v="0"/>
    <x v="0"/>
    <x v="0"/>
    <x v="0"/>
    <x v="0"/>
  </r>
  <r>
    <n v="179125298"/>
    <x v="47"/>
    <x v="45"/>
    <s v="2024-06-21"/>
    <m/>
    <m/>
    <x v="0"/>
    <x v="0"/>
    <x v="0"/>
    <x v="0"/>
    <x v="1"/>
    <x v="1"/>
    <x v="0"/>
    <x v="0"/>
    <x v="0"/>
    <x v="0"/>
    <x v="0"/>
  </r>
  <r>
    <n v="179171902"/>
    <x v="13"/>
    <x v="31"/>
    <m/>
    <s v="2024-07-04"/>
    <m/>
    <x v="0"/>
    <x v="0"/>
    <x v="0"/>
    <x v="0"/>
    <x v="1"/>
    <x v="2"/>
    <x v="0"/>
    <x v="1"/>
    <x v="0"/>
    <x v="0"/>
    <x v="0"/>
  </r>
  <r>
    <n v="179172525"/>
    <x v="7"/>
    <x v="47"/>
    <s v="2024-06-26"/>
    <m/>
    <m/>
    <x v="0"/>
    <x v="0"/>
    <x v="0"/>
    <x v="0"/>
    <x v="1"/>
    <x v="1"/>
    <x v="0"/>
    <x v="0"/>
    <x v="0"/>
    <x v="0"/>
    <x v="0"/>
  </r>
  <r>
    <n v="179172562"/>
    <x v="7"/>
    <x v="47"/>
    <s v="2024-06-26"/>
    <m/>
    <m/>
    <x v="0"/>
    <x v="0"/>
    <x v="0"/>
    <x v="0"/>
    <x v="1"/>
    <x v="1"/>
    <x v="0"/>
    <x v="0"/>
    <x v="0"/>
    <x v="0"/>
    <x v="0"/>
  </r>
  <r>
    <n v="179172602"/>
    <x v="7"/>
    <x v="47"/>
    <s v="2024-06-26"/>
    <m/>
    <m/>
    <x v="0"/>
    <x v="0"/>
    <x v="0"/>
    <x v="0"/>
    <x v="1"/>
    <x v="1"/>
    <x v="0"/>
    <x v="0"/>
    <x v="0"/>
    <x v="0"/>
    <x v="0"/>
  </r>
  <r>
    <n v="179188577"/>
    <x v="55"/>
    <x v="48"/>
    <s v="2024-06-26"/>
    <m/>
    <m/>
    <x v="0"/>
    <x v="0"/>
    <x v="0"/>
    <x v="0"/>
    <x v="1"/>
    <x v="1"/>
    <x v="0"/>
    <x v="0"/>
    <x v="0"/>
    <x v="0"/>
    <x v="0"/>
  </r>
  <r>
    <n v="179216856"/>
    <x v="35"/>
    <x v="44"/>
    <s v="2024-06-21"/>
    <m/>
    <m/>
    <x v="0"/>
    <x v="0"/>
    <x v="0"/>
    <x v="0"/>
    <x v="1"/>
    <x v="1"/>
    <x v="0"/>
    <x v="0"/>
    <x v="0"/>
    <x v="0"/>
    <x v="0"/>
  </r>
  <r>
    <n v="179216869"/>
    <x v="15"/>
    <x v="31"/>
    <s v="2024-06-26"/>
    <m/>
    <m/>
    <x v="0"/>
    <x v="0"/>
    <x v="0"/>
    <x v="0"/>
    <x v="1"/>
    <x v="1"/>
    <x v="0"/>
    <x v="0"/>
    <x v="0"/>
    <x v="0"/>
    <x v="0"/>
  </r>
  <r>
    <n v="179216900"/>
    <x v="15"/>
    <x v="31"/>
    <s v="2024-06-26"/>
    <m/>
    <m/>
    <x v="0"/>
    <x v="0"/>
    <x v="0"/>
    <x v="0"/>
    <x v="1"/>
    <x v="1"/>
    <x v="0"/>
    <x v="0"/>
    <x v="0"/>
    <x v="0"/>
    <x v="0"/>
  </r>
  <r>
    <n v="179216915"/>
    <x v="35"/>
    <x v="44"/>
    <s v="2024-06-21"/>
    <m/>
    <m/>
    <x v="0"/>
    <x v="0"/>
    <x v="0"/>
    <x v="0"/>
    <x v="1"/>
    <x v="1"/>
    <x v="0"/>
    <x v="0"/>
    <x v="0"/>
    <x v="0"/>
    <x v="0"/>
  </r>
  <r>
    <n v="179216923"/>
    <x v="15"/>
    <x v="31"/>
    <s v="2024-06-26"/>
    <m/>
    <m/>
    <x v="0"/>
    <x v="0"/>
    <x v="0"/>
    <x v="0"/>
    <x v="1"/>
    <x v="1"/>
    <x v="0"/>
    <x v="0"/>
    <x v="0"/>
    <x v="0"/>
    <x v="0"/>
  </r>
  <r>
    <n v="179219970"/>
    <x v="9"/>
    <x v="44"/>
    <s v="2024-06-21"/>
    <m/>
    <m/>
    <x v="0"/>
    <x v="0"/>
    <x v="0"/>
    <x v="0"/>
    <x v="1"/>
    <x v="1"/>
    <x v="0"/>
    <x v="0"/>
    <x v="0"/>
    <x v="0"/>
    <x v="0"/>
  </r>
  <r>
    <n v="179220538"/>
    <x v="5"/>
    <x v="31"/>
    <s v="2024-06-26"/>
    <m/>
    <m/>
    <x v="0"/>
    <x v="0"/>
    <x v="0"/>
    <x v="0"/>
    <x v="1"/>
    <x v="1"/>
    <x v="0"/>
    <x v="0"/>
    <x v="0"/>
    <x v="0"/>
    <x v="0"/>
  </r>
  <r>
    <n v="179220590"/>
    <x v="5"/>
    <x v="31"/>
    <s v="2024-06-26"/>
    <m/>
    <m/>
    <x v="0"/>
    <x v="0"/>
    <x v="0"/>
    <x v="0"/>
    <x v="1"/>
    <x v="1"/>
    <x v="0"/>
    <x v="0"/>
    <x v="0"/>
    <x v="0"/>
    <x v="0"/>
  </r>
  <r>
    <n v="179220653"/>
    <x v="5"/>
    <x v="31"/>
    <s v="2024-06-26"/>
    <m/>
    <m/>
    <x v="0"/>
    <x v="0"/>
    <x v="0"/>
    <x v="0"/>
    <x v="1"/>
    <x v="1"/>
    <x v="0"/>
    <x v="0"/>
    <x v="0"/>
    <x v="0"/>
    <x v="0"/>
  </r>
  <r>
    <n v="179220718"/>
    <x v="5"/>
    <x v="31"/>
    <s v="2024-06-26"/>
    <m/>
    <m/>
    <x v="0"/>
    <x v="0"/>
    <x v="0"/>
    <x v="0"/>
    <x v="1"/>
    <x v="1"/>
    <x v="0"/>
    <x v="0"/>
    <x v="0"/>
    <x v="0"/>
    <x v="0"/>
  </r>
  <r>
    <n v="179221460"/>
    <x v="8"/>
    <x v="31"/>
    <s v="2024-06-24"/>
    <m/>
    <m/>
    <x v="0"/>
    <x v="1"/>
    <x v="0"/>
    <x v="1"/>
    <x v="1"/>
    <x v="1"/>
    <x v="0"/>
    <x v="0"/>
    <x v="0"/>
    <x v="0"/>
    <x v="0"/>
  </r>
  <r>
    <n v="179226316"/>
    <x v="43"/>
    <x v="44"/>
    <s v="2024-06-26"/>
    <m/>
    <m/>
    <x v="0"/>
    <x v="0"/>
    <x v="0"/>
    <x v="0"/>
    <x v="1"/>
    <x v="1"/>
    <x v="0"/>
    <x v="0"/>
    <x v="0"/>
    <x v="0"/>
    <x v="0"/>
  </r>
  <r>
    <n v="179226480"/>
    <x v="12"/>
    <x v="31"/>
    <s v="2024-06-24"/>
    <m/>
    <m/>
    <x v="0"/>
    <x v="0"/>
    <x v="0"/>
    <x v="0"/>
    <x v="1"/>
    <x v="1"/>
    <x v="0"/>
    <x v="0"/>
    <x v="0"/>
    <x v="0"/>
    <x v="0"/>
  </r>
  <r>
    <n v="179226503"/>
    <x v="12"/>
    <x v="31"/>
    <s v="2024-06-24"/>
    <m/>
    <m/>
    <x v="0"/>
    <x v="0"/>
    <x v="0"/>
    <x v="0"/>
    <x v="1"/>
    <x v="1"/>
    <x v="0"/>
    <x v="0"/>
    <x v="0"/>
    <x v="0"/>
    <x v="0"/>
  </r>
  <r>
    <n v="179226522"/>
    <x v="12"/>
    <x v="31"/>
    <s v="2024-06-24"/>
    <m/>
    <m/>
    <x v="0"/>
    <x v="0"/>
    <x v="0"/>
    <x v="0"/>
    <x v="1"/>
    <x v="1"/>
    <x v="0"/>
    <x v="0"/>
    <x v="0"/>
    <x v="0"/>
    <x v="0"/>
  </r>
  <r>
    <n v="179226548"/>
    <x v="12"/>
    <x v="31"/>
    <s v="2024-06-24"/>
    <m/>
    <m/>
    <x v="0"/>
    <x v="0"/>
    <x v="0"/>
    <x v="0"/>
    <x v="1"/>
    <x v="1"/>
    <x v="0"/>
    <x v="0"/>
    <x v="0"/>
    <x v="0"/>
    <x v="0"/>
  </r>
  <r>
    <n v="179229535"/>
    <x v="4"/>
    <x v="48"/>
    <s v="2024-06-26"/>
    <m/>
    <m/>
    <x v="0"/>
    <x v="0"/>
    <x v="0"/>
    <x v="0"/>
    <x v="1"/>
    <x v="1"/>
    <x v="0"/>
    <x v="0"/>
    <x v="0"/>
    <x v="0"/>
    <x v="0"/>
  </r>
  <r>
    <n v="179229566"/>
    <x v="4"/>
    <x v="48"/>
    <s v="2024-06-26"/>
    <m/>
    <m/>
    <x v="0"/>
    <x v="0"/>
    <x v="0"/>
    <x v="0"/>
    <x v="1"/>
    <x v="1"/>
    <x v="0"/>
    <x v="0"/>
    <x v="0"/>
    <x v="0"/>
    <x v="0"/>
  </r>
  <r>
    <n v="179229587"/>
    <x v="4"/>
    <x v="48"/>
    <s v="2024-06-26"/>
    <m/>
    <m/>
    <x v="0"/>
    <x v="0"/>
    <x v="0"/>
    <x v="0"/>
    <x v="1"/>
    <x v="1"/>
    <x v="0"/>
    <x v="0"/>
    <x v="0"/>
    <x v="0"/>
    <x v="0"/>
  </r>
  <r>
    <n v="179230516"/>
    <x v="56"/>
    <x v="31"/>
    <s v="2024-06-26"/>
    <m/>
    <m/>
    <x v="0"/>
    <x v="0"/>
    <x v="0"/>
    <x v="0"/>
    <x v="1"/>
    <x v="1"/>
    <x v="0"/>
    <x v="0"/>
    <x v="0"/>
    <x v="0"/>
    <x v="0"/>
  </r>
  <r>
    <n v="179230556"/>
    <x v="56"/>
    <x v="31"/>
    <s v="2024-06-26"/>
    <m/>
    <m/>
    <x v="0"/>
    <x v="0"/>
    <x v="0"/>
    <x v="0"/>
    <x v="1"/>
    <x v="1"/>
    <x v="0"/>
    <x v="0"/>
    <x v="0"/>
    <x v="0"/>
    <x v="0"/>
  </r>
  <r>
    <n v="179230574"/>
    <x v="56"/>
    <x v="31"/>
    <s v="2024-06-26"/>
    <m/>
    <m/>
    <x v="0"/>
    <x v="0"/>
    <x v="0"/>
    <x v="0"/>
    <x v="1"/>
    <x v="1"/>
    <x v="0"/>
    <x v="0"/>
    <x v="0"/>
    <x v="0"/>
    <x v="0"/>
  </r>
  <r>
    <n v="179234769"/>
    <x v="8"/>
    <x v="48"/>
    <s v="2024-06-26"/>
    <m/>
    <m/>
    <x v="0"/>
    <x v="0"/>
    <x v="0"/>
    <x v="0"/>
    <x v="1"/>
    <x v="1"/>
    <x v="0"/>
    <x v="0"/>
    <x v="0"/>
    <x v="0"/>
    <x v="0"/>
  </r>
  <r>
    <n v="179235134"/>
    <x v="7"/>
    <x v="48"/>
    <s v="2024-06-25"/>
    <m/>
    <m/>
    <x v="0"/>
    <x v="4"/>
    <x v="0"/>
    <x v="1"/>
    <x v="1"/>
    <x v="1"/>
    <x v="0"/>
    <x v="0"/>
    <x v="0"/>
    <x v="0"/>
    <x v="0"/>
  </r>
  <r>
    <n v="179235194"/>
    <x v="14"/>
    <x v="48"/>
    <s v="2024-06-25"/>
    <m/>
    <m/>
    <x v="0"/>
    <x v="4"/>
    <x v="0"/>
    <x v="1"/>
    <x v="1"/>
    <x v="1"/>
    <x v="0"/>
    <x v="0"/>
    <x v="0"/>
    <x v="0"/>
    <x v="0"/>
  </r>
  <r>
    <n v="179235215"/>
    <x v="14"/>
    <x v="48"/>
    <s v="2024-06-26"/>
    <m/>
    <m/>
    <x v="0"/>
    <x v="0"/>
    <x v="0"/>
    <x v="0"/>
    <x v="1"/>
    <x v="1"/>
    <x v="0"/>
    <x v="0"/>
    <x v="0"/>
    <x v="0"/>
    <x v="0"/>
  </r>
  <r>
    <n v="179235242"/>
    <x v="14"/>
    <x v="48"/>
    <s v="2024-06-26"/>
    <m/>
    <m/>
    <x v="0"/>
    <x v="0"/>
    <x v="0"/>
    <x v="0"/>
    <x v="1"/>
    <x v="1"/>
    <x v="0"/>
    <x v="0"/>
    <x v="0"/>
    <x v="0"/>
    <x v="0"/>
  </r>
  <r>
    <n v="179235261"/>
    <x v="7"/>
    <x v="48"/>
    <m/>
    <s v="2024-07-03"/>
    <m/>
    <x v="0"/>
    <x v="0"/>
    <x v="0"/>
    <x v="0"/>
    <x v="1"/>
    <x v="2"/>
    <x v="0"/>
    <x v="1"/>
    <x v="0"/>
    <x v="0"/>
    <x v="0"/>
  </r>
  <r>
    <n v="179235273"/>
    <x v="14"/>
    <x v="48"/>
    <s v="2024-06-26"/>
    <m/>
    <m/>
    <x v="0"/>
    <x v="0"/>
    <x v="0"/>
    <x v="0"/>
    <x v="1"/>
    <x v="1"/>
    <x v="0"/>
    <x v="0"/>
    <x v="0"/>
    <x v="0"/>
    <x v="0"/>
  </r>
  <r>
    <n v="179235290"/>
    <x v="7"/>
    <x v="48"/>
    <m/>
    <s v="2024-07-03"/>
    <m/>
    <x v="0"/>
    <x v="0"/>
    <x v="0"/>
    <x v="0"/>
    <x v="1"/>
    <x v="2"/>
    <x v="0"/>
    <x v="1"/>
    <x v="0"/>
    <x v="0"/>
    <x v="0"/>
  </r>
  <r>
    <n v="179235344"/>
    <x v="7"/>
    <x v="48"/>
    <m/>
    <s v="2024-07-03"/>
    <m/>
    <x v="0"/>
    <x v="0"/>
    <x v="0"/>
    <x v="0"/>
    <x v="1"/>
    <x v="2"/>
    <x v="0"/>
    <x v="1"/>
    <x v="0"/>
    <x v="0"/>
    <x v="0"/>
  </r>
  <r>
    <n v="179256521"/>
    <x v="6"/>
    <x v="49"/>
    <s v="2024-07-01"/>
    <m/>
    <m/>
    <x v="0"/>
    <x v="0"/>
    <x v="0"/>
    <x v="0"/>
    <x v="1"/>
    <x v="3"/>
    <x v="0"/>
    <x v="0"/>
    <x v="0"/>
    <x v="0"/>
    <x v="0"/>
  </r>
  <r>
    <n v="179256570"/>
    <x v="6"/>
    <x v="49"/>
    <s v="2024-07-01"/>
    <m/>
    <m/>
    <x v="0"/>
    <x v="0"/>
    <x v="0"/>
    <x v="0"/>
    <x v="1"/>
    <x v="3"/>
    <x v="0"/>
    <x v="0"/>
    <x v="0"/>
    <x v="0"/>
    <x v="0"/>
  </r>
  <r>
    <n v="179257221"/>
    <x v="7"/>
    <x v="48"/>
    <s v="2024-06-26"/>
    <m/>
    <m/>
    <x v="0"/>
    <x v="0"/>
    <x v="0"/>
    <x v="0"/>
    <x v="1"/>
    <x v="1"/>
    <x v="0"/>
    <x v="0"/>
    <x v="0"/>
    <x v="0"/>
    <x v="0"/>
  </r>
  <r>
    <n v="179257248"/>
    <x v="7"/>
    <x v="48"/>
    <s v="2024-06-26"/>
    <m/>
    <m/>
    <x v="0"/>
    <x v="0"/>
    <x v="0"/>
    <x v="0"/>
    <x v="1"/>
    <x v="1"/>
    <x v="0"/>
    <x v="0"/>
    <x v="0"/>
    <x v="0"/>
    <x v="0"/>
  </r>
  <r>
    <n v="179258328"/>
    <x v="15"/>
    <x v="47"/>
    <m/>
    <s v="2024-07-09"/>
    <m/>
    <x v="0"/>
    <x v="0"/>
    <x v="0"/>
    <x v="0"/>
    <x v="1"/>
    <x v="2"/>
    <x v="0"/>
    <x v="1"/>
    <x v="0"/>
    <x v="0"/>
    <x v="0"/>
  </r>
  <r>
    <n v="179258544"/>
    <x v="27"/>
    <x v="47"/>
    <s v="2024-06-26"/>
    <m/>
    <m/>
    <x v="0"/>
    <x v="0"/>
    <x v="0"/>
    <x v="0"/>
    <x v="1"/>
    <x v="1"/>
    <x v="0"/>
    <x v="0"/>
    <x v="0"/>
    <x v="0"/>
    <x v="0"/>
  </r>
  <r>
    <n v="179258594"/>
    <x v="27"/>
    <x v="47"/>
    <s v="2024-06-26"/>
    <m/>
    <m/>
    <x v="0"/>
    <x v="0"/>
    <x v="0"/>
    <x v="0"/>
    <x v="1"/>
    <x v="1"/>
    <x v="0"/>
    <x v="0"/>
    <x v="0"/>
    <x v="0"/>
    <x v="0"/>
  </r>
  <r>
    <n v="179258755"/>
    <x v="3"/>
    <x v="47"/>
    <s v="2024-06-26"/>
    <m/>
    <m/>
    <x v="0"/>
    <x v="0"/>
    <x v="0"/>
    <x v="0"/>
    <x v="1"/>
    <x v="1"/>
    <x v="0"/>
    <x v="0"/>
    <x v="0"/>
    <x v="0"/>
    <x v="0"/>
  </r>
  <r>
    <n v="179258785"/>
    <x v="3"/>
    <x v="47"/>
    <s v="2024-06-26"/>
    <m/>
    <m/>
    <x v="0"/>
    <x v="0"/>
    <x v="0"/>
    <x v="0"/>
    <x v="1"/>
    <x v="1"/>
    <x v="0"/>
    <x v="0"/>
    <x v="0"/>
    <x v="0"/>
    <x v="0"/>
  </r>
  <r>
    <n v="179258813"/>
    <x v="3"/>
    <x v="47"/>
    <s v="2024-06-26"/>
    <m/>
    <m/>
    <x v="0"/>
    <x v="0"/>
    <x v="0"/>
    <x v="0"/>
    <x v="1"/>
    <x v="1"/>
    <x v="0"/>
    <x v="0"/>
    <x v="0"/>
    <x v="0"/>
    <x v="0"/>
  </r>
  <r>
    <n v="179258917"/>
    <x v="20"/>
    <x v="47"/>
    <s v="2024-06-26"/>
    <m/>
    <m/>
    <x v="0"/>
    <x v="0"/>
    <x v="0"/>
    <x v="0"/>
    <x v="1"/>
    <x v="1"/>
    <x v="0"/>
    <x v="0"/>
    <x v="0"/>
    <x v="0"/>
    <x v="0"/>
  </r>
  <r>
    <n v="179264476"/>
    <x v="0"/>
    <x v="31"/>
    <s v="2024-06-26"/>
    <m/>
    <m/>
    <x v="0"/>
    <x v="0"/>
    <x v="0"/>
    <x v="0"/>
    <x v="1"/>
    <x v="1"/>
    <x v="0"/>
    <x v="0"/>
    <x v="0"/>
    <x v="0"/>
    <x v="0"/>
  </r>
  <r>
    <n v="179264538"/>
    <x v="0"/>
    <x v="31"/>
    <s v="2024-06-26"/>
    <m/>
    <m/>
    <x v="0"/>
    <x v="0"/>
    <x v="0"/>
    <x v="0"/>
    <x v="1"/>
    <x v="1"/>
    <x v="0"/>
    <x v="0"/>
    <x v="0"/>
    <x v="0"/>
    <x v="0"/>
  </r>
  <r>
    <n v="179264636"/>
    <x v="22"/>
    <x v="47"/>
    <s v="2024-06-26"/>
    <m/>
    <m/>
    <x v="0"/>
    <x v="0"/>
    <x v="0"/>
    <x v="0"/>
    <x v="1"/>
    <x v="1"/>
    <x v="0"/>
    <x v="0"/>
    <x v="0"/>
    <x v="0"/>
    <x v="0"/>
  </r>
  <r>
    <n v="179276043"/>
    <x v="26"/>
    <x v="47"/>
    <s v="2024-06-28"/>
    <m/>
    <m/>
    <x v="0"/>
    <x v="0"/>
    <x v="0"/>
    <x v="0"/>
    <x v="1"/>
    <x v="1"/>
    <x v="0"/>
    <x v="0"/>
    <x v="0"/>
    <x v="0"/>
    <x v="0"/>
  </r>
  <r>
    <n v="179283495"/>
    <x v="11"/>
    <x v="46"/>
    <s v="2024-06-28"/>
    <m/>
    <m/>
    <x v="0"/>
    <x v="0"/>
    <x v="0"/>
    <x v="0"/>
    <x v="1"/>
    <x v="1"/>
    <x v="0"/>
    <x v="0"/>
    <x v="0"/>
    <x v="0"/>
    <x v="0"/>
  </r>
  <r>
    <n v="179297774"/>
    <x v="44"/>
    <x v="42"/>
    <s v="2024-07-05"/>
    <m/>
    <m/>
    <x v="0"/>
    <x v="2"/>
    <x v="0"/>
    <x v="1"/>
    <x v="2"/>
    <x v="3"/>
    <x v="0"/>
    <x v="0"/>
    <x v="0"/>
    <x v="0"/>
    <x v="0"/>
  </r>
  <r>
    <n v="179297827"/>
    <x v="44"/>
    <x v="42"/>
    <s v="2024-07-09"/>
    <m/>
    <m/>
    <x v="0"/>
    <x v="0"/>
    <x v="0"/>
    <x v="0"/>
    <x v="2"/>
    <x v="3"/>
    <x v="0"/>
    <x v="0"/>
    <x v="0"/>
    <x v="0"/>
    <x v="0"/>
  </r>
  <r>
    <n v="179297862"/>
    <x v="44"/>
    <x v="42"/>
    <s v="2024-07-09"/>
    <m/>
    <m/>
    <x v="0"/>
    <x v="0"/>
    <x v="0"/>
    <x v="0"/>
    <x v="2"/>
    <x v="3"/>
    <x v="0"/>
    <x v="0"/>
    <x v="0"/>
    <x v="0"/>
    <x v="0"/>
  </r>
  <r>
    <n v="179298065"/>
    <x v="27"/>
    <x v="50"/>
    <s v="2024-07-16"/>
    <m/>
    <m/>
    <x v="0"/>
    <x v="0"/>
    <x v="0"/>
    <x v="0"/>
    <x v="2"/>
    <x v="3"/>
    <x v="0"/>
    <x v="0"/>
    <x v="0"/>
    <x v="0"/>
    <x v="0"/>
  </r>
  <r>
    <n v="179298138"/>
    <x v="27"/>
    <x v="50"/>
    <s v="2024-07-16"/>
    <m/>
    <m/>
    <x v="0"/>
    <x v="0"/>
    <x v="0"/>
    <x v="0"/>
    <x v="2"/>
    <x v="3"/>
    <x v="0"/>
    <x v="0"/>
    <x v="0"/>
    <x v="0"/>
    <x v="0"/>
  </r>
  <r>
    <n v="179298709"/>
    <x v="0"/>
    <x v="51"/>
    <s v="2024-06-27"/>
    <m/>
    <m/>
    <x v="0"/>
    <x v="0"/>
    <x v="0"/>
    <x v="0"/>
    <x v="1"/>
    <x v="1"/>
    <x v="0"/>
    <x v="0"/>
    <x v="0"/>
    <x v="0"/>
    <x v="0"/>
  </r>
  <r>
    <n v="179298733"/>
    <x v="0"/>
    <x v="51"/>
    <s v="2024-06-27"/>
    <m/>
    <m/>
    <x v="0"/>
    <x v="0"/>
    <x v="0"/>
    <x v="0"/>
    <x v="1"/>
    <x v="1"/>
    <x v="0"/>
    <x v="0"/>
    <x v="0"/>
    <x v="0"/>
    <x v="0"/>
  </r>
  <r>
    <n v="179305246"/>
    <x v="56"/>
    <x v="52"/>
    <s v="2024-07-12"/>
    <m/>
    <m/>
    <x v="0"/>
    <x v="0"/>
    <x v="0"/>
    <x v="0"/>
    <x v="2"/>
    <x v="3"/>
    <x v="0"/>
    <x v="0"/>
    <x v="0"/>
    <x v="0"/>
    <x v="0"/>
  </r>
  <r>
    <n v="179305274"/>
    <x v="56"/>
    <x v="52"/>
    <s v="2024-07-12"/>
    <m/>
    <m/>
    <x v="0"/>
    <x v="0"/>
    <x v="0"/>
    <x v="0"/>
    <x v="2"/>
    <x v="3"/>
    <x v="0"/>
    <x v="0"/>
    <x v="0"/>
    <x v="0"/>
    <x v="0"/>
  </r>
  <r>
    <n v="179305699"/>
    <x v="4"/>
    <x v="46"/>
    <s v="2024-06-28"/>
    <m/>
    <m/>
    <x v="0"/>
    <x v="0"/>
    <x v="0"/>
    <x v="0"/>
    <x v="1"/>
    <x v="1"/>
    <x v="0"/>
    <x v="0"/>
    <x v="0"/>
    <x v="0"/>
    <x v="0"/>
  </r>
  <r>
    <n v="179305727"/>
    <x v="4"/>
    <x v="46"/>
    <s v="2024-06-28"/>
    <m/>
    <m/>
    <x v="0"/>
    <x v="0"/>
    <x v="0"/>
    <x v="0"/>
    <x v="1"/>
    <x v="1"/>
    <x v="0"/>
    <x v="0"/>
    <x v="0"/>
    <x v="0"/>
    <x v="0"/>
  </r>
  <r>
    <n v="179311860"/>
    <x v="13"/>
    <x v="53"/>
    <s v="2024-07-18"/>
    <m/>
    <m/>
    <x v="0"/>
    <x v="0"/>
    <x v="0"/>
    <x v="0"/>
    <x v="2"/>
    <x v="3"/>
    <x v="0"/>
    <x v="0"/>
    <x v="0"/>
    <x v="0"/>
    <x v="0"/>
  </r>
  <r>
    <n v="179311889"/>
    <x v="13"/>
    <x v="53"/>
    <s v="2024-07-18"/>
    <m/>
    <m/>
    <x v="0"/>
    <x v="0"/>
    <x v="0"/>
    <x v="0"/>
    <x v="2"/>
    <x v="3"/>
    <x v="0"/>
    <x v="0"/>
    <x v="0"/>
    <x v="0"/>
    <x v="0"/>
  </r>
  <r>
    <n v="179313645"/>
    <x v="11"/>
    <x v="54"/>
    <s v="2024-07-08"/>
    <m/>
    <m/>
    <x v="0"/>
    <x v="0"/>
    <x v="0"/>
    <x v="0"/>
    <x v="1"/>
    <x v="3"/>
    <x v="0"/>
    <x v="0"/>
    <x v="0"/>
    <x v="0"/>
    <x v="0"/>
  </r>
  <r>
    <n v="179314098"/>
    <x v="7"/>
    <x v="49"/>
    <s v="2024-07-01"/>
    <m/>
    <m/>
    <x v="0"/>
    <x v="0"/>
    <x v="0"/>
    <x v="0"/>
    <x v="1"/>
    <x v="3"/>
    <x v="0"/>
    <x v="0"/>
    <x v="0"/>
    <x v="0"/>
    <x v="0"/>
  </r>
  <r>
    <n v="179314150"/>
    <x v="7"/>
    <x v="49"/>
    <s v="2024-07-01"/>
    <m/>
    <m/>
    <x v="0"/>
    <x v="0"/>
    <x v="0"/>
    <x v="0"/>
    <x v="1"/>
    <x v="3"/>
    <x v="0"/>
    <x v="0"/>
    <x v="0"/>
    <x v="0"/>
    <x v="0"/>
  </r>
  <r>
    <n v="179314169"/>
    <x v="7"/>
    <x v="49"/>
    <s v="2024-07-01"/>
    <m/>
    <m/>
    <x v="0"/>
    <x v="0"/>
    <x v="0"/>
    <x v="0"/>
    <x v="1"/>
    <x v="3"/>
    <x v="0"/>
    <x v="0"/>
    <x v="0"/>
    <x v="0"/>
    <x v="0"/>
  </r>
  <r>
    <n v="179314199"/>
    <x v="3"/>
    <x v="55"/>
    <m/>
    <s v="2024-07-16"/>
    <m/>
    <x v="0"/>
    <x v="0"/>
    <x v="0"/>
    <x v="0"/>
    <x v="2"/>
    <x v="2"/>
    <x v="0"/>
    <x v="1"/>
    <x v="0"/>
    <x v="0"/>
    <x v="0"/>
  </r>
  <r>
    <n v="179326288"/>
    <x v="2"/>
    <x v="46"/>
    <s v="2024-06-28"/>
    <m/>
    <m/>
    <x v="0"/>
    <x v="0"/>
    <x v="0"/>
    <x v="0"/>
    <x v="1"/>
    <x v="1"/>
    <x v="0"/>
    <x v="0"/>
    <x v="0"/>
    <x v="0"/>
    <x v="0"/>
  </r>
  <r>
    <n v="179326319"/>
    <x v="2"/>
    <x v="46"/>
    <s v="2024-06-28"/>
    <m/>
    <m/>
    <x v="0"/>
    <x v="0"/>
    <x v="0"/>
    <x v="0"/>
    <x v="1"/>
    <x v="1"/>
    <x v="0"/>
    <x v="0"/>
    <x v="0"/>
    <x v="0"/>
    <x v="0"/>
  </r>
  <r>
    <n v="179326435"/>
    <x v="2"/>
    <x v="46"/>
    <s v="2024-06-28"/>
    <m/>
    <m/>
    <x v="0"/>
    <x v="0"/>
    <x v="0"/>
    <x v="0"/>
    <x v="1"/>
    <x v="1"/>
    <x v="0"/>
    <x v="0"/>
    <x v="0"/>
    <x v="0"/>
    <x v="0"/>
  </r>
  <r>
    <n v="179326591"/>
    <x v="21"/>
    <x v="42"/>
    <s v="2024-07-05"/>
    <m/>
    <m/>
    <x v="0"/>
    <x v="4"/>
    <x v="0"/>
    <x v="1"/>
    <x v="2"/>
    <x v="3"/>
    <x v="0"/>
    <x v="0"/>
    <x v="0"/>
    <x v="0"/>
    <x v="0"/>
  </r>
  <r>
    <n v="179326617"/>
    <x v="21"/>
    <x v="42"/>
    <s v="2024-07-09"/>
    <m/>
    <m/>
    <x v="0"/>
    <x v="0"/>
    <x v="0"/>
    <x v="0"/>
    <x v="2"/>
    <x v="3"/>
    <x v="0"/>
    <x v="0"/>
    <x v="0"/>
    <x v="0"/>
    <x v="0"/>
  </r>
  <r>
    <n v="179326859"/>
    <x v="35"/>
    <x v="51"/>
    <s v="2024-06-27"/>
    <m/>
    <m/>
    <x v="0"/>
    <x v="0"/>
    <x v="0"/>
    <x v="0"/>
    <x v="1"/>
    <x v="1"/>
    <x v="0"/>
    <x v="0"/>
    <x v="0"/>
    <x v="0"/>
    <x v="0"/>
  </r>
  <r>
    <n v="179326895"/>
    <x v="35"/>
    <x v="51"/>
    <s v="2024-06-27"/>
    <m/>
    <m/>
    <x v="0"/>
    <x v="0"/>
    <x v="0"/>
    <x v="0"/>
    <x v="1"/>
    <x v="1"/>
    <x v="0"/>
    <x v="0"/>
    <x v="0"/>
    <x v="0"/>
    <x v="0"/>
  </r>
  <r>
    <n v="179326909"/>
    <x v="35"/>
    <x v="51"/>
    <s v="2024-06-27"/>
    <m/>
    <m/>
    <x v="0"/>
    <x v="0"/>
    <x v="0"/>
    <x v="0"/>
    <x v="1"/>
    <x v="1"/>
    <x v="0"/>
    <x v="0"/>
    <x v="0"/>
    <x v="0"/>
    <x v="0"/>
  </r>
  <r>
    <n v="179326928"/>
    <x v="35"/>
    <x v="51"/>
    <s v="2024-06-27"/>
    <m/>
    <m/>
    <x v="0"/>
    <x v="0"/>
    <x v="0"/>
    <x v="0"/>
    <x v="1"/>
    <x v="1"/>
    <x v="0"/>
    <x v="0"/>
    <x v="0"/>
    <x v="0"/>
    <x v="0"/>
  </r>
  <r>
    <n v="179327203"/>
    <x v="2"/>
    <x v="49"/>
    <s v="2024-07-01"/>
    <m/>
    <m/>
    <x v="0"/>
    <x v="0"/>
    <x v="0"/>
    <x v="0"/>
    <x v="1"/>
    <x v="3"/>
    <x v="0"/>
    <x v="0"/>
    <x v="0"/>
    <x v="0"/>
    <x v="0"/>
  </r>
  <r>
    <n v="179327234"/>
    <x v="2"/>
    <x v="49"/>
    <s v="2024-07-01"/>
    <m/>
    <m/>
    <x v="0"/>
    <x v="0"/>
    <x v="0"/>
    <x v="0"/>
    <x v="1"/>
    <x v="3"/>
    <x v="0"/>
    <x v="0"/>
    <x v="0"/>
    <x v="0"/>
    <x v="0"/>
  </r>
  <r>
    <n v="179328188"/>
    <x v="5"/>
    <x v="56"/>
    <m/>
    <s v="2024-07-01"/>
    <m/>
    <x v="0"/>
    <x v="0"/>
    <x v="0"/>
    <x v="0"/>
    <x v="1"/>
    <x v="2"/>
    <x v="0"/>
    <x v="1"/>
    <x v="0"/>
    <x v="0"/>
    <x v="0"/>
  </r>
  <r>
    <n v="179328222"/>
    <x v="5"/>
    <x v="56"/>
    <s v="2024-07-08"/>
    <m/>
    <m/>
    <x v="0"/>
    <x v="0"/>
    <x v="0"/>
    <x v="0"/>
    <x v="1"/>
    <x v="3"/>
    <x v="0"/>
    <x v="0"/>
    <x v="0"/>
    <x v="0"/>
    <x v="0"/>
  </r>
  <r>
    <n v="179328243"/>
    <x v="5"/>
    <x v="56"/>
    <s v="2024-07-04"/>
    <m/>
    <m/>
    <x v="0"/>
    <x v="0"/>
    <x v="0"/>
    <x v="0"/>
    <x v="1"/>
    <x v="3"/>
    <x v="0"/>
    <x v="0"/>
    <x v="0"/>
    <x v="0"/>
    <x v="0"/>
  </r>
  <r>
    <n v="179328262"/>
    <x v="5"/>
    <x v="56"/>
    <s v="2024-07-04"/>
    <m/>
    <m/>
    <x v="0"/>
    <x v="0"/>
    <x v="0"/>
    <x v="0"/>
    <x v="1"/>
    <x v="3"/>
    <x v="0"/>
    <x v="0"/>
    <x v="0"/>
    <x v="0"/>
    <x v="0"/>
  </r>
  <r>
    <n v="179328373"/>
    <x v="5"/>
    <x v="56"/>
    <s v="2024-07-04"/>
    <m/>
    <m/>
    <x v="0"/>
    <x v="0"/>
    <x v="0"/>
    <x v="0"/>
    <x v="1"/>
    <x v="3"/>
    <x v="0"/>
    <x v="0"/>
    <x v="0"/>
    <x v="0"/>
    <x v="0"/>
  </r>
  <r>
    <n v="179328488"/>
    <x v="37"/>
    <x v="57"/>
    <s v="2024-07-11"/>
    <m/>
    <m/>
    <x v="0"/>
    <x v="0"/>
    <x v="0"/>
    <x v="0"/>
    <x v="2"/>
    <x v="3"/>
    <x v="0"/>
    <x v="0"/>
    <x v="0"/>
    <x v="0"/>
    <x v="0"/>
  </r>
  <r>
    <n v="179331172"/>
    <x v="4"/>
    <x v="49"/>
    <m/>
    <s v="2024-06-27"/>
    <m/>
    <x v="0"/>
    <x v="0"/>
    <x v="0"/>
    <x v="0"/>
    <x v="1"/>
    <x v="2"/>
    <x v="0"/>
    <x v="1"/>
    <x v="0"/>
    <x v="0"/>
    <x v="0"/>
  </r>
  <r>
    <n v="179331196"/>
    <x v="4"/>
    <x v="49"/>
    <m/>
    <s v="2024-06-27"/>
    <m/>
    <x v="0"/>
    <x v="0"/>
    <x v="0"/>
    <x v="0"/>
    <x v="1"/>
    <x v="2"/>
    <x v="0"/>
    <x v="1"/>
    <x v="0"/>
    <x v="0"/>
    <x v="0"/>
  </r>
  <r>
    <n v="179331213"/>
    <x v="4"/>
    <x v="49"/>
    <m/>
    <s v="2024-06-27"/>
    <m/>
    <x v="0"/>
    <x v="0"/>
    <x v="0"/>
    <x v="0"/>
    <x v="1"/>
    <x v="2"/>
    <x v="0"/>
    <x v="1"/>
    <x v="0"/>
    <x v="0"/>
    <x v="0"/>
  </r>
  <r>
    <n v="179331224"/>
    <x v="4"/>
    <x v="49"/>
    <m/>
    <s v="2024-06-26"/>
    <m/>
    <x v="0"/>
    <x v="0"/>
    <x v="0"/>
    <x v="0"/>
    <x v="1"/>
    <x v="2"/>
    <x v="0"/>
    <x v="1"/>
    <x v="0"/>
    <x v="0"/>
    <x v="0"/>
  </r>
  <r>
    <n v="179332893"/>
    <x v="45"/>
    <x v="47"/>
    <s v="2024-06-27"/>
    <m/>
    <m/>
    <x v="0"/>
    <x v="0"/>
    <x v="0"/>
    <x v="0"/>
    <x v="1"/>
    <x v="1"/>
    <x v="0"/>
    <x v="0"/>
    <x v="0"/>
    <x v="0"/>
    <x v="0"/>
  </r>
  <r>
    <n v="179333020"/>
    <x v="45"/>
    <x v="47"/>
    <s v="2024-06-27"/>
    <m/>
    <m/>
    <x v="0"/>
    <x v="0"/>
    <x v="0"/>
    <x v="0"/>
    <x v="1"/>
    <x v="1"/>
    <x v="0"/>
    <x v="0"/>
    <x v="0"/>
    <x v="0"/>
    <x v="0"/>
  </r>
  <r>
    <n v="179400797"/>
    <x v="9"/>
    <x v="54"/>
    <s v="2024-07-02"/>
    <m/>
    <m/>
    <x v="0"/>
    <x v="0"/>
    <x v="0"/>
    <x v="0"/>
    <x v="1"/>
    <x v="3"/>
    <x v="0"/>
    <x v="0"/>
    <x v="0"/>
    <x v="0"/>
    <x v="0"/>
  </r>
  <r>
    <n v="179400821"/>
    <x v="9"/>
    <x v="54"/>
    <s v="2024-07-02"/>
    <m/>
    <m/>
    <x v="0"/>
    <x v="0"/>
    <x v="0"/>
    <x v="0"/>
    <x v="1"/>
    <x v="3"/>
    <x v="0"/>
    <x v="0"/>
    <x v="0"/>
    <x v="0"/>
    <x v="0"/>
  </r>
  <r>
    <n v="179402529"/>
    <x v="5"/>
    <x v="58"/>
    <s v="2024-08-07"/>
    <m/>
    <m/>
    <x v="0"/>
    <x v="0"/>
    <x v="0"/>
    <x v="0"/>
    <x v="3"/>
    <x v="4"/>
    <x v="0"/>
    <x v="0"/>
    <x v="0"/>
    <x v="0"/>
    <x v="0"/>
  </r>
  <r>
    <n v="179402579"/>
    <x v="5"/>
    <x v="58"/>
    <s v="2024-08-07"/>
    <m/>
    <m/>
    <x v="0"/>
    <x v="0"/>
    <x v="0"/>
    <x v="0"/>
    <x v="3"/>
    <x v="4"/>
    <x v="0"/>
    <x v="0"/>
    <x v="0"/>
    <x v="0"/>
    <x v="0"/>
  </r>
  <r>
    <n v="179402662"/>
    <x v="5"/>
    <x v="58"/>
    <s v="2024-08-07"/>
    <m/>
    <m/>
    <x v="0"/>
    <x v="0"/>
    <x v="0"/>
    <x v="0"/>
    <x v="3"/>
    <x v="4"/>
    <x v="0"/>
    <x v="0"/>
    <x v="0"/>
    <x v="0"/>
    <x v="0"/>
  </r>
  <r>
    <n v="179404859"/>
    <x v="13"/>
    <x v="52"/>
    <s v="2024-07-12"/>
    <m/>
    <m/>
    <x v="0"/>
    <x v="0"/>
    <x v="0"/>
    <x v="0"/>
    <x v="2"/>
    <x v="3"/>
    <x v="0"/>
    <x v="0"/>
    <x v="0"/>
    <x v="0"/>
    <x v="0"/>
  </r>
  <r>
    <n v="179404888"/>
    <x v="13"/>
    <x v="52"/>
    <s v="2024-07-12"/>
    <m/>
    <m/>
    <x v="0"/>
    <x v="0"/>
    <x v="0"/>
    <x v="0"/>
    <x v="2"/>
    <x v="3"/>
    <x v="0"/>
    <x v="0"/>
    <x v="0"/>
    <x v="0"/>
    <x v="0"/>
  </r>
  <r>
    <n v="179404951"/>
    <x v="13"/>
    <x v="52"/>
    <s v="2024-07-16"/>
    <m/>
    <m/>
    <x v="0"/>
    <x v="0"/>
    <x v="0"/>
    <x v="0"/>
    <x v="2"/>
    <x v="3"/>
    <x v="0"/>
    <x v="0"/>
    <x v="0"/>
    <x v="0"/>
    <x v="0"/>
  </r>
  <r>
    <n v="179416056"/>
    <x v="57"/>
    <x v="49"/>
    <s v="2024-07-02"/>
    <m/>
    <m/>
    <x v="0"/>
    <x v="0"/>
    <x v="0"/>
    <x v="0"/>
    <x v="1"/>
    <x v="3"/>
    <x v="0"/>
    <x v="0"/>
    <x v="0"/>
    <x v="0"/>
    <x v="0"/>
  </r>
  <r>
    <n v="179416080"/>
    <x v="57"/>
    <x v="49"/>
    <s v="2024-06-26"/>
    <m/>
    <m/>
    <x v="0"/>
    <x v="0"/>
    <x v="0"/>
    <x v="0"/>
    <x v="1"/>
    <x v="1"/>
    <x v="0"/>
    <x v="0"/>
    <x v="0"/>
    <x v="0"/>
    <x v="0"/>
  </r>
  <r>
    <n v="179439207"/>
    <x v="5"/>
    <x v="59"/>
    <s v="2024-07-03"/>
    <m/>
    <m/>
    <x v="0"/>
    <x v="0"/>
    <x v="0"/>
    <x v="0"/>
    <x v="1"/>
    <x v="3"/>
    <x v="0"/>
    <x v="0"/>
    <x v="0"/>
    <x v="0"/>
    <x v="0"/>
  </r>
  <r>
    <n v="179439240"/>
    <x v="5"/>
    <x v="59"/>
    <s v="2024-07-03"/>
    <m/>
    <m/>
    <x v="0"/>
    <x v="0"/>
    <x v="0"/>
    <x v="0"/>
    <x v="1"/>
    <x v="3"/>
    <x v="0"/>
    <x v="0"/>
    <x v="0"/>
    <x v="0"/>
    <x v="0"/>
  </r>
  <r>
    <n v="179439280"/>
    <x v="5"/>
    <x v="59"/>
    <s v="2024-07-03"/>
    <m/>
    <m/>
    <x v="0"/>
    <x v="0"/>
    <x v="0"/>
    <x v="0"/>
    <x v="1"/>
    <x v="3"/>
    <x v="0"/>
    <x v="0"/>
    <x v="0"/>
    <x v="0"/>
    <x v="0"/>
  </r>
  <r>
    <n v="179445249"/>
    <x v="24"/>
    <x v="60"/>
    <s v="2024-07-12"/>
    <m/>
    <m/>
    <x v="0"/>
    <x v="0"/>
    <x v="0"/>
    <x v="0"/>
    <x v="2"/>
    <x v="3"/>
    <x v="0"/>
    <x v="0"/>
    <x v="0"/>
    <x v="0"/>
    <x v="0"/>
  </r>
  <r>
    <n v="179445275"/>
    <x v="24"/>
    <x v="60"/>
    <s v="2024-07-12"/>
    <m/>
    <m/>
    <x v="0"/>
    <x v="0"/>
    <x v="0"/>
    <x v="0"/>
    <x v="2"/>
    <x v="3"/>
    <x v="0"/>
    <x v="0"/>
    <x v="0"/>
    <x v="0"/>
    <x v="0"/>
  </r>
  <r>
    <n v="179461044"/>
    <x v="35"/>
    <x v="52"/>
    <s v="2024-07-11"/>
    <m/>
    <m/>
    <x v="0"/>
    <x v="0"/>
    <x v="0"/>
    <x v="0"/>
    <x v="2"/>
    <x v="3"/>
    <x v="0"/>
    <x v="0"/>
    <x v="0"/>
    <x v="0"/>
    <x v="0"/>
  </r>
  <r>
    <n v="179461152"/>
    <x v="35"/>
    <x v="52"/>
    <s v="2024-07-11"/>
    <m/>
    <m/>
    <x v="0"/>
    <x v="0"/>
    <x v="0"/>
    <x v="0"/>
    <x v="2"/>
    <x v="3"/>
    <x v="0"/>
    <x v="0"/>
    <x v="0"/>
    <x v="0"/>
    <x v="0"/>
  </r>
  <r>
    <n v="179465231"/>
    <x v="5"/>
    <x v="59"/>
    <s v="2024-07-04"/>
    <m/>
    <m/>
    <x v="0"/>
    <x v="0"/>
    <x v="0"/>
    <x v="0"/>
    <x v="1"/>
    <x v="3"/>
    <x v="0"/>
    <x v="0"/>
    <x v="0"/>
    <x v="0"/>
    <x v="0"/>
  </r>
  <r>
    <n v="179465274"/>
    <x v="5"/>
    <x v="59"/>
    <s v="2024-07-04"/>
    <m/>
    <m/>
    <x v="0"/>
    <x v="0"/>
    <x v="0"/>
    <x v="0"/>
    <x v="1"/>
    <x v="3"/>
    <x v="0"/>
    <x v="0"/>
    <x v="0"/>
    <x v="0"/>
    <x v="0"/>
  </r>
  <r>
    <n v="179483228"/>
    <x v="12"/>
    <x v="54"/>
    <s v="2024-07-10"/>
    <m/>
    <m/>
    <x v="0"/>
    <x v="4"/>
    <x v="0"/>
    <x v="1"/>
    <x v="1"/>
    <x v="3"/>
    <x v="0"/>
    <x v="0"/>
    <x v="0"/>
    <x v="0"/>
    <x v="0"/>
  </r>
  <r>
    <n v="179483252"/>
    <x v="12"/>
    <x v="54"/>
    <s v="2024-07-04"/>
    <m/>
    <m/>
    <x v="0"/>
    <x v="0"/>
    <x v="0"/>
    <x v="0"/>
    <x v="1"/>
    <x v="3"/>
    <x v="0"/>
    <x v="0"/>
    <x v="0"/>
    <x v="0"/>
    <x v="0"/>
  </r>
  <r>
    <n v="179484819"/>
    <x v="24"/>
    <x v="59"/>
    <s v="2024-07-03"/>
    <m/>
    <m/>
    <x v="0"/>
    <x v="0"/>
    <x v="0"/>
    <x v="0"/>
    <x v="1"/>
    <x v="3"/>
    <x v="0"/>
    <x v="0"/>
    <x v="0"/>
    <x v="0"/>
    <x v="0"/>
  </r>
  <r>
    <n v="179497552"/>
    <x v="20"/>
    <x v="54"/>
    <s v="2024-07-02"/>
    <m/>
    <m/>
    <x v="0"/>
    <x v="0"/>
    <x v="0"/>
    <x v="0"/>
    <x v="1"/>
    <x v="3"/>
    <x v="0"/>
    <x v="0"/>
    <x v="0"/>
    <x v="0"/>
    <x v="0"/>
  </r>
  <r>
    <n v="179500088"/>
    <x v="15"/>
    <x v="59"/>
    <s v="2024-07-03"/>
    <m/>
    <m/>
    <x v="0"/>
    <x v="0"/>
    <x v="0"/>
    <x v="0"/>
    <x v="1"/>
    <x v="3"/>
    <x v="0"/>
    <x v="0"/>
    <x v="0"/>
    <x v="0"/>
    <x v="0"/>
  </r>
  <r>
    <n v="179500128"/>
    <x v="15"/>
    <x v="59"/>
    <s v="2024-07-03"/>
    <m/>
    <m/>
    <x v="0"/>
    <x v="0"/>
    <x v="0"/>
    <x v="0"/>
    <x v="1"/>
    <x v="3"/>
    <x v="0"/>
    <x v="0"/>
    <x v="0"/>
    <x v="0"/>
    <x v="0"/>
  </r>
  <r>
    <n v="179500533"/>
    <x v="58"/>
    <x v="54"/>
    <s v="2024-07-02"/>
    <m/>
    <m/>
    <x v="0"/>
    <x v="0"/>
    <x v="0"/>
    <x v="0"/>
    <x v="1"/>
    <x v="3"/>
    <x v="0"/>
    <x v="0"/>
    <x v="0"/>
    <x v="0"/>
    <x v="0"/>
  </r>
  <r>
    <n v="179500569"/>
    <x v="58"/>
    <x v="54"/>
    <s v="2024-07-02"/>
    <m/>
    <m/>
    <x v="0"/>
    <x v="0"/>
    <x v="0"/>
    <x v="0"/>
    <x v="1"/>
    <x v="3"/>
    <x v="0"/>
    <x v="0"/>
    <x v="0"/>
    <x v="0"/>
    <x v="0"/>
  </r>
  <r>
    <n v="179500605"/>
    <x v="58"/>
    <x v="54"/>
    <s v="2024-07-02"/>
    <m/>
    <m/>
    <x v="0"/>
    <x v="0"/>
    <x v="0"/>
    <x v="0"/>
    <x v="1"/>
    <x v="3"/>
    <x v="0"/>
    <x v="0"/>
    <x v="0"/>
    <x v="0"/>
    <x v="0"/>
  </r>
  <r>
    <n v="179500886"/>
    <x v="15"/>
    <x v="56"/>
    <s v="2024-07-04"/>
    <m/>
    <m/>
    <x v="0"/>
    <x v="0"/>
    <x v="0"/>
    <x v="0"/>
    <x v="1"/>
    <x v="3"/>
    <x v="0"/>
    <x v="0"/>
    <x v="0"/>
    <x v="0"/>
    <x v="0"/>
  </r>
  <r>
    <n v="179500906"/>
    <x v="15"/>
    <x v="56"/>
    <s v="2024-07-04"/>
    <m/>
    <m/>
    <x v="0"/>
    <x v="0"/>
    <x v="0"/>
    <x v="0"/>
    <x v="1"/>
    <x v="3"/>
    <x v="0"/>
    <x v="0"/>
    <x v="0"/>
    <x v="0"/>
    <x v="0"/>
  </r>
  <r>
    <n v="179501103"/>
    <x v="25"/>
    <x v="61"/>
    <s v="2024-07-05"/>
    <m/>
    <m/>
    <x v="0"/>
    <x v="0"/>
    <x v="0"/>
    <x v="0"/>
    <x v="2"/>
    <x v="3"/>
    <x v="0"/>
    <x v="0"/>
    <x v="0"/>
    <x v="0"/>
    <x v="0"/>
  </r>
  <r>
    <n v="179501148"/>
    <x v="25"/>
    <x v="61"/>
    <s v="2024-07-05"/>
    <m/>
    <m/>
    <x v="0"/>
    <x v="0"/>
    <x v="0"/>
    <x v="0"/>
    <x v="2"/>
    <x v="3"/>
    <x v="0"/>
    <x v="0"/>
    <x v="0"/>
    <x v="0"/>
    <x v="0"/>
  </r>
  <r>
    <n v="179501174"/>
    <x v="25"/>
    <x v="61"/>
    <s v="2024-07-05"/>
    <m/>
    <m/>
    <x v="0"/>
    <x v="0"/>
    <x v="0"/>
    <x v="0"/>
    <x v="2"/>
    <x v="3"/>
    <x v="0"/>
    <x v="0"/>
    <x v="0"/>
    <x v="0"/>
    <x v="0"/>
  </r>
  <r>
    <n v="179501223"/>
    <x v="25"/>
    <x v="61"/>
    <s v="2024-07-05"/>
    <m/>
    <m/>
    <x v="0"/>
    <x v="0"/>
    <x v="0"/>
    <x v="0"/>
    <x v="2"/>
    <x v="3"/>
    <x v="0"/>
    <x v="0"/>
    <x v="0"/>
    <x v="0"/>
    <x v="0"/>
  </r>
  <r>
    <n v="179501272"/>
    <x v="25"/>
    <x v="61"/>
    <s v="2024-07-05"/>
    <m/>
    <m/>
    <x v="0"/>
    <x v="0"/>
    <x v="0"/>
    <x v="0"/>
    <x v="2"/>
    <x v="3"/>
    <x v="0"/>
    <x v="0"/>
    <x v="0"/>
    <x v="0"/>
    <x v="0"/>
  </r>
  <r>
    <n v="179502324"/>
    <x v="2"/>
    <x v="62"/>
    <s v="2024-07-12"/>
    <m/>
    <m/>
    <x v="0"/>
    <x v="2"/>
    <x v="0"/>
    <x v="1"/>
    <x v="2"/>
    <x v="3"/>
    <x v="0"/>
    <x v="0"/>
    <x v="0"/>
    <x v="0"/>
    <x v="0"/>
  </r>
  <r>
    <n v="179502442"/>
    <x v="2"/>
    <x v="62"/>
    <s v="2024-07-15"/>
    <m/>
    <m/>
    <x v="0"/>
    <x v="0"/>
    <x v="0"/>
    <x v="0"/>
    <x v="2"/>
    <x v="3"/>
    <x v="0"/>
    <x v="0"/>
    <x v="0"/>
    <x v="0"/>
    <x v="0"/>
  </r>
  <r>
    <n v="179504523"/>
    <x v="15"/>
    <x v="54"/>
    <s v="2024-07-03"/>
    <m/>
    <m/>
    <x v="0"/>
    <x v="0"/>
    <x v="0"/>
    <x v="0"/>
    <x v="1"/>
    <x v="3"/>
    <x v="0"/>
    <x v="0"/>
    <x v="0"/>
    <x v="0"/>
    <x v="0"/>
  </r>
  <r>
    <n v="179504592"/>
    <x v="15"/>
    <x v="54"/>
    <s v="2024-07-03"/>
    <m/>
    <m/>
    <x v="0"/>
    <x v="0"/>
    <x v="0"/>
    <x v="0"/>
    <x v="1"/>
    <x v="3"/>
    <x v="0"/>
    <x v="0"/>
    <x v="0"/>
    <x v="0"/>
    <x v="0"/>
  </r>
  <r>
    <n v="179504611"/>
    <x v="15"/>
    <x v="54"/>
    <s v="2024-07-03"/>
    <m/>
    <m/>
    <x v="0"/>
    <x v="0"/>
    <x v="0"/>
    <x v="0"/>
    <x v="1"/>
    <x v="3"/>
    <x v="0"/>
    <x v="0"/>
    <x v="0"/>
    <x v="0"/>
    <x v="0"/>
  </r>
  <r>
    <n v="179516830"/>
    <x v="13"/>
    <x v="42"/>
    <s v="2024-07-09"/>
    <m/>
    <m/>
    <x v="0"/>
    <x v="0"/>
    <x v="0"/>
    <x v="0"/>
    <x v="2"/>
    <x v="3"/>
    <x v="0"/>
    <x v="0"/>
    <x v="0"/>
    <x v="0"/>
    <x v="0"/>
  </r>
  <r>
    <n v="179517554"/>
    <x v="59"/>
    <x v="55"/>
    <s v="2024-07-11"/>
    <m/>
    <m/>
    <x v="0"/>
    <x v="0"/>
    <x v="0"/>
    <x v="0"/>
    <x v="2"/>
    <x v="3"/>
    <x v="0"/>
    <x v="0"/>
    <x v="0"/>
    <x v="0"/>
    <x v="0"/>
  </r>
  <r>
    <n v="179517570"/>
    <x v="59"/>
    <x v="55"/>
    <s v="2024-07-11"/>
    <m/>
    <m/>
    <x v="0"/>
    <x v="0"/>
    <x v="0"/>
    <x v="0"/>
    <x v="2"/>
    <x v="3"/>
    <x v="0"/>
    <x v="0"/>
    <x v="0"/>
    <x v="0"/>
    <x v="0"/>
  </r>
  <r>
    <n v="179521861"/>
    <x v="12"/>
    <x v="42"/>
    <s v="2024-07-05"/>
    <m/>
    <m/>
    <x v="0"/>
    <x v="0"/>
    <x v="0"/>
    <x v="0"/>
    <x v="2"/>
    <x v="3"/>
    <x v="0"/>
    <x v="0"/>
    <x v="0"/>
    <x v="0"/>
    <x v="0"/>
  </r>
  <r>
    <n v="179536518"/>
    <x v="11"/>
    <x v="42"/>
    <s v="2024-07-05"/>
    <m/>
    <m/>
    <x v="0"/>
    <x v="0"/>
    <x v="0"/>
    <x v="0"/>
    <x v="2"/>
    <x v="3"/>
    <x v="0"/>
    <x v="0"/>
    <x v="0"/>
    <x v="0"/>
    <x v="0"/>
  </r>
  <r>
    <n v="179536540"/>
    <x v="11"/>
    <x v="42"/>
    <s v="2024-07-05"/>
    <m/>
    <m/>
    <x v="0"/>
    <x v="0"/>
    <x v="0"/>
    <x v="0"/>
    <x v="2"/>
    <x v="3"/>
    <x v="0"/>
    <x v="0"/>
    <x v="0"/>
    <x v="0"/>
    <x v="0"/>
  </r>
  <r>
    <n v="179536555"/>
    <x v="11"/>
    <x v="42"/>
    <s v="2024-07-11"/>
    <m/>
    <m/>
    <x v="0"/>
    <x v="0"/>
    <x v="0"/>
    <x v="0"/>
    <x v="2"/>
    <x v="3"/>
    <x v="0"/>
    <x v="0"/>
    <x v="0"/>
    <x v="0"/>
    <x v="0"/>
  </r>
  <r>
    <n v="179536570"/>
    <x v="11"/>
    <x v="42"/>
    <s v="2024-07-05"/>
    <m/>
    <m/>
    <x v="0"/>
    <x v="0"/>
    <x v="0"/>
    <x v="0"/>
    <x v="2"/>
    <x v="3"/>
    <x v="0"/>
    <x v="0"/>
    <x v="0"/>
    <x v="0"/>
    <x v="0"/>
  </r>
  <r>
    <n v="179538616"/>
    <x v="8"/>
    <x v="60"/>
    <s v="2024-07-11"/>
    <m/>
    <m/>
    <x v="0"/>
    <x v="0"/>
    <x v="0"/>
    <x v="0"/>
    <x v="2"/>
    <x v="3"/>
    <x v="0"/>
    <x v="0"/>
    <x v="0"/>
    <x v="0"/>
    <x v="0"/>
  </r>
  <r>
    <n v="179538644"/>
    <x v="8"/>
    <x v="60"/>
    <s v="2024-07-11"/>
    <m/>
    <m/>
    <x v="0"/>
    <x v="0"/>
    <x v="0"/>
    <x v="0"/>
    <x v="2"/>
    <x v="3"/>
    <x v="0"/>
    <x v="0"/>
    <x v="0"/>
    <x v="0"/>
    <x v="0"/>
  </r>
  <r>
    <n v="179538673"/>
    <x v="8"/>
    <x v="60"/>
    <s v="2024-07-11"/>
    <m/>
    <m/>
    <x v="0"/>
    <x v="0"/>
    <x v="0"/>
    <x v="0"/>
    <x v="2"/>
    <x v="3"/>
    <x v="0"/>
    <x v="0"/>
    <x v="0"/>
    <x v="0"/>
    <x v="0"/>
  </r>
  <r>
    <n v="179541824"/>
    <x v="12"/>
    <x v="63"/>
    <s v="2024-07-04"/>
    <m/>
    <m/>
    <x v="0"/>
    <x v="0"/>
    <x v="0"/>
    <x v="0"/>
    <x v="1"/>
    <x v="3"/>
    <x v="0"/>
    <x v="0"/>
    <x v="0"/>
    <x v="0"/>
    <x v="0"/>
  </r>
  <r>
    <n v="179541852"/>
    <x v="12"/>
    <x v="63"/>
    <s v="2024-07-04"/>
    <m/>
    <m/>
    <x v="0"/>
    <x v="0"/>
    <x v="0"/>
    <x v="0"/>
    <x v="1"/>
    <x v="3"/>
    <x v="0"/>
    <x v="0"/>
    <x v="0"/>
    <x v="0"/>
    <x v="0"/>
  </r>
  <r>
    <n v="179556120"/>
    <x v="60"/>
    <x v="42"/>
    <s v="2024-07-05"/>
    <m/>
    <m/>
    <x v="0"/>
    <x v="0"/>
    <x v="0"/>
    <x v="0"/>
    <x v="2"/>
    <x v="3"/>
    <x v="0"/>
    <x v="0"/>
    <x v="0"/>
    <x v="0"/>
    <x v="0"/>
  </r>
  <r>
    <n v="179556131"/>
    <x v="60"/>
    <x v="42"/>
    <s v="2024-07-09"/>
    <m/>
    <m/>
    <x v="0"/>
    <x v="0"/>
    <x v="0"/>
    <x v="0"/>
    <x v="2"/>
    <x v="3"/>
    <x v="0"/>
    <x v="0"/>
    <x v="0"/>
    <x v="0"/>
    <x v="0"/>
  </r>
  <r>
    <n v="179582338"/>
    <x v="27"/>
    <x v="36"/>
    <s v="2024-07-08"/>
    <m/>
    <m/>
    <x v="0"/>
    <x v="0"/>
    <x v="0"/>
    <x v="0"/>
    <x v="2"/>
    <x v="3"/>
    <x v="0"/>
    <x v="0"/>
    <x v="0"/>
    <x v="0"/>
    <x v="0"/>
  </r>
  <r>
    <n v="179582382"/>
    <x v="27"/>
    <x v="36"/>
    <s v="2024-07-08"/>
    <m/>
    <m/>
    <x v="0"/>
    <x v="0"/>
    <x v="0"/>
    <x v="0"/>
    <x v="2"/>
    <x v="3"/>
    <x v="0"/>
    <x v="0"/>
    <x v="0"/>
    <x v="0"/>
    <x v="0"/>
  </r>
  <r>
    <n v="179582402"/>
    <x v="27"/>
    <x v="36"/>
    <s v="2024-07-08"/>
    <m/>
    <m/>
    <x v="0"/>
    <x v="0"/>
    <x v="0"/>
    <x v="0"/>
    <x v="2"/>
    <x v="3"/>
    <x v="0"/>
    <x v="0"/>
    <x v="0"/>
    <x v="0"/>
    <x v="0"/>
  </r>
  <r>
    <n v="179584277"/>
    <x v="25"/>
    <x v="62"/>
    <s v="2024-07-15"/>
    <m/>
    <m/>
    <x v="0"/>
    <x v="0"/>
    <x v="0"/>
    <x v="0"/>
    <x v="2"/>
    <x v="3"/>
    <x v="0"/>
    <x v="0"/>
    <x v="0"/>
    <x v="0"/>
    <x v="0"/>
  </r>
  <r>
    <n v="179584310"/>
    <x v="25"/>
    <x v="62"/>
    <s v="2024-07-11"/>
    <m/>
    <m/>
    <x v="0"/>
    <x v="0"/>
    <x v="0"/>
    <x v="0"/>
    <x v="2"/>
    <x v="3"/>
    <x v="0"/>
    <x v="0"/>
    <x v="0"/>
    <x v="0"/>
    <x v="0"/>
  </r>
  <r>
    <n v="179608517"/>
    <x v="61"/>
    <x v="36"/>
    <s v="2024-07-08"/>
    <m/>
    <m/>
    <x v="0"/>
    <x v="0"/>
    <x v="0"/>
    <x v="0"/>
    <x v="2"/>
    <x v="3"/>
    <x v="0"/>
    <x v="0"/>
    <x v="0"/>
    <x v="0"/>
    <x v="0"/>
  </r>
  <r>
    <n v="179609857"/>
    <x v="5"/>
    <x v="55"/>
    <s v="2024-07-10"/>
    <m/>
    <m/>
    <x v="0"/>
    <x v="0"/>
    <x v="0"/>
    <x v="0"/>
    <x v="2"/>
    <x v="3"/>
    <x v="0"/>
    <x v="0"/>
    <x v="0"/>
    <x v="0"/>
    <x v="0"/>
  </r>
  <r>
    <n v="179609900"/>
    <x v="5"/>
    <x v="55"/>
    <s v="2024-07-10"/>
    <m/>
    <m/>
    <x v="0"/>
    <x v="0"/>
    <x v="0"/>
    <x v="0"/>
    <x v="2"/>
    <x v="3"/>
    <x v="0"/>
    <x v="0"/>
    <x v="0"/>
    <x v="0"/>
    <x v="0"/>
  </r>
  <r>
    <n v="179609982"/>
    <x v="5"/>
    <x v="55"/>
    <s v="2024-07-10"/>
    <m/>
    <m/>
    <x v="0"/>
    <x v="0"/>
    <x v="0"/>
    <x v="0"/>
    <x v="2"/>
    <x v="3"/>
    <x v="0"/>
    <x v="0"/>
    <x v="0"/>
    <x v="0"/>
    <x v="0"/>
  </r>
  <r>
    <n v="179615578"/>
    <x v="22"/>
    <x v="55"/>
    <s v="2024-07-09"/>
    <m/>
    <m/>
    <x v="0"/>
    <x v="0"/>
    <x v="0"/>
    <x v="0"/>
    <x v="2"/>
    <x v="3"/>
    <x v="0"/>
    <x v="0"/>
    <x v="0"/>
    <x v="0"/>
    <x v="0"/>
  </r>
  <r>
    <n v="179626813"/>
    <x v="40"/>
    <x v="36"/>
    <s v="2024-07-08"/>
    <m/>
    <m/>
    <x v="0"/>
    <x v="0"/>
    <x v="0"/>
    <x v="0"/>
    <x v="2"/>
    <x v="3"/>
    <x v="0"/>
    <x v="0"/>
    <x v="0"/>
    <x v="0"/>
    <x v="0"/>
  </r>
  <r>
    <n v="179633171"/>
    <x v="25"/>
    <x v="36"/>
    <s v="2024-07-08"/>
    <m/>
    <m/>
    <x v="0"/>
    <x v="0"/>
    <x v="0"/>
    <x v="0"/>
    <x v="2"/>
    <x v="3"/>
    <x v="0"/>
    <x v="0"/>
    <x v="0"/>
    <x v="0"/>
    <x v="0"/>
  </r>
  <r>
    <n v="179633196"/>
    <x v="25"/>
    <x v="36"/>
    <s v="2024-07-08"/>
    <m/>
    <m/>
    <x v="0"/>
    <x v="0"/>
    <x v="0"/>
    <x v="0"/>
    <x v="2"/>
    <x v="3"/>
    <x v="0"/>
    <x v="0"/>
    <x v="0"/>
    <x v="0"/>
    <x v="0"/>
  </r>
  <r>
    <n v="179633233"/>
    <x v="25"/>
    <x v="36"/>
    <s v="2024-07-08"/>
    <m/>
    <m/>
    <x v="0"/>
    <x v="0"/>
    <x v="0"/>
    <x v="0"/>
    <x v="2"/>
    <x v="3"/>
    <x v="0"/>
    <x v="0"/>
    <x v="0"/>
    <x v="0"/>
    <x v="0"/>
  </r>
  <r>
    <n v="179633253"/>
    <x v="25"/>
    <x v="36"/>
    <s v="2024-07-08"/>
    <m/>
    <m/>
    <x v="0"/>
    <x v="0"/>
    <x v="0"/>
    <x v="0"/>
    <x v="2"/>
    <x v="3"/>
    <x v="0"/>
    <x v="0"/>
    <x v="0"/>
    <x v="0"/>
    <x v="0"/>
  </r>
  <r>
    <n v="179633945"/>
    <x v="13"/>
    <x v="55"/>
    <s v="2024-07-10"/>
    <m/>
    <m/>
    <x v="0"/>
    <x v="0"/>
    <x v="0"/>
    <x v="0"/>
    <x v="2"/>
    <x v="3"/>
    <x v="0"/>
    <x v="0"/>
    <x v="0"/>
    <x v="0"/>
    <x v="0"/>
  </r>
  <r>
    <n v="179633946"/>
    <x v="8"/>
    <x v="57"/>
    <s v="2024-07-11"/>
    <m/>
    <m/>
    <x v="0"/>
    <x v="0"/>
    <x v="0"/>
    <x v="0"/>
    <x v="2"/>
    <x v="3"/>
    <x v="0"/>
    <x v="0"/>
    <x v="0"/>
    <x v="0"/>
    <x v="0"/>
  </r>
  <r>
    <n v="179633987"/>
    <x v="8"/>
    <x v="57"/>
    <s v="2024-07-11"/>
    <m/>
    <m/>
    <x v="0"/>
    <x v="0"/>
    <x v="0"/>
    <x v="0"/>
    <x v="2"/>
    <x v="3"/>
    <x v="0"/>
    <x v="0"/>
    <x v="0"/>
    <x v="0"/>
    <x v="0"/>
  </r>
  <r>
    <n v="179634005"/>
    <x v="13"/>
    <x v="55"/>
    <s v="2024-07-10"/>
    <m/>
    <m/>
    <x v="0"/>
    <x v="0"/>
    <x v="0"/>
    <x v="0"/>
    <x v="2"/>
    <x v="3"/>
    <x v="0"/>
    <x v="0"/>
    <x v="0"/>
    <x v="0"/>
    <x v="0"/>
  </r>
  <r>
    <n v="179634015"/>
    <x v="8"/>
    <x v="57"/>
    <s v="2024-07-11"/>
    <m/>
    <m/>
    <x v="0"/>
    <x v="0"/>
    <x v="0"/>
    <x v="0"/>
    <x v="2"/>
    <x v="3"/>
    <x v="0"/>
    <x v="0"/>
    <x v="0"/>
    <x v="0"/>
    <x v="0"/>
  </r>
  <r>
    <n v="179634032"/>
    <x v="13"/>
    <x v="55"/>
    <s v="2024-07-10"/>
    <m/>
    <m/>
    <x v="0"/>
    <x v="0"/>
    <x v="0"/>
    <x v="0"/>
    <x v="2"/>
    <x v="3"/>
    <x v="0"/>
    <x v="0"/>
    <x v="0"/>
    <x v="0"/>
    <x v="0"/>
  </r>
  <r>
    <n v="179634047"/>
    <x v="8"/>
    <x v="57"/>
    <s v="2024-07-11"/>
    <m/>
    <m/>
    <x v="0"/>
    <x v="0"/>
    <x v="0"/>
    <x v="0"/>
    <x v="2"/>
    <x v="3"/>
    <x v="0"/>
    <x v="0"/>
    <x v="0"/>
    <x v="0"/>
    <x v="0"/>
  </r>
  <r>
    <n v="179646793"/>
    <x v="13"/>
    <x v="55"/>
    <s v="2024-07-10"/>
    <m/>
    <m/>
    <x v="0"/>
    <x v="0"/>
    <x v="0"/>
    <x v="0"/>
    <x v="2"/>
    <x v="3"/>
    <x v="0"/>
    <x v="0"/>
    <x v="0"/>
    <x v="0"/>
    <x v="0"/>
  </r>
  <r>
    <n v="179646852"/>
    <x v="13"/>
    <x v="55"/>
    <s v="2024-07-10"/>
    <m/>
    <m/>
    <x v="0"/>
    <x v="0"/>
    <x v="0"/>
    <x v="0"/>
    <x v="2"/>
    <x v="3"/>
    <x v="0"/>
    <x v="0"/>
    <x v="0"/>
    <x v="0"/>
    <x v="0"/>
  </r>
  <r>
    <n v="179650116"/>
    <x v="5"/>
    <x v="52"/>
    <s v="2024-07-11"/>
    <m/>
    <s v="2024-08-01"/>
    <x v="0"/>
    <x v="1"/>
    <x v="0"/>
    <x v="1"/>
    <x v="2"/>
    <x v="3"/>
    <x v="0"/>
    <x v="0"/>
    <x v="0"/>
    <x v="0"/>
    <x v="0"/>
  </r>
  <r>
    <n v="179650168"/>
    <x v="5"/>
    <x v="52"/>
    <s v="2024-07-16"/>
    <m/>
    <s v="2024-07-25"/>
    <x v="0"/>
    <x v="0"/>
    <x v="0"/>
    <x v="0"/>
    <x v="2"/>
    <x v="3"/>
    <x v="0"/>
    <x v="0"/>
    <x v="0"/>
    <x v="0"/>
    <x v="0"/>
  </r>
  <r>
    <n v="179650220"/>
    <x v="5"/>
    <x v="52"/>
    <s v="2024-07-16"/>
    <m/>
    <s v="2024-07-25"/>
    <x v="0"/>
    <x v="0"/>
    <x v="0"/>
    <x v="0"/>
    <x v="2"/>
    <x v="3"/>
    <x v="0"/>
    <x v="0"/>
    <x v="0"/>
    <x v="0"/>
    <x v="0"/>
  </r>
  <r>
    <n v="179654526"/>
    <x v="21"/>
    <x v="53"/>
    <s v="2024-07-17"/>
    <m/>
    <m/>
    <x v="0"/>
    <x v="0"/>
    <x v="0"/>
    <x v="0"/>
    <x v="2"/>
    <x v="3"/>
    <x v="0"/>
    <x v="0"/>
    <x v="0"/>
    <x v="0"/>
    <x v="0"/>
  </r>
  <r>
    <n v="179654552"/>
    <x v="21"/>
    <x v="53"/>
    <s v="2024-07-18"/>
    <m/>
    <m/>
    <x v="0"/>
    <x v="0"/>
    <x v="0"/>
    <x v="0"/>
    <x v="2"/>
    <x v="3"/>
    <x v="0"/>
    <x v="0"/>
    <x v="0"/>
    <x v="0"/>
    <x v="0"/>
  </r>
  <r>
    <n v="179654586"/>
    <x v="21"/>
    <x v="53"/>
    <s v="2024-07-17"/>
    <m/>
    <m/>
    <x v="0"/>
    <x v="0"/>
    <x v="0"/>
    <x v="0"/>
    <x v="2"/>
    <x v="3"/>
    <x v="0"/>
    <x v="0"/>
    <x v="0"/>
    <x v="0"/>
    <x v="0"/>
  </r>
  <r>
    <n v="179672038"/>
    <x v="21"/>
    <x v="55"/>
    <s v="2024-07-09"/>
    <m/>
    <m/>
    <x v="0"/>
    <x v="1"/>
    <x v="0"/>
    <x v="1"/>
    <x v="2"/>
    <x v="3"/>
    <x v="0"/>
    <x v="0"/>
    <x v="0"/>
    <x v="0"/>
    <x v="0"/>
  </r>
  <r>
    <n v="179672080"/>
    <x v="21"/>
    <x v="55"/>
    <s v="2024-07-15"/>
    <m/>
    <m/>
    <x v="0"/>
    <x v="0"/>
    <x v="0"/>
    <x v="0"/>
    <x v="2"/>
    <x v="3"/>
    <x v="0"/>
    <x v="0"/>
    <x v="0"/>
    <x v="0"/>
    <x v="0"/>
  </r>
  <r>
    <n v="179672122"/>
    <x v="21"/>
    <x v="55"/>
    <s v="2024-07-15"/>
    <m/>
    <m/>
    <x v="0"/>
    <x v="0"/>
    <x v="0"/>
    <x v="0"/>
    <x v="2"/>
    <x v="3"/>
    <x v="0"/>
    <x v="0"/>
    <x v="0"/>
    <x v="0"/>
    <x v="0"/>
  </r>
  <r>
    <n v="179697254"/>
    <x v="2"/>
    <x v="60"/>
    <m/>
    <s v="2024-07-17"/>
    <m/>
    <x v="0"/>
    <x v="0"/>
    <x v="0"/>
    <x v="0"/>
    <x v="2"/>
    <x v="2"/>
    <x v="0"/>
    <x v="1"/>
    <x v="0"/>
    <x v="0"/>
    <x v="0"/>
  </r>
  <r>
    <n v="179697395"/>
    <x v="2"/>
    <x v="60"/>
    <m/>
    <s v="2024-07-17"/>
    <m/>
    <x v="0"/>
    <x v="0"/>
    <x v="0"/>
    <x v="0"/>
    <x v="2"/>
    <x v="2"/>
    <x v="0"/>
    <x v="1"/>
    <x v="0"/>
    <x v="0"/>
    <x v="0"/>
  </r>
  <r>
    <n v="179698000"/>
    <x v="15"/>
    <x v="62"/>
    <s v="2024-07-15"/>
    <m/>
    <m/>
    <x v="0"/>
    <x v="0"/>
    <x v="0"/>
    <x v="0"/>
    <x v="2"/>
    <x v="3"/>
    <x v="0"/>
    <x v="0"/>
    <x v="0"/>
    <x v="0"/>
    <x v="0"/>
  </r>
  <r>
    <n v="179698024"/>
    <x v="15"/>
    <x v="62"/>
    <s v="2024-07-15"/>
    <m/>
    <m/>
    <x v="0"/>
    <x v="0"/>
    <x v="0"/>
    <x v="0"/>
    <x v="2"/>
    <x v="3"/>
    <x v="0"/>
    <x v="0"/>
    <x v="0"/>
    <x v="0"/>
    <x v="0"/>
  </r>
  <r>
    <n v="179698047"/>
    <x v="15"/>
    <x v="62"/>
    <s v="2024-07-15"/>
    <m/>
    <m/>
    <x v="0"/>
    <x v="0"/>
    <x v="0"/>
    <x v="0"/>
    <x v="2"/>
    <x v="3"/>
    <x v="0"/>
    <x v="0"/>
    <x v="0"/>
    <x v="0"/>
    <x v="0"/>
  </r>
  <r>
    <n v="179698073"/>
    <x v="15"/>
    <x v="62"/>
    <s v="2024-07-15"/>
    <m/>
    <m/>
    <x v="0"/>
    <x v="0"/>
    <x v="0"/>
    <x v="0"/>
    <x v="2"/>
    <x v="3"/>
    <x v="0"/>
    <x v="0"/>
    <x v="0"/>
    <x v="0"/>
    <x v="0"/>
  </r>
  <r>
    <n v="179698408"/>
    <x v="27"/>
    <x v="55"/>
    <m/>
    <s v="2024-07-05"/>
    <m/>
    <x v="0"/>
    <x v="1"/>
    <x v="0"/>
    <x v="1"/>
    <x v="2"/>
    <x v="2"/>
    <x v="0"/>
    <x v="1"/>
    <x v="0"/>
    <x v="0"/>
    <x v="0"/>
  </r>
  <r>
    <n v="179699676"/>
    <x v="2"/>
    <x v="64"/>
    <s v="2024-07-25"/>
    <m/>
    <m/>
    <x v="0"/>
    <x v="0"/>
    <x v="0"/>
    <x v="0"/>
    <x v="2"/>
    <x v="3"/>
    <x v="0"/>
    <x v="0"/>
    <x v="0"/>
    <x v="0"/>
    <x v="0"/>
  </r>
  <r>
    <n v="179703368"/>
    <x v="0"/>
    <x v="60"/>
    <s v="2024-07-11"/>
    <m/>
    <m/>
    <x v="0"/>
    <x v="0"/>
    <x v="0"/>
    <x v="0"/>
    <x v="2"/>
    <x v="3"/>
    <x v="0"/>
    <x v="0"/>
    <x v="0"/>
    <x v="0"/>
    <x v="0"/>
  </r>
  <r>
    <n v="179703399"/>
    <x v="0"/>
    <x v="60"/>
    <s v="2024-07-11"/>
    <m/>
    <m/>
    <x v="0"/>
    <x v="0"/>
    <x v="0"/>
    <x v="0"/>
    <x v="2"/>
    <x v="3"/>
    <x v="0"/>
    <x v="0"/>
    <x v="0"/>
    <x v="0"/>
    <x v="0"/>
  </r>
  <r>
    <n v="179703420"/>
    <x v="0"/>
    <x v="60"/>
    <s v="2024-07-11"/>
    <m/>
    <m/>
    <x v="0"/>
    <x v="0"/>
    <x v="0"/>
    <x v="0"/>
    <x v="2"/>
    <x v="3"/>
    <x v="0"/>
    <x v="0"/>
    <x v="0"/>
    <x v="0"/>
    <x v="0"/>
  </r>
  <r>
    <n v="179703448"/>
    <x v="0"/>
    <x v="60"/>
    <s v="2024-07-11"/>
    <m/>
    <m/>
    <x v="0"/>
    <x v="0"/>
    <x v="0"/>
    <x v="0"/>
    <x v="2"/>
    <x v="3"/>
    <x v="0"/>
    <x v="0"/>
    <x v="0"/>
    <x v="0"/>
    <x v="0"/>
  </r>
  <r>
    <n v="179715225"/>
    <x v="20"/>
    <x v="65"/>
    <s v="2024-07-29"/>
    <m/>
    <m/>
    <x v="0"/>
    <x v="0"/>
    <x v="0"/>
    <x v="0"/>
    <x v="2"/>
    <x v="3"/>
    <x v="0"/>
    <x v="0"/>
    <x v="0"/>
    <x v="0"/>
    <x v="0"/>
  </r>
  <r>
    <n v="179715260"/>
    <x v="20"/>
    <x v="65"/>
    <s v="2024-07-29"/>
    <m/>
    <m/>
    <x v="0"/>
    <x v="0"/>
    <x v="0"/>
    <x v="0"/>
    <x v="2"/>
    <x v="3"/>
    <x v="0"/>
    <x v="0"/>
    <x v="0"/>
    <x v="0"/>
    <x v="0"/>
  </r>
  <r>
    <n v="179715288"/>
    <x v="20"/>
    <x v="65"/>
    <s v="2024-07-29"/>
    <m/>
    <m/>
    <x v="0"/>
    <x v="0"/>
    <x v="0"/>
    <x v="0"/>
    <x v="2"/>
    <x v="3"/>
    <x v="0"/>
    <x v="0"/>
    <x v="0"/>
    <x v="0"/>
    <x v="0"/>
  </r>
  <r>
    <n v="179715322"/>
    <x v="20"/>
    <x v="65"/>
    <s v="2024-07-29"/>
    <m/>
    <m/>
    <x v="0"/>
    <x v="0"/>
    <x v="0"/>
    <x v="0"/>
    <x v="2"/>
    <x v="3"/>
    <x v="0"/>
    <x v="0"/>
    <x v="0"/>
    <x v="0"/>
    <x v="0"/>
  </r>
  <r>
    <n v="179715343"/>
    <x v="20"/>
    <x v="65"/>
    <s v="2024-07-29"/>
    <m/>
    <m/>
    <x v="0"/>
    <x v="0"/>
    <x v="0"/>
    <x v="0"/>
    <x v="2"/>
    <x v="3"/>
    <x v="0"/>
    <x v="0"/>
    <x v="0"/>
    <x v="0"/>
    <x v="0"/>
  </r>
  <r>
    <n v="179715378"/>
    <x v="20"/>
    <x v="65"/>
    <s v="2024-07-29"/>
    <m/>
    <m/>
    <x v="0"/>
    <x v="0"/>
    <x v="0"/>
    <x v="0"/>
    <x v="2"/>
    <x v="3"/>
    <x v="0"/>
    <x v="0"/>
    <x v="0"/>
    <x v="0"/>
    <x v="0"/>
  </r>
  <r>
    <n v="179715412"/>
    <x v="20"/>
    <x v="65"/>
    <s v="2024-07-29"/>
    <m/>
    <m/>
    <x v="0"/>
    <x v="0"/>
    <x v="0"/>
    <x v="0"/>
    <x v="2"/>
    <x v="3"/>
    <x v="0"/>
    <x v="0"/>
    <x v="0"/>
    <x v="0"/>
    <x v="0"/>
  </r>
  <r>
    <n v="179726167"/>
    <x v="0"/>
    <x v="66"/>
    <s v="2024-07-18"/>
    <m/>
    <m/>
    <x v="0"/>
    <x v="0"/>
    <x v="0"/>
    <x v="0"/>
    <x v="2"/>
    <x v="3"/>
    <x v="0"/>
    <x v="0"/>
    <x v="0"/>
    <x v="0"/>
    <x v="0"/>
  </r>
  <r>
    <n v="179727360"/>
    <x v="25"/>
    <x v="67"/>
    <s v="2024-07-12"/>
    <m/>
    <m/>
    <x v="0"/>
    <x v="0"/>
    <x v="0"/>
    <x v="0"/>
    <x v="2"/>
    <x v="3"/>
    <x v="0"/>
    <x v="0"/>
    <x v="0"/>
    <x v="0"/>
    <x v="0"/>
  </r>
  <r>
    <n v="179727412"/>
    <x v="25"/>
    <x v="67"/>
    <s v="2024-07-12"/>
    <m/>
    <m/>
    <x v="0"/>
    <x v="0"/>
    <x v="0"/>
    <x v="0"/>
    <x v="2"/>
    <x v="3"/>
    <x v="0"/>
    <x v="0"/>
    <x v="0"/>
    <x v="0"/>
    <x v="0"/>
  </r>
  <r>
    <n v="179728496"/>
    <x v="2"/>
    <x v="60"/>
    <s v="2024-07-15"/>
    <m/>
    <s v="2024-09-06"/>
    <x v="0"/>
    <x v="0"/>
    <x v="0"/>
    <x v="0"/>
    <x v="2"/>
    <x v="3"/>
    <x v="0"/>
    <x v="0"/>
    <x v="0"/>
    <x v="0"/>
    <x v="0"/>
  </r>
  <r>
    <n v="179728533"/>
    <x v="2"/>
    <x v="60"/>
    <s v="2024-07-15"/>
    <m/>
    <s v="2024-09-06"/>
    <x v="0"/>
    <x v="0"/>
    <x v="0"/>
    <x v="0"/>
    <x v="2"/>
    <x v="3"/>
    <x v="0"/>
    <x v="0"/>
    <x v="0"/>
    <x v="0"/>
    <x v="0"/>
  </r>
  <r>
    <n v="179728585"/>
    <x v="2"/>
    <x v="60"/>
    <s v="2024-07-15"/>
    <m/>
    <s v="2024-09-06"/>
    <x v="0"/>
    <x v="0"/>
    <x v="0"/>
    <x v="0"/>
    <x v="2"/>
    <x v="3"/>
    <x v="0"/>
    <x v="0"/>
    <x v="0"/>
    <x v="0"/>
    <x v="0"/>
  </r>
  <r>
    <n v="179728661"/>
    <x v="2"/>
    <x v="60"/>
    <s v="2024-07-15"/>
    <m/>
    <s v="2024-09-06"/>
    <x v="0"/>
    <x v="0"/>
    <x v="0"/>
    <x v="0"/>
    <x v="2"/>
    <x v="3"/>
    <x v="0"/>
    <x v="0"/>
    <x v="0"/>
    <x v="0"/>
    <x v="0"/>
  </r>
  <r>
    <n v="179732311"/>
    <x v="30"/>
    <x v="55"/>
    <m/>
    <s v="2024-07-08"/>
    <m/>
    <x v="0"/>
    <x v="0"/>
    <x v="0"/>
    <x v="0"/>
    <x v="2"/>
    <x v="2"/>
    <x v="0"/>
    <x v="1"/>
    <x v="0"/>
    <x v="0"/>
    <x v="0"/>
  </r>
  <r>
    <n v="179745743"/>
    <x v="39"/>
    <x v="62"/>
    <s v="2024-07-15"/>
    <m/>
    <m/>
    <x v="0"/>
    <x v="0"/>
    <x v="0"/>
    <x v="0"/>
    <x v="2"/>
    <x v="3"/>
    <x v="0"/>
    <x v="0"/>
    <x v="0"/>
    <x v="0"/>
    <x v="0"/>
  </r>
  <r>
    <n v="179746095"/>
    <x v="47"/>
    <x v="60"/>
    <s v="2024-07-17"/>
    <m/>
    <m/>
    <x v="0"/>
    <x v="0"/>
    <x v="0"/>
    <x v="0"/>
    <x v="2"/>
    <x v="3"/>
    <x v="0"/>
    <x v="0"/>
    <x v="0"/>
    <x v="0"/>
    <x v="0"/>
  </r>
  <r>
    <n v="179746121"/>
    <x v="47"/>
    <x v="60"/>
    <s v="2024-07-16"/>
    <m/>
    <m/>
    <x v="0"/>
    <x v="0"/>
    <x v="0"/>
    <x v="0"/>
    <x v="2"/>
    <x v="3"/>
    <x v="0"/>
    <x v="0"/>
    <x v="0"/>
    <x v="0"/>
    <x v="0"/>
  </r>
  <r>
    <n v="179749954"/>
    <x v="25"/>
    <x v="64"/>
    <s v="2024-07-23"/>
    <m/>
    <m/>
    <x v="0"/>
    <x v="0"/>
    <x v="0"/>
    <x v="0"/>
    <x v="2"/>
    <x v="3"/>
    <x v="0"/>
    <x v="0"/>
    <x v="0"/>
    <x v="0"/>
    <x v="0"/>
  </r>
  <r>
    <n v="179750009"/>
    <x v="25"/>
    <x v="64"/>
    <s v="2024-07-23"/>
    <m/>
    <m/>
    <x v="0"/>
    <x v="0"/>
    <x v="0"/>
    <x v="0"/>
    <x v="2"/>
    <x v="3"/>
    <x v="0"/>
    <x v="0"/>
    <x v="0"/>
    <x v="0"/>
    <x v="0"/>
  </r>
  <r>
    <n v="179750129"/>
    <x v="25"/>
    <x v="64"/>
    <s v="2024-07-19"/>
    <m/>
    <m/>
    <x v="0"/>
    <x v="0"/>
    <x v="0"/>
    <x v="0"/>
    <x v="2"/>
    <x v="3"/>
    <x v="0"/>
    <x v="0"/>
    <x v="0"/>
    <x v="0"/>
    <x v="0"/>
  </r>
  <r>
    <n v="179750155"/>
    <x v="25"/>
    <x v="64"/>
    <s v="2024-07-19"/>
    <m/>
    <m/>
    <x v="0"/>
    <x v="0"/>
    <x v="0"/>
    <x v="0"/>
    <x v="2"/>
    <x v="3"/>
    <x v="0"/>
    <x v="0"/>
    <x v="0"/>
    <x v="0"/>
    <x v="0"/>
  </r>
  <r>
    <n v="179753482"/>
    <x v="61"/>
    <x v="52"/>
    <s v="2024-07-11"/>
    <m/>
    <m/>
    <x v="0"/>
    <x v="0"/>
    <x v="0"/>
    <x v="0"/>
    <x v="2"/>
    <x v="3"/>
    <x v="0"/>
    <x v="0"/>
    <x v="0"/>
    <x v="0"/>
    <x v="0"/>
  </r>
  <r>
    <n v="179753512"/>
    <x v="61"/>
    <x v="52"/>
    <s v="2024-07-11"/>
    <m/>
    <m/>
    <x v="0"/>
    <x v="0"/>
    <x v="0"/>
    <x v="0"/>
    <x v="2"/>
    <x v="3"/>
    <x v="0"/>
    <x v="0"/>
    <x v="0"/>
    <x v="0"/>
    <x v="0"/>
  </r>
  <r>
    <n v="179753629"/>
    <x v="47"/>
    <x v="68"/>
    <s v="2024-07-22"/>
    <m/>
    <m/>
    <x v="0"/>
    <x v="0"/>
    <x v="0"/>
    <x v="0"/>
    <x v="2"/>
    <x v="3"/>
    <x v="0"/>
    <x v="0"/>
    <x v="0"/>
    <x v="0"/>
    <x v="0"/>
  </r>
  <r>
    <n v="179753673"/>
    <x v="47"/>
    <x v="68"/>
    <s v="2024-07-22"/>
    <m/>
    <m/>
    <x v="0"/>
    <x v="0"/>
    <x v="0"/>
    <x v="0"/>
    <x v="2"/>
    <x v="3"/>
    <x v="0"/>
    <x v="0"/>
    <x v="0"/>
    <x v="0"/>
    <x v="0"/>
  </r>
  <r>
    <n v="179753727"/>
    <x v="47"/>
    <x v="68"/>
    <m/>
    <s v="2024-07-20"/>
    <m/>
    <x v="0"/>
    <x v="0"/>
    <x v="0"/>
    <x v="0"/>
    <x v="2"/>
    <x v="2"/>
    <x v="0"/>
    <x v="1"/>
    <x v="0"/>
    <x v="0"/>
    <x v="0"/>
  </r>
  <r>
    <n v="179753759"/>
    <x v="47"/>
    <x v="68"/>
    <s v="2024-07-22"/>
    <m/>
    <m/>
    <x v="0"/>
    <x v="0"/>
    <x v="0"/>
    <x v="0"/>
    <x v="2"/>
    <x v="3"/>
    <x v="0"/>
    <x v="0"/>
    <x v="0"/>
    <x v="0"/>
    <x v="0"/>
  </r>
  <r>
    <n v="179753798"/>
    <x v="47"/>
    <x v="68"/>
    <s v="2024-07-22"/>
    <m/>
    <m/>
    <x v="0"/>
    <x v="0"/>
    <x v="0"/>
    <x v="0"/>
    <x v="2"/>
    <x v="3"/>
    <x v="0"/>
    <x v="0"/>
    <x v="0"/>
    <x v="0"/>
    <x v="0"/>
  </r>
  <r>
    <n v="179753841"/>
    <x v="47"/>
    <x v="68"/>
    <s v="2024-07-22"/>
    <m/>
    <m/>
    <x v="0"/>
    <x v="0"/>
    <x v="0"/>
    <x v="0"/>
    <x v="2"/>
    <x v="3"/>
    <x v="0"/>
    <x v="0"/>
    <x v="0"/>
    <x v="0"/>
    <x v="0"/>
  </r>
  <r>
    <n v="179812333"/>
    <x v="7"/>
    <x v="50"/>
    <s v="2024-07-16"/>
    <m/>
    <m/>
    <x v="0"/>
    <x v="0"/>
    <x v="0"/>
    <x v="0"/>
    <x v="2"/>
    <x v="3"/>
    <x v="0"/>
    <x v="0"/>
    <x v="0"/>
    <x v="0"/>
    <x v="0"/>
  </r>
  <r>
    <n v="179812367"/>
    <x v="7"/>
    <x v="50"/>
    <s v="2024-07-16"/>
    <m/>
    <m/>
    <x v="0"/>
    <x v="0"/>
    <x v="0"/>
    <x v="0"/>
    <x v="2"/>
    <x v="3"/>
    <x v="0"/>
    <x v="0"/>
    <x v="0"/>
    <x v="0"/>
    <x v="0"/>
  </r>
  <r>
    <n v="179812404"/>
    <x v="7"/>
    <x v="50"/>
    <s v="2024-07-16"/>
    <m/>
    <m/>
    <x v="0"/>
    <x v="0"/>
    <x v="0"/>
    <x v="0"/>
    <x v="2"/>
    <x v="3"/>
    <x v="0"/>
    <x v="0"/>
    <x v="0"/>
    <x v="0"/>
    <x v="0"/>
  </r>
  <r>
    <n v="179812449"/>
    <x v="7"/>
    <x v="50"/>
    <s v="2024-07-16"/>
    <m/>
    <m/>
    <x v="0"/>
    <x v="0"/>
    <x v="0"/>
    <x v="0"/>
    <x v="2"/>
    <x v="3"/>
    <x v="0"/>
    <x v="0"/>
    <x v="0"/>
    <x v="0"/>
    <x v="0"/>
  </r>
  <r>
    <n v="179845393"/>
    <x v="33"/>
    <x v="66"/>
    <s v="2024-07-15"/>
    <m/>
    <m/>
    <x v="0"/>
    <x v="0"/>
    <x v="0"/>
    <x v="0"/>
    <x v="2"/>
    <x v="3"/>
    <x v="0"/>
    <x v="0"/>
    <x v="0"/>
    <x v="0"/>
    <x v="0"/>
  </r>
  <r>
    <n v="179845468"/>
    <x v="33"/>
    <x v="66"/>
    <s v="2024-07-15"/>
    <m/>
    <m/>
    <x v="0"/>
    <x v="0"/>
    <x v="0"/>
    <x v="0"/>
    <x v="2"/>
    <x v="3"/>
    <x v="0"/>
    <x v="0"/>
    <x v="0"/>
    <x v="0"/>
    <x v="0"/>
  </r>
  <r>
    <n v="179845539"/>
    <x v="33"/>
    <x v="66"/>
    <s v="2024-07-15"/>
    <m/>
    <m/>
    <x v="0"/>
    <x v="0"/>
    <x v="0"/>
    <x v="0"/>
    <x v="2"/>
    <x v="3"/>
    <x v="0"/>
    <x v="0"/>
    <x v="0"/>
    <x v="0"/>
    <x v="0"/>
  </r>
  <r>
    <n v="179845615"/>
    <x v="33"/>
    <x v="66"/>
    <s v="2024-07-22"/>
    <m/>
    <m/>
    <x v="0"/>
    <x v="0"/>
    <x v="0"/>
    <x v="0"/>
    <x v="2"/>
    <x v="3"/>
    <x v="0"/>
    <x v="0"/>
    <x v="0"/>
    <x v="0"/>
    <x v="0"/>
  </r>
  <r>
    <n v="179865116"/>
    <x v="27"/>
    <x v="66"/>
    <s v="2024-07-15"/>
    <m/>
    <m/>
    <x v="0"/>
    <x v="0"/>
    <x v="0"/>
    <x v="0"/>
    <x v="2"/>
    <x v="3"/>
    <x v="0"/>
    <x v="0"/>
    <x v="0"/>
    <x v="0"/>
    <x v="0"/>
  </r>
  <r>
    <n v="179865793"/>
    <x v="27"/>
    <x v="66"/>
    <s v="2024-07-15"/>
    <m/>
    <m/>
    <x v="0"/>
    <x v="0"/>
    <x v="0"/>
    <x v="0"/>
    <x v="2"/>
    <x v="3"/>
    <x v="0"/>
    <x v="0"/>
    <x v="0"/>
    <x v="0"/>
    <x v="0"/>
  </r>
  <r>
    <n v="179866382"/>
    <x v="23"/>
    <x v="53"/>
    <s v="2024-07-19"/>
    <m/>
    <m/>
    <x v="0"/>
    <x v="0"/>
    <x v="0"/>
    <x v="0"/>
    <x v="2"/>
    <x v="3"/>
    <x v="0"/>
    <x v="0"/>
    <x v="0"/>
    <x v="0"/>
    <x v="0"/>
  </r>
  <r>
    <n v="179866658"/>
    <x v="23"/>
    <x v="53"/>
    <s v="2024-07-17"/>
    <m/>
    <m/>
    <x v="0"/>
    <x v="5"/>
    <x v="0"/>
    <x v="1"/>
    <x v="2"/>
    <x v="3"/>
    <x v="0"/>
    <x v="0"/>
    <x v="0"/>
    <x v="0"/>
    <x v="0"/>
  </r>
  <r>
    <n v="179866719"/>
    <x v="23"/>
    <x v="53"/>
    <s v="2024-07-19"/>
    <m/>
    <m/>
    <x v="0"/>
    <x v="0"/>
    <x v="0"/>
    <x v="0"/>
    <x v="2"/>
    <x v="3"/>
    <x v="0"/>
    <x v="0"/>
    <x v="0"/>
    <x v="0"/>
    <x v="0"/>
  </r>
  <r>
    <n v="179866774"/>
    <x v="23"/>
    <x v="53"/>
    <s v="2024-07-19"/>
    <m/>
    <m/>
    <x v="0"/>
    <x v="0"/>
    <x v="0"/>
    <x v="0"/>
    <x v="2"/>
    <x v="3"/>
    <x v="0"/>
    <x v="0"/>
    <x v="0"/>
    <x v="0"/>
    <x v="0"/>
  </r>
  <r>
    <n v="179866861"/>
    <x v="23"/>
    <x v="53"/>
    <s v="2024-07-19"/>
    <m/>
    <m/>
    <x v="0"/>
    <x v="0"/>
    <x v="0"/>
    <x v="0"/>
    <x v="2"/>
    <x v="3"/>
    <x v="0"/>
    <x v="0"/>
    <x v="0"/>
    <x v="0"/>
    <x v="0"/>
  </r>
  <r>
    <n v="179867077"/>
    <x v="36"/>
    <x v="69"/>
    <s v="2024-08-08"/>
    <m/>
    <m/>
    <x v="0"/>
    <x v="0"/>
    <x v="0"/>
    <x v="0"/>
    <x v="3"/>
    <x v="4"/>
    <x v="0"/>
    <x v="0"/>
    <x v="0"/>
    <x v="0"/>
    <x v="0"/>
  </r>
  <r>
    <n v="179867228"/>
    <x v="36"/>
    <x v="69"/>
    <s v="2024-08-06"/>
    <m/>
    <m/>
    <x v="0"/>
    <x v="0"/>
    <x v="0"/>
    <x v="0"/>
    <x v="3"/>
    <x v="4"/>
    <x v="0"/>
    <x v="0"/>
    <x v="0"/>
    <x v="0"/>
    <x v="0"/>
  </r>
  <r>
    <n v="179868040"/>
    <x v="33"/>
    <x v="53"/>
    <s v="2024-07-18"/>
    <m/>
    <s v="2024-07-26"/>
    <x v="0"/>
    <x v="0"/>
    <x v="0"/>
    <x v="0"/>
    <x v="2"/>
    <x v="3"/>
    <x v="0"/>
    <x v="0"/>
    <x v="0"/>
    <x v="0"/>
    <x v="0"/>
  </r>
  <r>
    <n v="179868080"/>
    <x v="33"/>
    <x v="53"/>
    <s v="2024-07-18"/>
    <m/>
    <s v="2024-07-25"/>
    <x v="0"/>
    <x v="0"/>
    <x v="0"/>
    <x v="0"/>
    <x v="2"/>
    <x v="3"/>
    <x v="0"/>
    <x v="0"/>
    <x v="0"/>
    <x v="0"/>
    <x v="0"/>
  </r>
  <r>
    <n v="179873778"/>
    <x v="27"/>
    <x v="50"/>
    <s v="2024-07-16"/>
    <m/>
    <m/>
    <x v="0"/>
    <x v="0"/>
    <x v="0"/>
    <x v="0"/>
    <x v="2"/>
    <x v="3"/>
    <x v="0"/>
    <x v="0"/>
    <x v="0"/>
    <x v="0"/>
    <x v="0"/>
  </r>
  <r>
    <n v="179873820"/>
    <x v="27"/>
    <x v="50"/>
    <s v="2024-07-16"/>
    <m/>
    <m/>
    <x v="0"/>
    <x v="0"/>
    <x v="0"/>
    <x v="0"/>
    <x v="2"/>
    <x v="3"/>
    <x v="0"/>
    <x v="0"/>
    <x v="0"/>
    <x v="0"/>
    <x v="0"/>
  </r>
  <r>
    <n v="179904331"/>
    <x v="25"/>
    <x v="53"/>
    <s v="2024-07-18"/>
    <m/>
    <m/>
    <x v="0"/>
    <x v="0"/>
    <x v="0"/>
    <x v="0"/>
    <x v="2"/>
    <x v="3"/>
    <x v="0"/>
    <x v="0"/>
    <x v="0"/>
    <x v="0"/>
    <x v="0"/>
  </r>
  <r>
    <n v="179904393"/>
    <x v="25"/>
    <x v="53"/>
    <s v="2024-07-18"/>
    <m/>
    <m/>
    <x v="0"/>
    <x v="0"/>
    <x v="0"/>
    <x v="0"/>
    <x v="2"/>
    <x v="3"/>
    <x v="0"/>
    <x v="0"/>
    <x v="0"/>
    <x v="0"/>
    <x v="0"/>
  </r>
  <r>
    <n v="179904714"/>
    <x v="5"/>
    <x v="70"/>
    <s v="2024-07-25"/>
    <m/>
    <m/>
    <x v="0"/>
    <x v="0"/>
    <x v="0"/>
    <x v="0"/>
    <x v="2"/>
    <x v="3"/>
    <x v="0"/>
    <x v="0"/>
    <x v="0"/>
    <x v="0"/>
    <x v="0"/>
  </r>
  <r>
    <n v="179904805"/>
    <x v="5"/>
    <x v="70"/>
    <s v="2024-07-25"/>
    <m/>
    <m/>
    <x v="0"/>
    <x v="0"/>
    <x v="0"/>
    <x v="0"/>
    <x v="2"/>
    <x v="3"/>
    <x v="0"/>
    <x v="0"/>
    <x v="0"/>
    <x v="0"/>
    <x v="0"/>
  </r>
  <r>
    <n v="179915821"/>
    <x v="13"/>
    <x v="53"/>
    <s v="2024-07-17"/>
    <m/>
    <m/>
    <x v="0"/>
    <x v="1"/>
    <x v="0"/>
    <x v="1"/>
    <x v="2"/>
    <x v="3"/>
    <x v="0"/>
    <x v="0"/>
    <x v="0"/>
    <x v="0"/>
    <x v="0"/>
  </r>
  <r>
    <n v="179915970"/>
    <x v="13"/>
    <x v="53"/>
    <s v="2024-07-18"/>
    <m/>
    <m/>
    <x v="0"/>
    <x v="0"/>
    <x v="0"/>
    <x v="0"/>
    <x v="2"/>
    <x v="3"/>
    <x v="0"/>
    <x v="0"/>
    <x v="0"/>
    <x v="0"/>
    <x v="0"/>
  </r>
  <r>
    <n v="179916043"/>
    <x v="13"/>
    <x v="53"/>
    <s v="2024-07-23"/>
    <m/>
    <m/>
    <x v="0"/>
    <x v="0"/>
    <x v="0"/>
    <x v="0"/>
    <x v="2"/>
    <x v="3"/>
    <x v="0"/>
    <x v="0"/>
    <x v="0"/>
    <x v="0"/>
    <x v="0"/>
  </r>
  <r>
    <n v="179917798"/>
    <x v="26"/>
    <x v="53"/>
    <s v="2024-07-18"/>
    <m/>
    <m/>
    <x v="0"/>
    <x v="0"/>
    <x v="0"/>
    <x v="0"/>
    <x v="2"/>
    <x v="3"/>
    <x v="0"/>
    <x v="0"/>
    <x v="0"/>
    <x v="0"/>
    <x v="0"/>
  </r>
  <r>
    <n v="179917835"/>
    <x v="26"/>
    <x v="53"/>
    <s v="2024-07-18"/>
    <m/>
    <m/>
    <x v="0"/>
    <x v="0"/>
    <x v="0"/>
    <x v="0"/>
    <x v="2"/>
    <x v="3"/>
    <x v="0"/>
    <x v="0"/>
    <x v="0"/>
    <x v="0"/>
    <x v="0"/>
  </r>
  <r>
    <n v="179928862"/>
    <x v="21"/>
    <x v="50"/>
    <s v="2024-07-17"/>
    <m/>
    <m/>
    <x v="0"/>
    <x v="0"/>
    <x v="0"/>
    <x v="0"/>
    <x v="2"/>
    <x v="3"/>
    <x v="0"/>
    <x v="0"/>
    <x v="0"/>
    <x v="0"/>
    <x v="0"/>
  </r>
  <r>
    <n v="179928911"/>
    <x v="21"/>
    <x v="50"/>
    <s v="2024-07-17"/>
    <m/>
    <m/>
    <x v="0"/>
    <x v="0"/>
    <x v="0"/>
    <x v="0"/>
    <x v="2"/>
    <x v="3"/>
    <x v="0"/>
    <x v="0"/>
    <x v="0"/>
    <x v="0"/>
    <x v="0"/>
  </r>
  <r>
    <n v="179931522"/>
    <x v="62"/>
    <x v="53"/>
    <s v="2024-07-23"/>
    <m/>
    <m/>
    <x v="0"/>
    <x v="1"/>
    <x v="0"/>
    <x v="1"/>
    <x v="2"/>
    <x v="3"/>
    <x v="0"/>
    <x v="0"/>
    <x v="0"/>
    <x v="0"/>
    <x v="0"/>
  </r>
  <r>
    <n v="179931571"/>
    <x v="62"/>
    <x v="53"/>
    <s v="2024-07-23"/>
    <m/>
    <m/>
    <x v="0"/>
    <x v="0"/>
    <x v="0"/>
    <x v="0"/>
    <x v="2"/>
    <x v="3"/>
    <x v="0"/>
    <x v="0"/>
    <x v="0"/>
    <x v="0"/>
    <x v="0"/>
  </r>
  <r>
    <n v="179931654"/>
    <x v="62"/>
    <x v="53"/>
    <s v="2024-07-23"/>
    <m/>
    <m/>
    <x v="0"/>
    <x v="0"/>
    <x v="0"/>
    <x v="0"/>
    <x v="2"/>
    <x v="3"/>
    <x v="0"/>
    <x v="0"/>
    <x v="0"/>
    <x v="0"/>
    <x v="0"/>
  </r>
  <r>
    <n v="179933467"/>
    <x v="25"/>
    <x v="64"/>
    <s v="2024-07-22"/>
    <m/>
    <m/>
    <x v="0"/>
    <x v="0"/>
    <x v="0"/>
    <x v="0"/>
    <x v="2"/>
    <x v="3"/>
    <x v="0"/>
    <x v="0"/>
    <x v="0"/>
    <x v="0"/>
    <x v="0"/>
  </r>
  <r>
    <n v="179933524"/>
    <x v="25"/>
    <x v="64"/>
    <s v="2024-07-18"/>
    <m/>
    <m/>
    <x v="0"/>
    <x v="0"/>
    <x v="0"/>
    <x v="0"/>
    <x v="2"/>
    <x v="3"/>
    <x v="0"/>
    <x v="0"/>
    <x v="0"/>
    <x v="0"/>
    <x v="0"/>
  </r>
  <r>
    <n v="179935702"/>
    <x v="15"/>
    <x v="68"/>
    <s v="2024-07-25"/>
    <m/>
    <m/>
    <x v="0"/>
    <x v="0"/>
    <x v="0"/>
    <x v="0"/>
    <x v="2"/>
    <x v="3"/>
    <x v="0"/>
    <x v="0"/>
    <x v="0"/>
    <x v="0"/>
    <x v="0"/>
  </r>
  <r>
    <n v="179935755"/>
    <x v="15"/>
    <x v="68"/>
    <s v="2024-07-25"/>
    <m/>
    <m/>
    <x v="0"/>
    <x v="0"/>
    <x v="0"/>
    <x v="0"/>
    <x v="2"/>
    <x v="3"/>
    <x v="0"/>
    <x v="0"/>
    <x v="0"/>
    <x v="0"/>
    <x v="0"/>
  </r>
  <r>
    <n v="179965224"/>
    <x v="23"/>
    <x v="70"/>
    <s v="2024-07-24"/>
    <m/>
    <m/>
    <x v="0"/>
    <x v="1"/>
    <x v="0"/>
    <x v="1"/>
    <x v="2"/>
    <x v="3"/>
    <x v="0"/>
    <x v="0"/>
    <x v="0"/>
    <x v="0"/>
    <x v="0"/>
  </r>
  <r>
    <n v="179965314"/>
    <x v="23"/>
    <x v="70"/>
    <s v="2024-07-26"/>
    <m/>
    <m/>
    <x v="0"/>
    <x v="0"/>
    <x v="0"/>
    <x v="0"/>
    <x v="2"/>
    <x v="3"/>
    <x v="0"/>
    <x v="0"/>
    <x v="0"/>
    <x v="0"/>
    <x v="0"/>
  </r>
  <r>
    <n v="179965352"/>
    <x v="23"/>
    <x v="70"/>
    <s v="2024-07-26"/>
    <m/>
    <m/>
    <x v="0"/>
    <x v="0"/>
    <x v="0"/>
    <x v="0"/>
    <x v="2"/>
    <x v="3"/>
    <x v="0"/>
    <x v="0"/>
    <x v="0"/>
    <x v="0"/>
    <x v="0"/>
  </r>
  <r>
    <n v="179965415"/>
    <x v="23"/>
    <x v="70"/>
    <s v="2024-07-26"/>
    <m/>
    <m/>
    <x v="0"/>
    <x v="0"/>
    <x v="0"/>
    <x v="0"/>
    <x v="2"/>
    <x v="3"/>
    <x v="0"/>
    <x v="0"/>
    <x v="0"/>
    <x v="0"/>
    <x v="0"/>
  </r>
  <r>
    <n v="179975813"/>
    <x v="21"/>
    <x v="53"/>
    <s v="2024-07-17"/>
    <m/>
    <m/>
    <x v="0"/>
    <x v="1"/>
    <x v="0"/>
    <x v="1"/>
    <x v="2"/>
    <x v="3"/>
    <x v="0"/>
    <x v="0"/>
    <x v="0"/>
    <x v="0"/>
    <x v="0"/>
  </r>
  <r>
    <n v="179975873"/>
    <x v="21"/>
    <x v="53"/>
    <s v="2024-07-18"/>
    <m/>
    <m/>
    <x v="0"/>
    <x v="0"/>
    <x v="0"/>
    <x v="0"/>
    <x v="2"/>
    <x v="3"/>
    <x v="0"/>
    <x v="0"/>
    <x v="0"/>
    <x v="0"/>
    <x v="0"/>
  </r>
  <r>
    <n v="179975926"/>
    <x v="21"/>
    <x v="53"/>
    <s v="2024-07-18"/>
    <m/>
    <m/>
    <x v="0"/>
    <x v="0"/>
    <x v="0"/>
    <x v="0"/>
    <x v="2"/>
    <x v="3"/>
    <x v="0"/>
    <x v="0"/>
    <x v="0"/>
    <x v="0"/>
    <x v="0"/>
  </r>
  <r>
    <n v="179977129"/>
    <x v="8"/>
    <x v="71"/>
    <s v="2024-07-19"/>
    <m/>
    <m/>
    <x v="0"/>
    <x v="0"/>
    <x v="0"/>
    <x v="0"/>
    <x v="2"/>
    <x v="3"/>
    <x v="0"/>
    <x v="0"/>
    <x v="0"/>
    <x v="0"/>
    <x v="0"/>
  </r>
  <r>
    <n v="179977180"/>
    <x v="55"/>
    <x v="71"/>
    <s v="2024-07-19"/>
    <m/>
    <m/>
    <x v="0"/>
    <x v="0"/>
    <x v="0"/>
    <x v="0"/>
    <x v="2"/>
    <x v="3"/>
    <x v="0"/>
    <x v="0"/>
    <x v="0"/>
    <x v="0"/>
    <x v="0"/>
  </r>
  <r>
    <n v="179977826"/>
    <x v="40"/>
    <x v="53"/>
    <s v="2024-07-17"/>
    <m/>
    <m/>
    <x v="0"/>
    <x v="1"/>
    <x v="0"/>
    <x v="1"/>
    <x v="2"/>
    <x v="3"/>
    <x v="0"/>
    <x v="0"/>
    <x v="0"/>
    <x v="0"/>
    <x v="0"/>
  </r>
  <r>
    <n v="179979370"/>
    <x v="63"/>
    <x v="72"/>
    <s v="2024-07-17"/>
    <m/>
    <m/>
    <x v="0"/>
    <x v="1"/>
    <x v="0"/>
    <x v="1"/>
    <x v="2"/>
    <x v="3"/>
    <x v="0"/>
    <x v="0"/>
    <x v="0"/>
    <x v="0"/>
    <x v="0"/>
  </r>
  <r>
    <n v="179982393"/>
    <x v="58"/>
    <x v="53"/>
    <s v="2024-07-19"/>
    <m/>
    <m/>
    <x v="0"/>
    <x v="0"/>
    <x v="0"/>
    <x v="0"/>
    <x v="2"/>
    <x v="3"/>
    <x v="0"/>
    <x v="0"/>
    <x v="0"/>
    <x v="0"/>
    <x v="0"/>
  </r>
  <r>
    <n v="179982478"/>
    <x v="58"/>
    <x v="53"/>
    <s v="2024-07-19"/>
    <m/>
    <m/>
    <x v="0"/>
    <x v="0"/>
    <x v="0"/>
    <x v="0"/>
    <x v="2"/>
    <x v="3"/>
    <x v="0"/>
    <x v="0"/>
    <x v="0"/>
    <x v="0"/>
    <x v="0"/>
  </r>
  <r>
    <n v="179984246"/>
    <x v="4"/>
    <x v="64"/>
    <s v="2024-07-26"/>
    <m/>
    <m/>
    <x v="0"/>
    <x v="0"/>
    <x v="0"/>
    <x v="0"/>
    <x v="2"/>
    <x v="3"/>
    <x v="0"/>
    <x v="0"/>
    <x v="0"/>
    <x v="0"/>
    <x v="0"/>
  </r>
  <r>
    <n v="179984302"/>
    <x v="4"/>
    <x v="64"/>
    <s v="2024-07-26"/>
    <m/>
    <m/>
    <x v="0"/>
    <x v="0"/>
    <x v="0"/>
    <x v="0"/>
    <x v="2"/>
    <x v="3"/>
    <x v="0"/>
    <x v="0"/>
    <x v="0"/>
    <x v="0"/>
    <x v="0"/>
  </r>
  <r>
    <n v="179984343"/>
    <x v="4"/>
    <x v="64"/>
    <s v="2024-07-26"/>
    <m/>
    <m/>
    <x v="0"/>
    <x v="0"/>
    <x v="0"/>
    <x v="0"/>
    <x v="2"/>
    <x v="3"/>
    <x v="0"/>
    <x v="0"/>
    <x v="0"/>
    <x v="0"/>
    <x v="0"/>
  </r>
  <r>
    <n v="179984381"/>
    <x v="4"/>
    <x v="64"/>
    <s v="2024-07-26"/>
    <m/>
    <m/>
    <x v="0"/>
    <x v="0"/>
    <x v="0"/>
    <x v="0"/>
    <x v="2"/>
    <x v="3"/>
    <x v="0"/>
    <x v="0"/>
    <x v="0"/>
    <x v="0"/>
    <x v="0"/>
  </r>
  <r>
    <n v="179984702"/>
    <x v="33"/>
    <x v="68"/>
    <s v="2024-07-19"/>
    <m/>
    <m/>
    <x v="0"/>
    <x v="0"/>
    <x v="0"/>
    <x v="0"/>
    <x v="2"/>
    <x v="3"/>
    <x v="0"/>
    <x v="0"/>
    <x v="0"/>
    <x v="0"/>
    <x v="0"/>
  </r>
  <r>
    <n v="179984736"/>
    <x v="33"/>
    <x v="68"/>
    <s v="2024-07-19"/>
    <m/>
    <m/>
    <x v="0"/>
    <x v="0"/>
    <x v="0"/>
    <x v="0"/>
    <x v="2"/>
    <x v="3"/>
    <x v="0"/>
    <x v="0"/>
    <x v="0"/>
    <x v="0"/>
    <x v="0"/>
  </r>
  <r>
    <n v="179984777"/>
    <x v="33"/>
    <x v="68"/>
    <s v="2024-07-19"/>
    <m/>
    <m/>
    <x v="0"/>
    <x v="0"/>
    <x v="0"/>
    <x v="0"/>
    <x v="2"/>
    <x v="3"/>
    <x v="0"/>
    <x v="0"/>
    <x v="0"/>
    <x v="0"/>
    <x v="0"/>
  </r>
  <r>
    <n v="179986248"/>
    <x v="12"/>
    <x v="50"/>
    <s v="2024-07-18"/>
    <m/>
    <m/>
    <x v="0"/>
    <x v="0"/>
    <x v="0"/>
    <x v="0"/>
    <x v="2"/>
    <x v="3"/>
    <x v="0"/>
    <x v="0"/>
    <x v="0"/>
    <x v="0"/>
    <x v="0"/>
  </r>
  <r>
    <n v="180014106"/>
    <x v="13"/>
    <x v="68"/>
    <s v="2024-07-18"/>
    <m/>
    <m/>
    <x v="0"/>
    <x v="0"/>
    <x v="0"/>
    <x v="0"/>
    <x v="2"/>
    <x v="3"/>
    <x v="0"/>
    <x v="0"/>
    <x v="0"/>
    <x v="0"/>
    <x v="0"/>
  </r>
  <r>
    <n v="180014279"/>
    <x v="13"/>
    <x v="68"/>
    <s v="2024-07-18"/>
    <m/>
    <m/>
    <x v="0"/>
    <x v="0"/>
    <x v="0"/>
    <x v="0"/>
    <x v="2"/>
    <x v="3"/>
    <x v="0"/>
    <x v="0"/>
    <x v="0"/>
    <x v="0"/>
    <x v="0"/>
  </r>
  <r>
    <n v="180016629"/>
    <x v="21"/>
    <x v="72"/>
    <s v="2024-07-19"/>
    <m/>
    <m/>
    <x v="0"/>
    <x v="0"/>
    <x v="0"/>
    <x v="0"/>
    <x v="2"/>
    <x v="3"/>
    <x v="0"/>
    <x v="0"/>
    <x v="0"/>
    <x v="0"/>
    <x v="0"/>
  </r>
  <r>
    <n v="180026960"/>
    <x v="33"/>
    <x v="68"/>
    <s v="2024-07-22"/>
    <m/>
    <m/>
    <x v="0"/>
    <x v="0"/>
    <x v="0"/>
    <x v="0"/>
    <x v="2"/>
    <x v="3"/>
    <x v="0"/>
    <x v="0"/>
    <x v="0"/>
    <x v="0"/>
    <x v="0"/>
  </r>
  <r>
    <n v="180027930"/>
    <x v="40"/>
    <x v="73"/>
    <s v="2024-07-30"/>
    <m/>
    <m/>
    <x v="0"/>
    <x v="0"/>
    <x v="0"/>
    <x v="0"/>
    <x v="2"/>
    <x v="3"/>
    <x v="0"/>
    <x v="0"/>
    <x v="0"/>
    <x v="0"/>
    <x v="0"/>
  </r>
  <r>
    <n v="180027961"/>
    <x v="40"/>
    <x v="73"/>
    <s v="2024-07-30"/>
    <m/>
    <m/>
    <x v="0"/>
    <x v="0"/>
    <x v="0"/>
    <x v="0"/>
    <x v="2"/>
    <x v="3"/>
    <x v="0"/>
    <x v="0"/>
    <x v="0"/>
    <x v="0"/>
    <x v="0"/>
  </r>
  <r>
    <n v="180028001"/>
    <x v="40"/>
    <x v="73"/>
    <s v="2024-07-30"/>
    <m/>
    <m/>
    <x v="0"/>
    <x v="0"/>
    <x v="0"/>
    <x v="0"/>
    <x v="2"/>
    <x v="3"/>
    <x v="0"/>
    <x v="0"/>
    <x v="0"/>
    <x v="0"/>
    <x v="0"/>
  </r>
  <r>
    <n v="180028054"/>
    <x v="40"/>
    <x v="73"/>
    <s v="2024-07-30"/>
    <m/>
    <m/>
    <x v="0"/>
    <x v="0"/>
    <x v="0"/>
    <x v="0"/>
    <x v="2"/>
    <x v="3"/>
    <x v="0"/>
    <x v="0"/>
    <x v="0"/>
    <x v="0"/>
    <x v="0"/>
  </r>
  <r>
    <n v="180075308"/>
    <x v="3"/>
    <x v="71"/>
    <s v="2024-07-19"/>
    <m/>
    <m/>
    <x v="0"/>
    <x v="0"/>
    <x v="0"/>
    <x v="0"/>
    <x v="2"/>
    <x v="3"/>
    <x v="0"/>
    <x v="0"/>
    <x v="0"/>
    <x v="0"/>
    <x v="0"/>
  </r>
  <r>
    <n v="180085731"/>
    <x v="21"/>
    <x v="58"/>
    <s v="2024-08-08"/>
    <m/>
    <m/>
    <x v="0"/>
    <x v="0"/>
    <x v="0"/>
    <x v="0"/>
    <x v="3"/>
    <x v="4"/>
    <x v="0"/>
    <x v="0"/>
    <x v="0"/>
    <x v="0"/>
    <x v="0"/>
  </r>
  <r>
    <n v="180085758"/>
    <x v="21"/>
    <x v="58"/>
    <s v="2024-08-08"/>
    <m/>
    <m/>
    <x v="0"/>
    <x v="0"/>
    <x v="0"/>
    <x v="0"/>
    <x v="3"/>
    <x v="4"/>
    <x v="0"/>
    <x v="0"/>
    <x v="0"/>
    <x v="0"/>
    <x v="0"/>
  </r>
  <r>
    <n v="180086294"/>
    <x v="7"/>
    <x v="74"/>
    <s v="2024-07-25"/>
    <m/>
    <m/>
    <x v="0"/>
    <x v="0"/>
    <x v="0"/>
    <x v="0"/>
    <x v="2"/>
    <x v="3"/>
    <x v="0"/>
    <x v="0"/>
    <x v="0"/>
    <x v="0"/>
    <x v="0"/>
  </r>
  <r>
    <n v="180086331"/>
    <x v="7"/>
    <x v="74"/>
    <s v="2024-07-25"/>
    <m/>
    <m/>
    <x v="0"/>
    <x v="0"/>
    <x v="0"/>
    <x v="0"/>
    <x v="2"/>
    <x v="3"/>
    <x v="0"/>
    <x v="0"/>
    <x v="0"/>
    <x v="0"/>
    <x v="0"/>
  </r>
  <r>
    <n v="180086359"/>
    <x v="7"/>
    <x v="74"/>
    <s v="2024-07-25"/>
    <m/>
    <m/>
    <x v="0"/>
    <x v="0"/>
    <x v="0"/>
    <x v="0"/>
    <x v="2"/>
    <x v="3"/>
    <x v="0"/>
    <x v="0"/>
    <x v="0"/>
    <x v="0"/>
    <x v="0"/>
  </r>
  <r>
    <n v="180086416"/>
    <x v="8"/>
    <x v="75"/>
    <m/>
    <s v="2024-07-23"/>
    <m/>
    <x v="0"/>
    <x v="0"/>
    <x v="0"/>
    <x v="0"/>
    <x v="2"/>
    <x v="2"/>
    <x v="0"/>
    <x v="1"/>
    <x v="0"/>
    <x v="0"/>
    <x v="0"/>
  </r>
  <r>
    <n v="180092880"/>
    <x v="25"/>
    <x v="65"/>
    <s v="2024-07-25"/>
    <m/>
    <m/>
    <x v="0"/>
    <x v="0"/>
    <x v="0"/>
    <x v="0"/>
    <x v="2"/>
    <x v="3"/>
    <x v="0"/>
    <x v="0"/>
    <x v="0"/>
    <x v="0"/>
    <x v="0"/>
  </r>
  <r>
    <n v="180092904"/>
    <x v="25"/>
    <x v="65"/>
    <s v="2024-07-25"/>
    <m/>
    <m/>
    <x v="0"/>
    <x v="0"/>
    <x v="0"/>
    <x v="0"/>
    <x v="2"/>
    <x v="3"/>
    <x v="0"/>
    <x v="0"/>
    <x v="0"/>
    <x v="0"/>
    <x v="0"/>
  </r>
  <r>
    <n v="180092923"/>
    <x v="25"/>
    <x v="65"/>
    <s v="2024-07-25"/>
    <m/>
    <m/>
    <x v="0"/>
    <x v="0"/>
    <x v="0"/>
    <x v="0"/>
    <x v="2"/>
    <x v="3"/>
    <x v="0"/>
    <x v="0"/>
    <x v="0"/>
    <x v="0"/>
    <x v="0"/>
  </r>
  <r>
    <n v="180094137"/>
    <x v="23"/>
    <x v="71"/>
    <s v="2024-07-19"/>
    <m/>
    <m/>
    <x v="0"/>
    <x v="0"/>
    <x v="0"/>
    <x v="0"/>
    <x v="2"/>
    <x v="3"/>
    <x v="0"/>
    <x v="0"/>
    <x v="0"/>
    <x v="0"/>
    <x v="0"/>
  </r>
  <r>
    <n v="180094169"/>
    <x v="23"/>
    <x v="71"/>
    <s v="2024-07-17"/>
    <m/>
    <m/>
    <x v="0"/>
    <x v="0"/>
    <x v="0"/>
    <x v="0"/>
    <x v="2"/>
    <x v="3"/>
    <x v="0"/>
    <x v="0"/>
    <x v="0"/>
    <x v="0"/>
    <x v="0"/>
  </r>
  <r>
    <n v="180096573"/>
    <x v="20"/>
    <x v="73"/>
    <s v="2024-07-29"/>
    <m/>
    <m/>
    <x v="0"/>
    <x v="0"/>
    <x v="0"/>
    <x v="0"/>
    <x v="2"/>
    <x v="3"/>
    <x v="0"/>
    <x v="0"/>
    <x v="0"/>
    <x v="0"/>
    <x v="0"/>
  </r>
  <r>
    <n v="180096653"/>
    <x v="20"/>
    <x v="73"/>
    <s v="2024-07-29"/>
    <m/>
    <m/>
    <x v="0"/>
    <x v="0"/>
    <x v="0"/>
    <x v="0"/>
    <x v="2"/>
    <x v="3"/>
    <x v="0"/>
    <x v="0"/>
    <x v="0"/>
    <x v="0"/>
    <x v="0"/>
  </r>
  <r>
    <n v="180096740"/>
    <x v="4"/>
    <x v="75"/>
    <s v="2024-07-29"/>
    <m/>
    <m/>
    <x v="0"/>
    <x v="0"/>
    <x v="0"/>
    <x v="0"/>
    <x v="2"/>
    <x v="3"/>
    <x v="0"/>
    <x v="0"/>
    <x v="0"/>
    <x v="0"/>
    <x v="0"/>
  </r>
  <r>
    <n v="180096760"/>
    <x v="4"/>
    <x v="75"/>
    <s v="2024-07-29"/>
    <m/>
    <m/>
    <x v="0"/>
    <x v="0"/>
    <x v="0"/>
    <x v="0"/>
    <x v="2"/>
    <x v="3"/>
    <x v="0"/>
    <x v="0"/>
    <x v="0"/>
    <x v="0"/>
    <x v="0"/>
  </r>
  <r>
    <n v="180119350"/>
    <x v="25"/>
    <x v="74"/>
    <s v="2024-07-29"/>
    <m/>
    <m/>
    <x v="0"/>
    <x v="0"/>
    <x v="0"/>
    <x v="0"/>
    <x v="2"/>
    <x v="3"/>
    <x v="0"/>
    <x v="0"/>
    <x v="0"/>
    <x v="0"/>
    <x v="0"/>
  </r>
  <r>
    <n v="180119400"/>
    <x v="25"/>
    <x v="74"/>
    <s v="2024-07-29"/>
    <m/>
    <m/>
    <x v="0"/>
    <x v="0"/>
    <x v="0"/>
    <x v="0"/>
    <x v="2"/>
    <x v="3"/>
    <x v="0"/>
    <x v="0"/>
    <x v="0"/>
    <x v="0"/>
    <x v="0"/>
  </r>
  <r>
    <n v="180120653"/>
    <x v="3"/>
    <x v="69"/>
    <s v="2024-08-08"/>
    <m/>
    <m/>
    <x v="0"/>
    <x v="0"/>
    <x v="0"/>
    <x v="0"/>
    <x v="3"/>
    <x v="4"/>
    <x v="0"/>
    <x v="0"/>
    <x v="0"/>
    <x v="0"/>
    <x v="0"/>
  </r>
  <r>
    <n v="180120688"/>
    <x v="3"/>
    <x v="69"/>
    <s v="2024-08-08"/>
    <m/>
    <m/>
    <x v="0"/>
    <x v="0"/>
    <x v="0"/>
    <x v="0"/>
    <x v="3"/>
    <x v="4"/>
    <x v="0"/>
    <x v="0"/>
    <x v="0"/>
    <x v="0"/>
    <x v="0"/>
  </r>
  <r>
    <n v="180120724"/>
    <x v="64"/>
    <x v="71"/>
    <s v="2024-07-19"/>
    <m/>
    <m/>
    <x v="0"/>
    <x v="0"/>
    <x v="0"/>
    <x v="0"/>
    <x v="2"/>
    <x v="3"/>
    <x v="0"/>
    <x v="0"/>
    <x v="0"/>
    <x v="0"/>
    <x v="0"/>
  </r>
  <r>
    <n v="180120731"/>
    <x v="3"/>
    <x v="69"/>
    <s v="2024-08-08"/>
    <m/>
    <m/>
    <x v="0"/>
    <x v="0"/>
    <x v="0"/>
    <x v="0"/>
    <x v="3"/>
    <x v="4"/>
    <x v="0"/>
    <x v="0"/>
    <x v="0"/>
    <x v="0"/>
    <x v="0"/>
  </r>
  <r>
    <n v="180133252"/>
    <x v="65"/>
    <x v="76"/>
    <s v="2024-08-05"/>
    <m/>
    <m/>
    <x v="0"/>
    <x v="4"/>
    <x v="0"/>
    <x v="1"/>
    <x v="2"/>
    <x v="4"/>
    <x v="0"/>
    <x v="0"/>
    <x v="0"/>
    <x v="0"/>
    <x v="0"/>
  </r>
  <r>
    <n v="180146224"/>
    <x v="21"/>
    <x v="69"/>
    <s v="2024-08-07"/>
    <m/>
    <m/>
    <x v="0"/>
    <x v="0"/>
    <x v="0"/>
    <x v="0"/>
    <x v="3"/>
    <x v="4"/>
    <x v="0"/>
    <x v="0"/>
    <x v="0"/>
    <x v="0"/>
    <x v="0"/>
  </r>
  <r>
    <n v="180146261"/>
    <x v="21"/>
    <x v="69"/>
    <s v="2024-08-07"/>
    <m/>
    <m/>
    <x v="0"/>
    <x v="0"/>
    <x v="0"/>
    <x v="0"/>
    <x v="3"/>
    <x v="4"/>
    <x v="0"/>
    <x v="0"/>
    <x v="0"/>
    <x v="0"/>
    <x v="0"/>
  </r>
  <r>
    <n v="180146752"/>
    <x v="30"/>
    <x v="75"/>
    <s v="2024-07-29"/>
    <m/>
    <s v="2024-08-16"/>
    <x v="0"/>
    <x v="0"/>
    <x v="0"/>
    <x v="0"/>
    <x v="2"/>
    <x v="3"/>
    <x v="0"/>
    <x v="0"/>
    <x v="0"/>
    <x v="0"/>
    <x v="0"/>
  </r>
  <r>
    <n v="180146784"/>
    <x v="30"/>
    <x v="75"/>
    <s v="2024-07-29"/>
    <m/>
    <s v="2024-08-16"/>
    <x v="0"/>
    <x v="0"/>
    <x v="0"/>
    <x v="0"/>
    <x v="2"/>
    <x v="3"/>
    <x v="0"/>
    <x v="0"/>
    <x v="0"/>
    <x v="0"/>
    <x v="0"/>
  </r>
  <r>
    <n v="180146812"/>
    <x v="30"/>
    <x v="75"/>
    <s v="2024-07-29"/>
    <m/>
    <s v="2024-08-16"/>
    <x v="0"/>
    <x v="0"/>
    <x v="0"/>
    <x v="0"/>
    <x v="2"/>
    <x v="3"/>
    <x v="0"/>
    <x v="0"/>
    <x v="0"/>
    <x v="0"/>
    <x v="0"/>
  </r>
  <r>
    <n v="180146835"/>
    <x v="30"/>
    <x v="75"/>
    <s v="2024-07-29"/>
    <m/>
    <s v="2024-08-16"/>
    <x v="0"/>
    <x v="0"/>
    <x v="0"/>
    <x v="0"/>
    <x v="2"/>
    <x v="3"/>
    <x v="0"/>
    <x v="0"/>
    <x v="0"/>
    <x v="0"/>
    <x v="0"/>
  </r>
  <r>
    <n v="180148399"/>
    <x v="33"/>
    <x v="70"/>
    <s v="2024-07-25"/>
    <m/>
    <m/>
    <x v="0"/>
    <x v="1"/>
    <x v="0"/>
    <x v="1"/>
    <x v="2"/>
    <x v="3"/>
    <x v="0"/>
    <x v="0"/>
    <x v="0"/>
    <x v="0"/>
    <x v="0"/>
  </r>
  <r>
    <n v="180148430"/>
    <x v="33"/>
    <x v="70"/>
    <s v="2024-07-26"/>
    <m/>
    <s v="2024-08-22"/>
    <x v="0"/>
    <x v="0"/>
    <x v="0"/>
    <x v="0"/>
    <x v="2"/>
    <x v="3"/>
    <x v="0"/>
    <x v="0"/>
    <x v="0"/>
    <x v="0"/>
    <x v="0"/>
  </r>
  <r>
    <n v="180159062"/>
    <x v="3"/>
    <x v="69"/>
    <s v="2024-09-05"/>
    <m/>
    <m/>
    <x v="0"/>
    <x v="0"/>
    <x v="0"/>
    <x v="0"/>
    <x v="3"/>
    <x v="5"/>
    <x v="0"/>
    <x v="0"/>
    <x v="0"/>
    <x v="0"/>
    <x v="0"/>
  </r>
  <r>
    <n v="180159092"/>
    <x v="3"/>
    <x v="69"/>
    <s v="2024-09-05"/>
    <m/>
    <m/>
    <x v="0"/>
    <x v="0"/>
    <x v="0"/>
    <x v="0"/>
    <x v="3"/>
    <x v="5"/>
    <x v="0"/>
    <x v="0"/>
    <x v="0"/>
    <x v="0"/>
    <x v="0"/>
  </r>
  <r>
    <n v="180163722"/>
    <x v="3"/>
    <x v="73"/>
    <s v="2024-07-29"/>
    <m/>
    <m/>
    <x v="0"/>
    <x v="0"/>
    <x v="0"/>
    <x v="0"/>
    <x v="2"/>
    <x v="3"/>
    <x v="0"/>
    <x v="0"/>
    <x v="0"/>
    <x v="0"/>
    <x v="0"/>
  </r>
  <r>
    <n v="180163768"/>
    <x v="3"/>
    <x v="73"/>
    <s v="2024-07-29"/>
    <m/>
    <m/>
    <x v="0"/>
    <x v="0"/>
    <x v="0"/>
    <x v="0"/>
    <x v="2"/>
    <x v="3"/>
    <x v="0"/>
    <x v="0"/>
    <x v="0"/>
    <x v="0"/>
    <x v="0"/>
  </r>
  <r>
    <n v="180163826"/>
    <x v="3"/>
    <x v="73"/>
    <s v="2024-07-29"/>
    <m/>
    <m/>
    <x v="0"/>
    <x v="0"/>
    <x v="0"/>
    <x v="0"/>
    <x v="2"/>
    <x v="3"/>
    <x v="0"/>
    <x v="0"/>
    <x v="0"/>
    <x v="0"/>
    <x v="0"/>
  </r>
  <r>
    <n v="180164123"/>
    <x v="13"/>
    <x v="65"/>
    <s v="2024-07-26"/>
    <m/>
    <m/>
    <x v="0"/>
    <x v="0"/>
    <x v="0"/>
    <x v="0"/>
    <x v="2"/>
    <x v="3"/>
    <x v="0"/>
    <x v="0"/>
    <x v="0"/>
    <x v="0"/>
    <x v="0"/>
  </r>
  <r>
    <n v="180164206"/>
    <x v="13"/>
    <x v="65"/>
    <s v="2024-07-24"/>
    <m/>
    <m/>
    <x v="0"/>
    <x v="0"/>
    <x v="0"/>
    <x v="0"/>
    <x v="2"/>
    <x v="3"/>
    <x v="0"/>
    <x v="0"/>
    <x v="0"/>
    <x v="0"/>
    <x v="0"/>
  </r>
  <r>
    <n v="180179781"/>
    <x v="13"/>
    <x v="77"/>
    <s v="2024-07-31"/>
    <m/>
    <m/>
    <x v="0"/>
    <x v="6"/>
    <x v="0"/>
    <x v="1"/>
    <x v="2"/>
    <x v="3"/>
    <x v="0"/>
    <x v="0"/>
    <x v="0"/>
    <x v="0"/>
    <x v="0"/>
  </r>
  <r>
    <n v="180179845"/>
    <x v="13"/>
    <x v="77"/>
    <s v="2024-08-01"/>
    <m/>
    <m/>
    <x v="0"/>
    <x v="0"/>
    <x v="0"/>
    <x v="0"/>
    <x v="2"/>
    <x v="4"/>
    <x v="0"/>
    <x v="0"/>
    <x v="0"/>
    <x v="0"/>
    <x v="0"/>
  </r>
  <r>
    <n v="180179905"/>
    <x v="13"/>
    <x v="77"/>
    <s v="2024-08-01"/>
    <m/>
    <m/>
    <x v="0"/>
    <x v="0"/>
    <x v="0"/>
    <x v="0"/>
    <x v="2"/>
    <x v="4"/>
    <x v="0"/>
    <x v="0"/>
    <x v="0"/>
    <x v="0"/>
    <x v="0"/>
  </r>
  <r>
    <n v="180179965"/>
    <x v="13"/>
    <x v="77"/>
    <s v="2024-08-01"/>
    <m/>
    <m/>
    <x v="0"/>
    <x v="0"/>
    <x v="0"/>
    <x v="0"/>
    <x v="2"/>
    <x v="4"/>
    <x v="0"/>
    <x v="0"/>
    <x v="0"/>
    <x v="0"/>
    <x v="0"/>
  </r>
  <r>
    <n v="180207666"/>
    <x v="13"/>
    <x v="70"/>
    <s v="2024-07-25"/>
    <m/>
    <m/>
    <x v="0"/>
    <x v="0"/>
    <x v="0"/>
    <x v="0"/>
    <x v="2"/>
    <x v="3"/>
    <x v="0"/>
    <x v="0"/>
    <x v="0"/>
    <x v="0"/>
    <x v="0"/>
  </r>
  <r>
    <n v="180207694"/>
    <x v="13"/>
    <x v="70"/>
    <s v="2024-08-09"/>
    <m/>
    <m/>
    <x v="0"/>
    <x v="0"/>
    <x v="0"/>
    <x v="0"/>
    <x v="2"/>
    <x v="4"/>
    <x v="0"/>
    <x v="0"/>
    <x v="0"/>
    <x v="0"/>
    <x v="0"/>
  </r>
  <r>
    <n v="180210381"/>
    <x v="66"/>
    <x v="75"/>
    <s v="2024-07-30"/>
    <m/>
    <m/>
    <x v="0"/>
    <x v="0"/>
    <x v="0"/>
    <x v="0"/>
    <x v="2"/>
    <x v="3"/>
    <x v="0"/>
    <x v="0"/>
    <x v="0"/>
    <x v="0"/>
    <x v="0"/>
  </r>
  <r>
    <n v="180214932"/>
    <x v="27"/>
    <x v="75"/>
    <s v="2024-07-30"/>
    <m/>
    <m/>
    <x v="0"/>
    <x v="0"/>
    <x v="0"/>
    <x v="0"/>
    <x v="2"/>
    <x v="3"/>
    <x v="0"/>
    <x v="0"/>
    <x v="0"/>
    <x v="0"/>
    <x v="0"/>
  </r>
  <r>
    <n v="180214954"/>
    <x v="27"/>
    <x v="75"/>
    <s v="2024-07-30"/>
    <m/>
    <m/>
    <x v="0"/>
    <x v="0"/>
    <x v="0"/>
    <x v="0"/>
    <x v="2"/>
    <x v="3"/>
    <x v="0"/>
    <x v="0"/>
    <x v="0"/>
    <x v="0"/>
    <x v="0"/>
  </r>
  <r>
    <n v="180214988"/>
    <x v="27"/>
    <x v="75"/>
    <s v="2024-07-30"/>
    <m/>
    <m/>
    <x v="0"/>
    <x v="0"/>
    <x v="0"/>
    <x v="0"/>
    <x v="2"/>
    <x v="3"/>
    <x v="0"/>
    <x v="0"/>
    <x v="0"/>
    <x v="0"/>
    <x v="0"/>
  </r>
  <r>
    <n v="180215019"/>
    <x v="27"/>
    <x v="75"/>
    <s v="2024-07-30"/>
    <m/>
    <m/>
    <x v="0"/>
    <x v="0"/>
    <x v="0"/>
    <x v="0"/>
    <x v="2"/>
    <x v="3"/>
    <x v="0"/>
    <x v="0"/>
    <x v="0"/>
    <x v="0"/>
    <x v="0"/>
  </r>
  <r>
    <n v="180215959"/>
    <x v="23"/>
    <x v="78"/>
    <s v="2024-08-19"/>
    <m/>
    <m/>
    <x v="0"/>
    <x v="0"/>
    <x v="0"/>
    <x v="0"/>
    <x v="3"/>
    <x v="4"/>
    <x v="0"/>
    <x v="0"/>
    <x v="0"/>
    <x v="0"/>
    <x v="0"/>
  </r>
  <r>
    <n v="180216046"/>
    <x v="23"/>
    <x v="78"/>
    <s v="2024-08-19"/>
    <m/>
    <m/>
    <x v="0"/>
    <x v="0"/>
    <x v="0"/>
    <x v="0"/>
    <x v="3"/>
    <x v="4"/>
    <x v="0"/>
    <x v="0"/>
    <x v="0"/>
    <x v="0"/>
    <x v="0"/>
  </r>
  <r>
    <n v="180216082"/>
    <x v="23"/>
    <x v="78"/>
    <s v="2024-08-19"/>
    <m/>
    <m/>
    <x v="0"/>
    <x v="0"/>
    <x v="0"/>
    <x v="0"/>
    <x v="3"/>
    <x v="4"/>
    <x v="0"/>
    <x v="0"/>
    <x v="0"/>
    <x v="0"/>
    <x v="0"/>
  </r>
  <r>
    <n v="180216107"/>
    <x v="23"/>
    <x v="78"/>
    <s v="2024-08-19"/>
    <m/>
    <m/>
    <x v="0"/>
    <x v="0"/>
    <x v="0"/>
    <x v="0"/>
    <x v="3"/>
    <x v="4"/>
    <x v="0"/>
    <x v="0"/>
    <x v="0"/>
    <x v="0"/>
    <x v="0"/>
  </r>
  <r>
    <n v="180217496"/>
    <x v="26"/>
    <x v="79"/>
    <s v="2024-07-25"/>
    <m/>
    <m/>
    <x v="0"/>
    <x v="0"/>
    <x v="0"/>
    <x v="0"/>
    <x v="2"/>
    <x v="3"/>
    <x v="0"/>
    <x v="0"/>
    <x v="0"/>
    <x v="0"/>
    <x v="0"/>
  </r>
  <r>
    <n v="180217531"/>
    <x v="26"/>
    <x v="79"/>
    <s v="2024-07-23"/>
    <m/>
    <m/>
    <x v="0"/>
    <x v="0"/>
    <x v="0"/>
    <x v="0"/>
    <x v="2"/>
    <x v="3"/>
    <x v="0"/>
    <x v="0"/>
    <x v="0"/>
    <x v="0"/>
    <x v="0"/>
  </r>
  <r>
    <n v="180218358"/>
    <x v="36"/>
    <x v="80"/>
    <s v="2024-08-02"/>
    <m/>
    <m/>
    <x v="0"/>
    <x v="0"/>
    <x v="0"/>
    <x v="0"/>
    <x v="2"/>
    <x v="4"/>
    <x v="0"/>
    <x v="0"/>
    <x v="0"/>
    <x v="0"/>
    <x v="0"/>
  </r>
  <r>
    <n v="180218407"/>
    <x v="36"/>
    <x v="80"/>
    <s v="2024-08-02"/>
    <m/>
    <m/>
    <x v="0"/>
    <x v="0"/>
    <x v="0"/>
    <x v="0"/>
    <x v="2"/>
    <x v="4"/>
    <x v="0"/>
    <x v="0"/>
    <x v="0"/>
    <x v="0"/>
    <x v="0"/>
  </r>
  <r>
    <n v="180218456"/>
    <x v="36"/>
    <x v="80"/>
    <s v="2024-08-02"/>
    <m/>
    <m/>
    <x v="0"/>
    <x v="0"/>
    <x v="0"/>
    <x v="0"/>
    <x v="2"/>
    <x v="4"/>
    <x v="0"/>
    <x v="0"/>
    <x v="0"/>
    <x v="0"/>
    <x v="0"/>
  </r>
  <r>
    <n v="180219996"/>
    <x v="30"/>
    <x v="65"/>
    <s v="2024-07-26"/>
    <m/>
    <m/>
    <x v="0"/>
    <x v="0"/>
    <x v="0"/>
    <x v="0"/>
    <x v="2"/>
    <x v="3"/>
    <x v="0"/>
    <x v="0"/>
    <x v="0"/>
    <x v="0"/>
    <x v="0"/>
  </r>
  <r>
    <n v="180243023"/>
    <x v="4"/>
    <x v="75"/>
    <m/>
    <s v="2024-07-26"/>
    <m/>
    <x v="0"/>
    <x v="0"/>
    <x v="0"/>
    <x v="0"/>
    <x v="2"/>
    <x v="2"/>
    <x v="0"/>
    <x v="1"/>
    <x v="0"/>
    <x v="0"/>
    <x v="0"/>
  </r>
  <r>
    <n v="180243047"/>
    <x v="4"/>
    <x v="75"/>
    <m/>
    <s v="2024-07-26"/>
    <m/>
    <x v="0"/>
    <x v="0"/>
    <x v="0"/>
    <x v="0"/>
    <x v="2"/>
    <x v="2"/>
    <x v="0"/>
    <x v="1"/>
    <x v="0"/>
    <x v="0"/>
    <x v="0"/>
  </r>
  <r>
    <n v="180243826"/>
    <x v="7"/>
    <x v="81"/>
    <s v="2024-09-04"/>
    <m/>
    <m/>
    <x v="0"/>
    <x v="0"/>
    <x v="0"/>
    <x v="0"/>
    <x v="3"/>
    <x v="5"/>
    <x v="0"/>
    <x v="0"/>
    <x v="0"/>
    <x v="0"/>
    <x v="0"/>
  </r>
  <r>
    <n v="180243854"/>
    <x v="7"/>
    <x v="81"/>
    <s v="2024-09-04"/>
    <m/>
    <m/>
    <x v="0"/>
    <x v="0"/>
    <x v="0"/>
    <x v="0"/>
    <x v="3"/>
    <x v="5"/>
    <x v="0"/>
    <x v="0"/>
    <x v="0"/>
    <x v="0"/>
    <x v="0"/>
  </r>
  <r>
    <n v="180244875"/>
    <x v="65"/>
    <x v="75"/>
    <s v="2024-08-08"/>
    <m/>
    <m/>
    <x v="0"/>
    <x v="0"/>
    <x v="0"/>
    <x v="0"/>
    <x v="2"/>
    <x v="4"/>
    <x v="0"/>
    <x v="0"/>
    <x v="0"/>
    <x v="0"/>
    <x v="0"/>
  </r>
  <r>
    <n v="180245350"/>
    <x v="13"/>
    <x v="77"/>
    <s v="2024-07-31"/>
    <m/>
    <m/>
    <x v="0"/>
    <x v="0"/>
    <x v="0"/>
    <x v="0"/>
    <x v="2"/>
    <x v="3"/>
    <x v="0"/>
    <x v="0"/>
    <x v="0"/>
    <x v="0"/>
    <x v="0"/>
  </r>
  <r>
    <n v="180245413"/>
    <x v="13"/>
    <x v="77"/>
    <s v="2024-08-14"/>
    <m/>
    <m/>
    <x v="0"/>
    <x v="0"/>
    <x v="0"/>
    <x v="0"/>
    <x v="2"/>
    <x v="4"/>
    <x v="0"/>
    <x v="0"/>
    <x v="0"/>
    <x v="0"/>
    <x v="0"/>
  </r>
  <r>
    <n v="180304791"/>
    <x v="25"/>
    <x v="74"/>
    <s v="2024-07-25"/>
    <m/>
    <m/>
    <x v="0"/>
    <x v="0"/>
    <x v="0"/>
    <x v="0"/>
    <x v="2"/>
    <x v="3"/>
    <x v="0"/>
    <x v="0"/>
    <x v="0"/>
    <x v="0"/>
    <x v="0"/>
  </r>
  <r>
    <n v="180317467"/>
    <x v="12"/>
    <x v="73"/>
    <s v="2024-07-30"/>
    <m/>
    <m/>
    <x v="0"/>
    <x v="0"/>
    <x v="0"/>
    <x v="0"/>
    <x v="2"/>
    <x v="3"/>
    <x v="0"/>
    <x v="0"/>
    <x v="0"/>
    <x v="0"/>
    <x v="0"/>
  </r>
  <r>
    <n v="180317510"/>
    <x v="12"/>
    <x v="73"/>
    <s v="2024-07-30"/>
    <m/>
    <m/>
    <x v="0"/>
    <x v="0"/>
    <x v="0"/>
    <x v="0"/>
    <x v="2"/>
    <x v="3"/>
    <x v="0"/>
    <x v="0"/>
    <x v="0"/>
    <x v="0"/>
    <x v="0"/>
  </r>
  <r>
    <n v="180317585"/>
    <x v="12"/>
    <x v="73"/>
    <s v="2024-07-30"/>
    <m/>
    <m/>
    <x v="0"/>
    <x v="0"/>
    <x v="0"/>
    <x v="0"/>
    <x v="2"/>
    <x v="3"/>
    <x v="0"/>
    <x v="0"/>
    <x v="0"/>
    <x v="0"/>
    <x v="0"/>
  </r>
  <r>
    <n v="180317901"/>
    <x v="27"/>
    <x v="75"/>
    <s v="2024-07-29"/>
    <m/>
    <m/>
    <x v="0"/>
    <x v="0"/>
    <x v="0"/>
    <x v="0"/>
    <x v="2"/>
    <x v="3"/>
    <x v="0"/>
    <x v="0"/>
    <x v="0"/>
    <x v="0"/>
    <x v="0"/>
  </r>
  <r>
    <n v="180317916"/>
    <x v="58"/>
    <x v="73"/>
    <s v="2024-07-30"/>
    <m/>
    <m/>
    <x v="0"/>
    <x v="0"/>
    <x v="0"/>
    <x v="0"/>
    <x v="2"/>
    <x v="3"/>
    <x v="0"/>
    <x v="0"/>
    <x v="0"/>
    <x v="0"/>
    <x v="0"/>
  </r>
  <r>
    <n v="180317952"/>
    <x v="27"/>
    <x v="75"/>
    <s v="2024-08-02"/>
    <m/>
    <m/>
    <x v="0"/>
    <x v="0"/>
    <x v="0"/>
    <x v="0"/>
    <x v="2"/>
    <x v="4"/>
    <x v="0"/>
    <x v="0"/>
    <x v="0"/>
    <x v="0"/>
    <x v="0"/>
  </r>
  <r>
    <n v="180317969"/>
    <x v="58"/>
    <x v="73"/>
    <s v="2024-07-30"/>
    <m/>
    <m/>
    <x v="0"/>
    <x v="0"/>
    <x v="0"/>
    <x v="0"/>
    <x v="2"/>
    <x v="3"/>
    <x v="0"/>
    <x v="0"/>
    <x v="0"/>
    <x v="0"/>
    <x v="0"/>
  </r>
  <r>
    <n v="180317992"/>
    <x v="27"/>
    <x v="75"/>
    <s v="2024-08-02"/>
    <m/>
    <m/>
    <x v="0"/>
    <x v="0"/>
    <x v="0"/>
    <x v="0"/>
    <x v="2"/>
    <x v="4"/>
    <x v="0"/>
    <x v="0"/>
    <x v="0"/>
    <x v="0"/>
    <x v="0"/>
  </r>
  <r>
    <n v="180319577"/>
    <x v="0"/>
    <x v="82"/>
    <s v="2024-07-30"/>
    <m/>
    <m/>
    <x v="0"/>
    <x v="0"/>
    <x v="0"/>
    <x v="0"/>
    <x v="2"/>
    <x v="3"/>
    <x v="0"/>
    <x v="0"/>
    <x v="0"/>
    <x v="0"/>
    <x v="0"/>
  </r>
  <r>
    <n v="180325200"/>
    <x v="4"/>
    <x v="73"/>
    <s v="2024-07-29"/>
    <m/>
    <m/>
    <x v="0"/>
    <x v="0"/>
    <x v="0"/>
    <x v="0"/>
    <x v="2"/>
    <x v="3"/>
    <x v="0"/>
    <x v="0"/>
    <x v="0"/>
    <x v="0"/>
    <x v="0"/>
  </r>
  <r>
    <n v="180337962"/>
    <x v="4"/>
    <x v="75"/>
    <s v="2024-07-29"/>
    <m/>
    <m/>
    <x v="0"/>
    <x v="0"/>
    <x v="0"/>
    <x v="0"/>
    <x v="2"/>
    <x v="3"/>
    <x v="0"/>
    <x v="0"/>
    <x v="0"/>
    <x v="0"/>
    <x v="0"/>
  </r>
  <r>
    <n v="180338003"/>
    <x v="4"/>
    <x v="75"/>
    <s v="2024-07-29"/>
    <m/>
    <m/>
    <x v="0"/>
    <x v="0"/>
    <x v="0"/>
    <x v="0"/>
    <x v="2"/>
    <x v="3"/>
    <x v="0"/>
    <x v="0"/>
    <x v="0"/>
    <x v="0"/>
    <x v="0"/>
  </r>
  <r>
    <n v="180367296"/>
    <x v="26"/>
    <x v="73"/>
    <s v="2024-07-29"/>
    <m/>
    <m/>
    <x v="0"/>
    <x v="0"/>
    <x v="0"/>
    <x v="0"/>
    <x v="2"/>
    <x v="3"/>
    <x v="0"/>
    <x v="0"/>
    <x v="0"/>
    <x v="0"/>
    <x v="0"/>
  </r>
  <r>
    <n v="180367327"/>
    <x v="26"/>
    <x v="73"/>
    <s v="2024-07-29"/>
    <m/>
    <m/>
    <x v="0"/>
    <x v="0"/>
    <x v="0"/>
    <x v="0"/>
    <x v="2"/>
    <x v="3"/>
    <x v="0"/>
    <x v="0"/>
    <x v="0"/>
    <x v="0"/>
    <x v="0"/>
  </r>
  <r>
    <n v="180367359"/>
    <x v="26"/>
    <x v="73"/>
    <s v="2024-07-29"/>
    <m/>
    <m/>
    <x v="0"/>
    <x v="0"/>
    <x v="0"/>
    <x v="0"/>
    <x v="2"/>
    <x v="3"/>
    <x v="0"/>
    <x v="0"/>
    <x v="0"/>
    <x v="0"/>
    <x v="0"/>
  </r>
  <r>
    <n v="180367397"/>
    <x v="26"/>
    <x v="73"/>
    <s v="2024-07-29"/>
    <m/>
    <m/>
    <x v="0"/>
    <x v="0"/>
    <x v="0"/>
    <x v="0"/>
    <x v="2"/>
    <x v="3"/>
    <x v="0"/>
    <x v="0"/>
    <x v="0"/>
    <x v="0"/>
    <x v="0"/>
  </r>
  <r>
    <n v="180367425"/>
    <x v="26"/>
    <x v="73"/>
    <s v="2024-07-29"/>
    <m/>
    <m/>
    <x v="0"/>
    <x v="0"/>
    <x v="0"/>
    <x v="0"/>
    <x v="2"/>
    <x v="3"/>
    <x v="0"/>
    <x v="0"/>
    <x v="0"/>
    <x v="0"/>
    <x v="0"/>
  </r>
  <r>
    <n v="180378863"/>
    <x v="63"/>
    <x v="83"/>
    <s v="2024-08-21"/>
    <m/>
    <m/>
    <x v="0"/>
    <x v="0"/>
    <x v="0"/>
    <x v="0"/>
    <x v="3"/>
    <x v="4"/>
    <x v="0"/>
    <x v="0"/>
    <x v="0"/>
    <x v="0"/>
    <x v="0"/>
  </r>
  <r>
    <n v="180378908"/>
    <x v="63"/>
    <x v="83"/>
    <s v="2024-08-21"/>
    <m/>
    <m/>
    <x v="0"/>
    <x v="0"/>
    <x v="0"/>
    <x v="0"/>
    <x v="3"/>
    <x v="4"/>
    <x v="0"/>
    <x v="0"/>
    <x v="0"/>
    <x v="0"/>
    <x v="0"/>
  </r>
  <r>
    <n v="180378931"/>
    <x v="63"/>
    <x v="83"/>
    <s v="2024-08-21"/>
    <m/>
    <m/>
    <x v="0"/>
    <x v="0"/>
    <x v="0"/>
    <x v="0"/>
    <x v="3"/>
    <x v="4"/>
    <x v="0"/>
    <x v="0"/>
    <x v="0"/>
    <x v="0"/>
    <x v="0"/>
  </r>
  <r>
    <n v="180379713"/>
    <x v="7"/>
    <x v="84"/>
    <s v="2024-08-28"/>
    <m/>
    <m/>
    <x v="0"/>
    <x v="4"/>
    <x v="0"/>
    <x v="1"/>
    <x v="3"/>
    <x v="4"/>
    <x v="0"/>
    <x v="0"/>
    <x v="0"/>
    <x v="0"/>
    <x v="0"/>
  </r>
  <r>
    <n v="180380462"/>
    <x v="58"/>
    <x v="82"/>
    <m/>
    <s v="2024-07-30"/>
    <m/>
    <x v="0"/>
    <x v="0"/>
    <x v="0"/>
    <x v="0"/>
    <x v="2"/>
    <x v="2"/>
    <x v="0"/>
    <x v="1"/>
    <x v="0"/>
    <x v="0"/>
    <x v="0"/>
  </r>
  <r>
    <n v="180380509"/>
    <x v="58"/>
    <x v="82"/>
    <s v="2024-07-31"/>
    <m/>
    <m/>
    <x v="0"/>
    <x v="0"/>
    <x v="0"/>
    <x v="0"/>
    <x v="2"/>
    <x v="3"/>
    <x v="0"/>
    <x v="0"/>
    <x v="0"/>
    <x v="0"/>
    <x v="0"/>
  </r>
  <r>
    <n v="180380564"/>
    <x v="58"/>
    <x v="82"/>
    <s v="2024-07-31"/>
    <m/>
    <m/>
    <x v="0"/>
    <x v="0"/>
    <x v="0"/>
    <x v="0"/>
    <x v="2"/>
    <x v="3"/>
    <x v="0"/>
    <x v="0"/>
    <x v="0"/>
    <x v="0"/>
    <x v="0"/>
  </r>
  <r>
    <n v="180385117"/>
    <x v="9"/>
    <x v="85"/>
    <s v="2024-08-02"/>
    <m/>
    <m/>
    <x v="0"/>
    <x v="0"/>
    <x v="0"/>
    <x v="0"/>
    <x v="2"/>
    <x v="4"/>
    <x v="0"/>
    <x v="0"/>
    <x v="0"/>
    <x v="0"/>
    <x v="0"/>
  </r>
  <r>
    <n v="180407037"/>
    <x v="21"/>
    <x v="80"/>
    <s v="2024-08-02"/>
    <m/>
    <m/>
    <x v="0"/>
    <x v="0"/>
    <x v="0"/>
    <x v="0"/>
    <x v="2"/>
    <x v="4"/>
    <x v="0"/>
    <x v="0"/>
    <x v="0"/>
    <x v="0"/>
    <x v="0"/>
  </r>
  <r>
    <n v="180407091"/>
    <x v="21"/>
    <x v="80"/>
    <s v="2024-08-02"/>
    <m/>
    <m/>
    <x v="0"/>
    <x v="0"/>
    <x v="0"/>
    <x v="0"/>
    <x v="2"/>
    <x v="4"/>
    <x v="0"/>
    <x v="0"/>
    <x v="0"/>
    <x v="0"/>
    <x v="0"/>
  </r>
  <r>
    <n v="180407141"/>
    <x v="21"/>
    <x v="80"/>
    <s v="2024-08-02"/>
    <m/>
    <m/>
    <x v="0"/>
    <x v="0"/>
    <x v="0"/>
    <x v="0"/>
    <x v="2"/>
    <x v="4"/>
    <x v="0"/>
    <x v="0"/>
    <x v="0"/>
    <x v="0"/>
    <x v="0"/>
  </r>
  <r>
    <n v="180409506"/>
    <x v="6"/>
    <x v="77"/>
    <s v="2024-08-01"/>
    <m/>
    <m/>
    <x v="0"/>
    <x v="0"/>
    <x v="0"/>
    <x v="0"/>
    <x v="2"/>
    <x v="4"/>
    <x v="0"/>
    <x v="0"/>
    <x v="0"/>
    <x v="0"/>
    <x v="0"/>
  </r>
  <r>
    <n v="180409564"/>
    <x v="6"/>
    <x v="77"/>
    <s v="2024-08-01"/>
    <m/>
    <m/>
    <x v="0"/>
    <x v="0"/>
    <x v="0"/>
    <x v="0"/>
    <x v="2"/>
    <x v="4"/>
    <x v="0"/>
    <x v="0"/>
    <x v="0"/>
    <x v="0"/>
    <x v="0"/>
  </r>
  <r>
    <n v="180409663"/>
    <x v="12"/>
    <x v="73"/>
    <s v="2024-07-30"/>
    <m/>
    <m/>
    <x v="0"/>
    <x v="0"/>
    <x v="0"/>
    <x v="0"/>
    <x v="2"/>
    <x v="3"/>
    <x v="0"/>
    <x v="0"/>
    <x v="0"/>
    <x v="0"/>
    <x v="0"/>
  </r>
  <r>
    <n v="180410064"/>
    <x v="27"/>
    <x v="76"/>
    <m/>
    <s v="2024-09-09"/>
    <m/>
    <x v="0"/>
    <x v="0"/>
    <x v="0"/>
    <x v="0"/>
    <x v="2"/>
    <x v="2"/>
    <x v="0"/>
    <x v="1"/>
    <x v="0"/>
    <x v="0"/>
    <x v="0"/>
  </r>
  <r>
    <n v="180412304"/>
    <x v="4"/>
    <x v="77"/>
    <s v="2024-08-01"/>
    <m/>
    <m/>
    <x v="0"/>
    <x v="0"/>
    <x v="0"/>
    <x v="0"/>
    <x v="2"/>
    <x v="4"/>
    <x v="0"/>
    <x v="0"/>
    <x v="0"/>
    <x v="0"/>
    <x v="0"/>
  </r>
  <r>
    <n v="180412322"/>
    <x v="4"/>
    <x v="77"/>
    <s v="2024-08-01"/>
    <m/>
    <m/>
    <x v="0"/>
    <x v="0"/>
    <x v="0"/>
    <x v="0"/>
    <x v="2"/>
    <x v="4"/>
    <x v="0"/>
    <x v="0"/>
    <x v="0"/>
    <x v="0"/>
    <x v="0"/>
  </r>
  <r>
    <n v="180412347"/>
    <x v="4"/>
    <x v="77"/>
    <s v="2024-08-01"/>
    <m/>
    <m/>
    <x v="0"/>
    <x v="0"/>
    <x v="0"/>
    <x v="0"/>
    <x v="2"/>
    <x v="4"/>
    <x v="0"/>
    <x v="0"/>
    <x v="0"/>
    <x v="0"/>
    <x v="0"/>
  </r>
  <r>
    <n v="180421965"/>
    <x v="35"/>
    <x v="77"/>
    <s v="2024-07-31"/>
    <m/>
    <m/>
    <x v="0"/>
    <x v="0"/>
    <x v="0"/>
    <x v="0"/>
    <x v="2"/>
    <x v="3"/>
    <x v="0"/>
    <x v="0"/>
    <x v="0"/>
    <x v="0"/>
    <x v="0"/>
  </r>
  <r>
    <n v="180421991"/>
    <x v="35"/>
    <x v="77"/>
    <s v="2024-07-31"/>
    <m/>
    <m/>
    <x v="0"/>
    <x v="0"/>
    <x v="0"/>
    <x v="0"/>
    <x v="2"/>
    <x v="3"/>
    <x v="0"/>
    <x v="0"/>
    <x v="0"/>
    <x v="0"/>
    <x v="0"/>
  </r>
  <r>
    <n v="180425288"/>
    <x v="36"/>
    <x v="86"/>
    <m/>
    <s v="2024-08-20"/>
    <m/>
    <x v="0"/>
    <x v="2"/>
    <x v="0"/>
    <x v="1"/>
    <x v="3"/>
    <x v="2"/>
    <x v="0"/>
    <x v="1"/>
    <x v="0"/>
    <x v="0"/>
    <x v="0"/>
  </r>
  <r>
    <n v="180425344"/>
    <x v="36"/>
    <x v="86"/>
    <s v="2024-08-06"/>
    <m/>
    <m/>
    <x v="0"/>
    <x v="0"/>
    <x v="0"/>
    <x v="0"/>
    <x v="3"/>
    <x v="4"/>
    <x v="0"/>
    <x v="0"/>
    <x v="0"/>
    <x v="0"/>
    <x v="0"/>
  </r>
  <r>
    <n v="180446236"/>
    <x v="6"/>
    <x v="85"/>
    <s v="2024-08-05"/>
    <m/>
    <m/>
    <x v="0"/>
    <x v="0"/>
    <x v="0"/>
    <x v="0"/>
    <x v="2"/>
    <x v="4"/>
    <x v="0"/>
    <x v="0"/>
    <x v="0"/>
    <x v="0"/>
    <x v="0"/>
  </r>
  <r>
    <n v="180446287"/>
    <x v="6"/>
    <x v="85"/>
    <s v="2024-08-05"/>
    <m/>
    <m/>
    <x v="0"/>
    <x v="0"/>
    <x v="0"/>
    <x v="0"/>
    <x v="2"/>
    <x v="4"/>
    <x v="0"/>
    <x v="0"/>
    <x v="0"/>
    <x v="0"/>
    <x v="0"/>
  </r>
  <r>
    <n v="180448712"/>
    <x v="36"/>
    <x v="87"/>
    <s v="2024-08-22"/>
    <m/>
    <m/>
    <x v="0"/>
    <x v="0"/>
    <x v="0"/>
    <x v="0"/>
    <x v="3"/>
    <x v="4"/>
    <x v="0"/>
    <x v="0"/>
    <x v="0"/>
    <x v="0"/>
    <x v="0"/>
  </r>
  <r>
    <n v="180448757"/>
    <x v="36"/>
    <x v="87"/>
    <s v="2024-08-22"/>
    <m/>
    <m/>
    <x v="0"/>
    <x v="0"/>
    <x v="0"/>
    <x v="0"/>
    <x v="3"/>
    <x v="4"/>
    <x v="0"/>
    <x v="0"/>
    <x v="0"/>
    <x v="0"/>
    <x v="0"/>
  </r>
  <r>
    <n v="180448796"/>
    <x v="36"/>
    <x v="87"/>
    <s v="2024-08-22"/>
    <m/>
    <m/>
    <x v="0"/>
    <x v="0"/>
    <x v="0"/>
    <x v="0"/>
    <x v="3"/>
    <x v="4"/>
    <x v="0"/>
    <x v="0"/>
    <x v="0"/>
    <x v="0"/>
    <x v="0"/>
  </r>
  <r>
    <n v="180448833"/>
    <x v="35"/>
    <x v="88"/>
    <s v="2024-08-01"/>
    <m/>
    <m/>
    <x v="0"/>
    <x v="0"/>
    <x v="0"/>
    <x v="0"/>
    <x v="2"/>
    <x v="4"/>
    <x v="0"/>
    <x v="0"/>
    <x v="0"/>
    <x v="0"/>
    <x v="0"/>
  </r>
  <r>
    <n v="180448918"/>
    <x v="35"/>
    <x v="88"/>
    <s v="2024-08-01"/>
    <m/>
    <m/>
    <x v="0"/>
    <x v="0"/>
    <x v="0"/>
    <x v="0"/>
    <x v="2"/>
    <x v="4"/>
    <x v="0"/>
    <x v="0"/>
    <x v="0"/>
    <x v="0"/>
    <x v="0"/>
  </r>
  <r>
    <n v="180448948"/>
    <x v="35"/>
    <x v="88"/>
    <s v="2024-08-08"/>
    <m/>
    <m/>
    <x v="0"/>
    <x v="0"/>
    <x v="0"/>
    <x v="0"/>
    <x v="2"/>
    <x v="4"/>
    <x v="0"/>
    <x v="0"/>
    <x v="0"/>
    <x v="0"/>
    <x v="0"/>
  </r>
  <r>
    <n v="180451993"/>
    <x v="28"/>
    <x v="80"/>
    <s v="2024-08-02"/>
    <m/>
    <m/>
    <x v="0"/>
    <x v="0"/>
    <x v="0"/>
    <x v="0"/>
    <x v="2"/>
    <x v="4"/>
    <x v="0"/>
    <x v="0"/>
    <x v="0"/>
    <x v="0"/>
    <x v="0"/>
  </r>
  <r>
    <n v="180452024"/>
    <x v="28"/>
    <x v="80"/>
    <s v="2024-08-02"/>
    <m/>
    <m/>
    <x v="0"/>
    <x v="0"/>
    <x v="0"/>
    <x v="0"/>
    <x v="2"/>
    <x v="4"/>
    <x v="0"/>
    <x v="0"/>
    <x v="0"/>
    <x v="0"/>
    <x v="0"/>
  </r>
  <r>
    <n v="180452060"/>
    <x v="28"/>
    <x v="80"/>
    <s v="2024-08-02"/>
    <m/>
    <m/>
    <x v="0"/>
    <x v="0"/>
    <x v="0"/>
    <x v="0"/>
    <x v="2"/>
    <x v="4"/>
    <x v="0"/>
    <x v="0"/>
    <x v="0"/>
    <x v="0"/>
    <x v="0"/>
  </r>
  <r>
    <n v="180453024"/>
    <x v="47"/>
    <x v="80"/>
    <s v="2024-08-09"/>
    <m/>
    <m/>
    <x v="0"/>
    <x v="0"/>
    <x v="0"/>
    <x v="0"/>
    <x v="2"/>
    <x v="4"/>
    <x v="0"/>
    <x v="0"/>
    <x v="0"/>
    <x v="0"/>
    <x v="0"/>
  </r>
  <r>
    <n v="180453039"/>
    <x v="47"/>
    <x v="80"/>
    <s v="2024-08-07"/>
    <m/>
    <m/>
    <x v="0"/>
    <x v="0"/>
    <x v="0"/>
    <x v="0"/>
    <x v="2"/>
    <x v="4"/>
    <x v="0"/>
    <x v="0"/>
    <x v="0"/>
    <x v="0"/>
    <x v="0"/>
  </r>
  <r>
    <n v="180464054"/>
    <x v="35"/>
    <x v="88"/>
    <m/>
    <s v="2024-07-30"/>
    <m/>
    <x v="0"/>
    <x v="0"/>
    <x v="0"/>
    <x v="0"/>
    <x v="2"/>
    <x v="2"/>
    <x v="0"/>
    <x v="1"/>
    <x v="0"/>
    <x v="0"/>
    <x v="0"/>
  </r>
  <r>
    <n v="180464097"/>
    <x v="35"/>
    <x v="88"/>
    <m/>
    <s v="2024-07-30"/>
    <m/>
    <x v="0"/>
    <x v="0"/>
    <x v="0"/>
    <x v="0"/>
    <x v="2"/>
    <x v="2"/>
    <x v="0"/>
    <x v="1"/>
    <x v="0"/>
    <x v="0"/>
    <x v="0"/>
  </r>
  <r>
    <n v="180465320"/>
    <x v="35"/>
    <x v="89"/>
    <m/>
    <s v="2024-08-06"/>
    <m/>
    <x v="0"/>
    <x v="0"/>
    <x v="0"/>
    <x v="0"/>
    <x v="3"/>
    <x v="2"/>
    <x v="0"/>
    <x v="1"/>
    <x v="0"/>
    <x v="0"/>
    <x v="0"/>
  </r>
  <r>
    <n v="180465448"/>
    <x v="35"/>
    <x v="89"/>
    <m/>
    <s v="2024-08-06"/>
    <m/>
    <x v="0"/>
    <x v="0"/>
    <x v="0"/>
    <x v="0"/>
    <x v="3"/>
    <x v="2"/>
    <x v="0"/>
    <x v="1"/>
    <x v="0"/>
    <x v="0"/>
    <x v="0"/>
  </r>
  <r>
    <n v="180482978"/>
    <x v="40"/>
    <x v="58"/>
    <s v="2024-08-09"/>
    <m/>
    <m/>
    <x v="0"/>
    <x v="0"/>
    <x v="0"/>
    <x v="0"/>
    <x v="3"/>
    <x v="4"/>
    <x v="0"/>
    <x v="0"/>
    <x v="0"/>
    <x v="0"/>
    <x v="0"/>
  </r>
  <r>
    <n v="180484697"/>
    <x v="0"/>
    <x v="90"/>
    <s v="2024-08-16"/>
    <m/>
    <m/>
    <x v="0"/>
    <x v="0"/>
    <x v="0"/>
    <x v="0"/>
    <x v="3"/>
    <x v="4"/>
    <x v="0"/>
    <x v="0"/>
    <x v="0"/>
    <x v="0"/>
    <x v="0"/>
  </r>
  <r>
    <n v="180484716"/>
    <x v="0"/>
    <x v="90"/>
    <s v="2024-08-16"/>
    <m/>
    <m/>
    <x v="0"/>
    <x v="0"/>
    <x v="0"/>
    <x v="0"/>
    <x v="3"/>
    <x v="4"/>
    <x v="0"/>
    <x v="0"/>
    <x v="0"/>
    <x v="0"/>
    <x v="0"/>
  </r>
  <r>
    <n v="180535609"/>
    <x v="9"/>
    <x v="80"/>
    <s v="2024-08-01"/>
    <m/>
    <s v="2024-09-19"/>
    <x v="0"/>
    <x v="0"/>
    <x v="0"/>
    <x v="0"/>
    <x v="2"/>
    <x v="4"/>
    <x v="0"/>
    <x v="0"/>
    <x v="0"/>
    <x v="0"/>
    <x v="0"/>
  </r>
  <r>
    <n v="180547678"/>
    <x v="6"/>
    <x v="58"/>
    <s v="2024-08-06"/>
    <m/>
    <m/>
    <x v="0"/>
    <x v="0"/>
    <x v="0"/>
    <x v="0"/>
    <x v="3"/>
    <x v="4"/>
    <x v="0"/>
    <x v="0"/>
    <x v="0"/>
    <x v="0"/>
    <x v="0"/>
  </r>
  <r>
    <n v="180547725"/>
    <x v="6"/>
    <x v="58"/>
    <s v="2024-08-06"/>
    <m/>
    <m/>
    <x v="0"/>
    <x v="0"/>
    <x v="0"/>
    <x v="0"/>
    <x v="3"/>
    <x v="4"/>
    <x v="0"/>
    <x v="0"/>
    <x v="0"/>
    <x v="0"/>
    <x v="0"/>
  </r>
  <r>
    <n v="180551142"/>
    <x v="15"/>
    <x v="69"/>
    <s v="2024-08-08"/>
    <m/>
    <m/>
    <x v="0"/>
    <x v="0"/>
    <x v="0"/>
    <x v="0"/>
    <x v="3"/>
    <x v="4"/>
    <x v="0"/>
    <x v="0"/>
    <x v="0"/>
    <x v="0"/>
    <x v="0"/>
  </r>
  <r>
    <n v="180554269"/>
    <x v="58"/>
    <x v="76"/>
    <s v="2024-08-06"/>
    <m/>
    <m/>
    <x v="0"/>
    <x v="0"/>
    <x v="0"/>
    <x v="0"/>
    <x v="2"/>
    <x v="4"/>
    <x v="0"/>
    <x v="0"/>
    <x v="0"/>
    <x v="0"/>
    <x v="0"/>
  </r>
  <r>
    <n v="180554323"/>
    <x v="58"/>
    <x v="76"/>
    <s v="2024-08-06"/>
    <m/>
    <m/>
    <x v="0"/>
    <x v="0"/>
    <x v="0"/>
    <x v="0"/>
    <x v="2"/>
    <x v="4"/>
    <x v="0"/>
    <x v="0"/>
    <x v="0"/>
    <x v="0"/>
    <x v="0"/>
  </r>
  <r>
    <n v="180555134"/>
    <x v="40"/>
    <x v="85"/>
    <s v="2024-08-05"/>
    <m/>
    <m/>
    <x v="0"/>
    <x v="0"/>
    <x v="0"/>
    <x v="0"/>
    <x v="2"/>
    <x v="4"/>
    <x v="0"/>
    <x v="0"/>
    <x v="0"/>
    <x v="0"/>
    <x v="0"/>
  </r>
  <r>
    <n v="180555168"/>
    <x v="40"/>
    <x v="85"/>
    <s v="2024-08-05"/>
    <m/>
    <m/>
    <x v="0"/>
    <x v="0"/>
    <x v="0"/>
    <x v="0"/>
    <x v="2"/>
    <x v="4"/>
    <x v="0"/>
    <x v="0"/>
    <x v="0"/>
    <x v="0"/>
    <x v="0"/>
  </r>
  <r>
    <n v="180565288"/>
    <x v="6"/>
    <x v="69"/>
    <m/>
    <s v="2024-08-07"/>
    <m/>
    <x v="0"/>
    <x v="0"/>
    <x v="0"/>
    <x v="0"/>
    <x v="3"/>
    <x v="2"/>
    <x v="0"/>
    <x v="1"/>
    <x v="0"/>
    <x v="0"/>
    <x v="0"/>
  </r>
  <r>
    <n v="180565338"/>
    <x v="6"/>
    <x v="69"/>
    <s v="2024-08-07"/>
    <m/>
    <s v="2024-08-09"/>
    <x v="0"/>
    <x v="0"/>
    <x v="0"/>
    <x v="0"/>
    <x v="3"/>
    <x v="4"/>
    <x v="0"/>
    <x v="0"/>
    <x v="0"/>
    <x v="0"/>
    <x v="0"/>
  </r>
  <r>
    <n v="180575938"/>
    <x v="4"/>
    <x v="58"/>
    <s v="2024-08-06"/>
    <m/>
    <m/>
    <x v="0"/>
    <x v="0"/>
    <x v="0"/>
    <x v="0"/>
    <x v="3"/>
    <x v="4"/>
    <x v="0"/>
    <x v="0"/>
    <x v="0"/>
    <x v="0"/>
    <x v="0"/>
  </r>
  <r>
    <n v="180576078"/>
    <x v="4"/>
    <x v="58"/>
    <s v="2024-08-06"/>
    <m/>
    <m/>
    <x v="0"/>
    <x v="0"/>
    <x v="0"/>
    <x v="0"/>
    <x v="3"/>
    <x v="4"/>
    <x v="0"/>
    <x v="0"/>
    <x v="0"/>
    <x v="0"/>
    <x v="0"/>
  </r>
  <r>
    <n v="180576145"/>
    <x v="4"/>
    <x v="58"/>
    <s v="2024-08-06"/>
    <m/>
    <m/>
    <x v="0"/>
    <x v="0"/>
    <x v="0"/>
    <x v="0"/>
    <x v="3"/>
    <x v="4"/>
    <x v="0"/>
    <x v="0"/>
    <x v="0"/>
    <x v="0"/>
    <x v="0"/>
  </r>
  <r>
    <n v="180580959"/>
    <x v="15"/>
    <x v="86"/>
    <s v="2024-08-08"/>
    <m/>
    <m/>
    <x v="0"/>
    <x v="0"/>
    <x v="0"/>
    <x v="0"/>
    <x v="3"/>
    <x v="4"/>
    <x v="0"/>
    <x v="0"/>
    <x v="0"/>
    <x v="0"/>
    <x v="0"/>
  </r>
  <r>
    <n v="180580992"/>
    <x v="15"/>
    <x v="86"/>
    <s v="2024-08-08"/>
    <m/>
    <m/>
    <x v="0"/>
    <x v="0"/>
    <x v="0"/>
    <x v="0"/>
    <x v="3"/>
    <x v="4"/>
    <x v="0"/>
    <x v="0"/>
    <x v="0"/>
    <x v="0"/>
    <x v="0"/>
  </r>
  <r>
    <n v="180585136"/>
    <x v="22"/>
    <x v="76"/>
    <s v="2024-08-05"/>
    <m/>
    <m/>
    <x v="0"/>
    <x v="0"/>
    <x v="0"/>
    <x v="0"/>
    <x v="2"/>
    <x v="4"/>
    <x v="0"/>
    <x v="0"/>
    <x v="0"/>
    <x v="0"/>
    <x v="0"/>
  </r>
  <r>
    <n v="180585225"/>
    <x v="22"/>
    <x v="76"/>
    <s v="2024-08-05"/>
    <m/>
    <m/>
    <x v="0"/>
    <x v="0"/>
    <x v="0"/>
    <x v="0"/>
    <x v="2"/>
    <x v="4"/>
    <x v="0"/>
    <x v="0"/>
    <x v="0"/>
    <x v="0"/>
    <x v="0"/>
  </r>
  <r>
    <n v="180599101"/>
    <x v="12"/>
    <x v="69"/>
    <m/>
    <s v="2024-08-07"/>
    <m/>
    <x v="0"/>
    <x v="0"/>
    <x v="0"/>
    <x v="0"/>
    <x v="3"/>
    <x v="2"/>
    <x v="0"/>
    <x v="1"/>
    <x v="0"/>
    <x v="0"/>
    <x v="0"/>
  </r>
  <r>
    <n v="180621166"/>
    <x v="8"/>
    <x v="58"/>
    <s v="2024-08-06"/>
    <m/>
    <m/>
    <x v="0"/>
    <x v="0"/>
    <x v="0"/>
    <x v="0"/>
    <x v="3"/>
    <x v="4"/>
    <x v="0"/>
    <x v="0"/>
    <x v="0"/>
    <x v="0"/>
    <x v="0"/>
  </r>
  <r>
    <n v="180621170"/>
    <x v="40"/>
    <x v="91"/>
    <s v="2024-08-13"/>
    <m/>
    <m/>
    <x v="0"/>
    <x v="0"/>
    <x v="0"/>
    <x v="0"/>
    <x v="3"/>
    <x v="4"/>
    <x v="0"/>
    <x v="0"/>
    <x v="0"/>
    <x v="0"/>
    <x v="0"/>
  </r>
  <r>
    <n v="180621217"/>
    <x v="8"/>
    <x v="58"/>
    <s v="2024-08-02"/>
    <m/>
    <m/>
    <x v="0"/>
    <x v="0"/>
    <x v="0"/>
    <x v="0"/>
    <x v="3"/>
    <x v="4"/>
    <x v="0"/>
    <x v="0"/>
    <x v="0"/>
    <x v="0"/>
    <x v="0"/>
  </r>
  <r>
    <n v="180621228"/>
    <x v="40"/>
    <x v="91"/>
    <s v="2024-08-13"/>
    <m/>
    <m/>
    <x v="0"/>
    <x v="0"/>
    <x v="0"/>
    <x v="0"/>
    <x v="3"/>
    <x v="4"/>
    <x v="0"/>
    <x v="0"/>
    <x v="0"/>
    <x v="0"/>
    <x v="0"/>
  </r>
  <r>
    <n v="180621269"/>
    <x v="40"/>
    <x v="91"/>
    <s v="2024-08-13"/>
    <m/>
    <m/>
    <x v="0"/>
    <x v="0"/>
    <x v="0"/>
    <x v="0"/>
    <x v="3"/>
    <x v="4"/>
    <x v="0"/>
    <x v="0"/>
    <x v="0"/>
    <x v="0"/>
    <x v="0"/>
  </r>
  <r>
    <n v="180629996"/>
    <x v="22"/>
    <x v="89"/>
    <s v="2024-08-12"/>
    <m/>
    <s v="2024-10-24"/>
    <x v="0"/>
    <x v="0"/>
    <x v="0"/>
    <x v="0"/>
    <x v="3"/>
    <x v="4"/>
    <x v="0"/>
    <x v="0"/>
    <x v="0"/>
    <x v="0"/>
    <x v="0"/>
  </r>
  <r>
    <n v="180631975"/>
    <x v="26"/>
    <x v="86"/>
    <s v="2024-08-12"/>
    <m/>
    <m/>
    <x v="0"/>
    <x v="0"/>
    <x v="0"/>
    <x v="0"/>
    <x v="3"/>
    <x v="4"/>
    <x v="0"/>
    <x v="0"/>
    <x v="0"/>
    <x v="0"/>
    <x v="0"/>
  </r>
  <r>
    <n v="180632056"/>
    <x v="26"/>
    <x v="86"/>
    <s v="2024-08-12"/>
    <m/>
    <m/>
    <x v="0"/>
    <x v="0"/>
    <x v="0"/>
    <x v="0"/>
    <x v="3"/>
    <x v="4"/>
    <x v="0"/>
    <x v="0"/>
    <x v="0"/>
    <x v="0"/>
    <x v="0"/>
  </r>
  <r>
    <n v="180632224"/>
    <x v="8"/>
    <x v="69"/>
    <s v="2024-08-07"/>
    <m/>
    <m/>
    <x v="0"/>
    <x v="0"/>
    <x v="0"/>
    <x v="0"/>
    <x v="3"/>
    <x v="4"/>
    <x v="0"/>
    <x v="0"/>
    <x v="0"/>
    <x v="0"/>
    <x v="0"/>
  </r>
  <r>
    <n v="180632249"/>
    <x v="8"/>
    <x v="69"/>
    <s v="2024-08-07"/>
    <m/>
    <m/>
    <x v="0"/>
    <x v="0"/>
    <x v="0"/>
    <x v="0"/>
    <x v="3"/>
    <x v="4"/>
    <x v="0"/>
    <x v="0"/>
    <x v="0"/>
    <x v="0"/>
    <x v="0"/>
  </r>
  <r>
    <n v="180642086"/>
    <x v="7"/>
    <x v="89"/>
    <s v="2024-08-08"/>
    <m/>
    <s v="2024-08-27"/>
    <x v="0"/>
    <x v="0"/>
    <x v="0"/>
    <x v="0"/>
    <x v="3"/>
    <x v="4"/>
    <x v="0"/>
    <x v="0"/>
    <x v="0"/>
    <x v="0"/>
    <x v="0"/>
  </r>
  <r>
    <n v="180642230"/>
    <x v="7"/>
    <x v="89"/>
    <s v="2024-08-12"/>
    <m/>
    <s v="2024-08-27"/>
    <x v="0"/>
    <x v="0"/>
    <x v="0"/>
    <x v="0"/>
    <x v="3"/>
    <x v="4"/>
    <x v="0"/>
    <x v="0"/>
    <x v="0"/>
    <x v="0"/>
    <x v="0"/>
  </r>
  <r>
    <n v="180642353"/>
    <x v="7"/>
    <x v="89"/>
    <s v="2024-08-08"/>
    <m/>
    <s v="2024-08-27"/>
    <x v="0"/>
    <x v="0"/>
    <x v="0"/>
    <x v="0"/>
    <x v="3"/>
    <x v="4"/>
    <x v="0"/>
    <x v="0"/>
    <x v="0"/>
    <x v="0"/>
    <x v="0"/>
  </r>
  <r>
    <n v="180642391"/>
    <x v="7"/>
    <x v="89"/>
    <s v="2024-08-08"/>
    <m/>
    <s v="2024-08-27"/>
    <x v="0"/>
    <x v="0"/>
    <x v="0"/>
    <x v="0"/>
    <x v="3"/>
    <x v="4"/>
    <x v="0"/>
    <x v="0"/>
    <x v="0"/>
    <x v="0"/>
    <x v="0"/>
  </r>
  <r>
    <n v="180656982"/>
    <x v="67"/>
    <x v="58"/>
    <m/>
    <s v="2024-08-01"/>
    <m/>
    <x v="0"/>
    <x v="4"/>
    <x v="0"/>
    <x v="1"/>
    <x v="3"/>
    <x v="2"/>
    <x v="0"/>
    <x v="1"/>
    <x v="0"/>
    <x v="0"/>
    <x v="0"/>
  </r>
  <r>
    <n v="180658781"/>
    <x v="30"/>
    <x v="91"/>
    <s v="2024-08-14"/>
    <m/>
    <m/>
    <x v="0"/>
    <x v="0"/>
    <x v="0"/>
    <x v="0"/>
    <x v="3"/>
    <x v="4"/>
    <x v="0"/>
    <x v="0"/>
    <x v="0"/>
    <x v="0"/>
    <x v="0"/>
  </r>
  <r>
    <n v="180658825"/>
    <x v="30"/>
    <x v="91"/>
    <s v="2024-08-14"/>
    <m/>
    <m/>
    <x v="0"/>
    <x v="0"/>
    <x v="0"/>
    <x v="0"/>
    <x v="3"/>
    <x v="4"/>
    <x v="0"/>
    <x v="0"/>
    <x v="0"/>
    <x v="0"/>
    <x v="0"/>
  </r>
  <r>
    <n v="180659514"/>
    <x v="25"/>
    <x v="86"/>
    <s v="2024-08-13"/>
    <m/>
    <s v="2024-10-02"/>
    <x v="0"/>
    <x v="0"/>
    <x v="0"/>
    <x v="0"/>
    <x v="3"/>
    <x v="4"/>
    <x v="0"/>
    <x v="0"/>
    <x v="0"/>
    <x v="0"/>
    <x v="0"/>
  </r>
  <r>
    <n v="180659543"/>
    <x v="25"/>
    <x v="86"/>
    <s v="2024-08-13"/>
    <m/>
    <s v="2024-10-02"/>
    <x v="0"/>
    <x v="0"/>
    <x v="0"/>
    <x v="0"/>
    <x v="3"/>
    <x v="4"/>
    <x v="0"/>
    <x v="0"/>
    <x v="0"/>
    <x v="0"/>
    <x v="0"/>
  </r>
  <r>
    <n v="180662319"/>
    <x v="35"/>
    <x v="92"/>
    <s v="2024-08-13"/>
    <m/>
    <m/>
    <x v="0"/>
    <x v="0"/>
    <x v="0"/>
    <x v="0"/>
    <x v="3"/>
    <x v="4"/>
    <x v="0"/>
    <x v="0"/>
    <x v="0"/>
    <x v="0"/>
    <x v="0"/>
  </r>
  <r>
    <n v="180662378"/>
    <x v="35"/>
    <x v="92"/>
    <s v="2024-08-13"/>
    <m/>
    <m/>
    <x v="0"/>
    <x v="0"/>
    <x v="0"/>
    <x v="0"/>
    <x v="3"/>
    <x v="4"/>
    <x v="0"/>
    <x v="0"/>
    <x v="0"/>
    <x v="0"/>
    <x v="0"/>
  </r>
  <r>
    <n v="180662410"/>
    <x v="35"/>
    <x v="92"/>
    <s v="2024-08-13"/>
    <m/>
    <m/>
    <x v="0"/>
    <x v="0"/>
    <x v="0"/>
    <x v="0"/>
    <x v="3"/>
    <x v="4"/>
    <x v="0"/>
    <x v="0"/>
    <x v="0"/>
    <x v="0"/>
    <x v="0"/>
  </r>
  <r>
    <n v="180662455"/>
    <x v="35"/>
    <x v="92"/>
    <s v="2024-08-13"/>
    <m/>
    <m/>
    <x v="0"/>
    <x v="0"/>
    <x v="0"/>
    <x v="0"/>
    <x v="3"/>
    <x v="4"/>
    <x v="0"/>
    <x v="0"/>
    <x v="0"/>
    <x v="0"/>
    <x v="0"/>
  </r>
  <r>
    <n v="180662994"/>
    <x v="15"/>
    <x v="93"/>
    <s v="2024-08-13"/>
    <m/>
    <m/>
    <x v="0"/>
    <x v="0"/>
    <x v="0"/>
    <x v="0"/>
    <x v="3"/>
    <x v="4"/>
    <x v="0"/>
    <x v="0"/>
    <x v="0"/>
    <x v="0"/>
    <x v="0"/>
  </r>
  <r>
    <n v="180663039"/>
    <x v="15"/>
    <x v="93"/>
    <s v="2024-08-13"/>
    <m/>
    <m/>
    <x v="0"/>
    <x v="0"/>
    <x v="0"/>
    <x v="0"/>
    <x v="3"/>
    <x v="4"/>
    <x v="0"/>
    <x v="0"/>
    <x v="0"/>
    <x v="0"/>
    <x v="0"/>
  </r>
  <r>
    <n v="180663075"/>
    <x v="15"/>
    <x v="93"/>
    <s v="2024-08-13"/>
    <m/>
    <m/>
    <x v="0"/>
    <x v="0"/>
    <x v="0"/>
    <x v="0"/>
    <x v="3"/>
    <x v="4"/>
    <x v="0"/>
    <x v="0"/>
    <x v="0"/>
    <x v="0"/>
    <x v="0"/>
  </r>
  <r>
    <n v="180664242"/>
    <x v="4"/>
    <x v="58"/>
    <s v="2024-08-09"/>
    <m/>
    <m/>
    <x v="0"/>
    <x v="0"/>
    <x v="0"/>
    <x v="0"/>
    <x v="3"/>
    <x v="4"/>
    <x v="0"/>
    <x v="0"/>
    <x v="0"/>
    <x v="0"/>
    <x v="0"/>
  </r>
  <r>
    <n v="180696378"/>
    <x v="21"/>
    <x v="94"/>
    <s v="2024-08-23"/>
    <m/>
    <m/>
    <x v="0"/>
    <x v="2"/>
    <x v="0"/>
    <x v="1"/>
    <x v="3"/>
    <x v="4"/>
    <x v="0"/>
    <x v="0"/>
    <x v="0"/>
    <x v="0"/>
    <x v="0"/>
  </r>
  <r>
    <n v="180701120"/>
    <x v="25"/>
    <x v="93"/>
    <s v="2024-08-12"/>
    <m/>
    <s v="2024-10-14"/>
    <x v="0"/>
    <x v="0"/>
    <x v="0"/>
    <x v="0"/>
    <x v="3"/>
    <x v="4"/>
    <x v="0"/>
    <x v="0"/>
    <x v="0"/>
    <x v="0"/>
    <x v="0"/>
  </r>
  <r>
    <n v="180701165"/>
    <x v="25"/>
    <x v="93"/>
    <s v="2024-08-12"/>
    <m/>
    <s v="2024-10-14"/>
    <x v="0"/>
    <x v="0"/>
    <x v="0"/>
    <x v="0"/>
    <x v="3"/>
    <x v="4"/>
    <x v="0"/>
    <x v="0"/>
    <x v="0"/>
    <x v="0"/>
    <x v="0"/>
  </r>
  <r>
    <n v="180701212"/>
    <x v="25"/>
    <x v="93"/>
    <s v="2024-08-12"/>
    <m/>
    <m/>
    <x v="0"/>
    <x v="0"/>
    <x v="0"/>
    <x v="0"/>
    <x v="3"/>
    <x v="4"/>
    <x v="0"/>
    <x v="0"/>
    <x v="0"/>
    <x v="0"/>
    <x v="0"/>
  </r>
  <r>
    <n v="180701806"/>
    <x v="24"/>
    <x v="86"/>
    <s v="2024-08-09"/>
    <m/>
    <m/>
    <x v="0"/>
    <x v="0"/>
    <x v="0"/>
    <x v="0"/>
    <x v="3"/>
    <x v="4"/>
    <x v="0"/>
    <x v="0"/>
    <x v="0"/>
    <x v="0"/>
    <x v="0"/>
  </r>
  <r>
    <n v="180701908"/>
    <x v="24"/>
    <x v="86"/>
    <s v="2024-08-07"/>
    <m/>
    <m/>
    <x v="0"/>
    <x v="0"/>
    <x v="0"/>
    <x v="0"/>
    <x v="3"/>
    <x v="4"/>
    <x v="0"/>
    <x v="0"/>
    <x v="0"/>
    <x v="0"/>
    <x v="0"/>
  </r>
  <r>
    <n v="180702815"/>
    <x v="25"/>
    <x v="91"/>
    <s v="2024-08-16"/>
    <m/>
    <m/>
    <x v="0"/>
    <x v="0"/>
    <x v="0"/>
    <x v="0"/>
    <x v="3"/>
    <x v="4"/>
    <x v="0"/>
    <x v="0"/>
    <x v="0"/>
    <x v="0"/>
    <x v="0"/>
  </r>
  <r>
    <n v="180702851"/>
    <x v="25"/>
    <x v="91"/>
    <s v="2024-08-16"/>
    <m/>
    <m/>
    <x v="0"/>
    <x v="0"/>
    <x v="0"/>
    <x v="0"/>
    <x v="3"/>
    <x v="4"/>
    <x v="0"/>
    <x v="0"/>
    <x v="0"/>
    <x v="0"/>
    <x v="0"/>
  </r>
  <r>
    <n v="180706289"/>
    <x v="12"/>
    <x v="95"/>
    <s v="2024-08-16"/>
    <m/>
    <m/>
    <x v="0"/>
    <x v="0"/>
    <x v="0"/>
    <x v="0"/>
    <x v="3"/>
    <x v="4"/>
    <x v="0"/>
    <x v="0"/>
    <x v="0"/>
    <x v="0"/>
    <x v="0"/>
  </r>
  <r>
    <n v="180706889"/>
    <x v="21"/>
    <x v="90"/>
    <s v="2024-08-14"/>
    <m/>
    <m/>
    <x v="0"/>
    <x v="0"/>
    <x v="0"/>
    <x v="0"/>
    <x v="3"/>
    <x v="4"/>
    <x v="0"/>
    <x v="0"/>
    <x v="0"/>
    <x v="0"/>
    <x v="0"/>
  </r>
  <r>
    <n v="180707000"/>
    <x v="21"/>
    <x v="90"/>
    <s v="2024-08-14"/>
    <m/>
    <m/>
    <x v="0"/>
    <x v="0"/>
    <x v="0"/>
    <x v="0"/>
    <x v="3"/>
    <x v="4"/>
    <x v="0"/>
    <x v="0"/>
    <x v="0"/>
    <x v="0"/>
    <x v="0"/>
  </r>
  <r>
    <n v="180707044"/>
    <x v="47"/>
    <x v="89"/>
    <s v="2024-08-28"/>
    <m/>
    <m/>
    <x v="0"/>
    <x v="0"/>
    <x v="0"/>
    <x v="0"/>
    <x v="3"/>
    <x v="4"/>
    <x v="0"/>
    <x v="0"/>
    <x v="0"/>
    <x v="0"/>
    <x v="0"/>
  </r>
  <r>
    <n v="180707126"/>
    <x v="47"/>
    <x v="89"/>
    <s v="2024-08-28"/>
    <m/>
    <m/>
    <x v="0"/>
    <x v="0"/>
    <x v="0"/>
    <x v="0"/>
    <x v="3"/>
    <x v="4"/>
    <x v="0"/>
    <x v="0"/>
    <x v="0"/>
    <x v="0"/>
    <x v="0"/>
  </r>
  <r>
    <n v="180707154"/>
    <x v="47"/>
    <x v="89"/>
    <s v="2024-08-23"/>
    <m/>
    <m/>
    <x v="0"/>
    <x v="0"/>
    <x v="0"/>
    <x v="0"/>
    <x v="3"/>
    <x v="4"/>
    <x v="0"/>
    <x v="0"/>
    <x v="0"/>
    <x v="0"/>
    <x v="0"/>
  </r>
  <r>
    <n v="180707192"/>
    <x v="47"/>
    <x v="89"/>
    <s v="2024-08-23"/>
    <m/>
    <m/>
    <x v="0"/>
    <x v="0"/>
    <x v="0"/>
    <x v="0"/>
    <x v="3"/>
    <x v="4"/>
    <x v="0"/>
    <x v="0"/>
    <x v="0"/>
    <x v="0"/>
    <x v="0"/>
  </r>
  <r>
    <n v="180765290"/>
    <x v="7"/>
    <x v="96"/>
    <s v="2024-09-02"/>
    <m/>
    <m/>
    <x v="0"/>
    <x v="0"/>
    <x v="0"/>
    <x v="0"/>
    <x v="3"/>
    <x v="5"/>
    <x v="0"/>
    <x v="0"/>
    <x v="0"/>
    <x v="0"/>
    <x v="0"/>
  </r>
  <r>
    <n v="180765324"/>
    <x v="7"/>
    <x v="96"/>
    <s v="2024-09-02"/>
    <m/>
    <m/>
    <x v="0"/>
    <x v="0"/>
    <x v="0"/>
    <x v="0"/>
    <x v="3"/>
    <x v="5"/>
    <x v="0"/>
    <x v="0"/>
    <x v="0"/>
    <x v="0"/>
    <x v="0"/>
  </r>
  <r>
    <n v="180786826"/>
    <x v="56"/>
    <x v="90"/>
    <s v="2024-08-21"/>
    <m/>
    <m/>
    <x v="0"/>
    <x v="0"/>
    <x v="0"/>
    <x v="0"/>
    <x v="3"/>
    <x v="4"/>
    <x v="0"/>
    <x v="0"/>
    <x v="0"/>
    <x v="0"/>
    <x v="0"/>
  </r>
  <r>
    <n v="180786854"/>
    <x v="56"/>
    <x v="90"/>
    <m/>
    <s v="2024-08-19"/>
    <m/>
    <x v="0"/>
    <x v="0"/>
    <x v="0"/>
    <x v="0"/>
    <x v="3"/>
    <x v="2"/>
    <x v="0"/>
    <x v="1"/>
    <x v="0"/>
    <x v="0"/>
    <x v="0"/>
  </r>
  <r>
    <n v="180789562"/>
    <x v="58"/>
    <x v="93"/>
    <s v="2024-08-13"/>
    <m/>
    <m/>
    <x v="0"/>
    <x v="0"/>
    <x v="0"/>
    <x v="0"/>
    <x v="3"/>
    <x v="4"/>
    <x v="0"/>
    <x v="0"/>
    <x v="0"/>
    <x v="0"/>
    <x v="0"/>
  </r>
  <r>
    <n v="180789612"/>
    <x v="58"/>
    <x v="93"/>
    <s v="2024-08-13"/>
    <m/>
    <m/>
    <x v="0"/>
    <x v="0"/>
    <x v="0"/>
    <x v="0"/>
    <x v="3"/>
    <x v="4"/>
    <x v="0"/>
    <x v="0"/>
    <x v="0"/>
    <x v="0"/>
    <x v="0"/>
  </r>
  <r>
    <n v="180790239"/>
    <x v="2"/>
    <x v="92"/>
    <s v="2024-08-09"/>
    <m/>
    <m/>
    <x v="0"/>
    <x v="0"/>
    <x v="0"/>
    <x v="0"/>
    <x v="3"/>
    <x v="4"/>
    <x v="0"/>
    <x v="0"/>
    <x v="0"/>
    <x v="0"/>
    <x v="0"/>
  </r>
  <r>
    <n v="180790267"/>
    <x v="2"/>
    <x v="92"/>
    <s v="2024-08-09"/>
    <m/>
    <m/>
    <x v="0"/>
    <x v="0"/>
    <x v="0"/>
    <x v="0"/>
    <x v="3"/>
    <x v="4"/>
    <x v="0"/>
    <x v="0"/>
    <x v="0"/>
    <x v="0"/>
    <x v="0"/>
  </r>
  <r>
    <n v="180790294"/>
    <x v="2"/>
    <x v="92"/>
    <s v="2024-08-09"/>
    <m/>
    <m/>
    <x v="0"/>
    <x v="0"/>
    <x v="0"/>
    <x v="0"/>
    <x v="3"/>
    <x v="4"/>
    <x v="0"/>
    <x v="0"/>
    <x v="0"/>
    <x v="0"/>
    <x v="0"/>
  </r>
  <r>
    <n v="180790325"/>
    <x v="2"/>
    <x v="92"/>
    <s v="2024-08-09"/>
    <m/>
    <m/>
    <x v="0"/>
    <x v="0"/>
    <x v="0"/>
    <x v="0"/>
    <x v="3"/>
    <x v="4"/>
    <x v="0"/>
    <x v="0"/>
    <x v="0"/>
    <x v="0"/>
    <x v="0"/>
  </r>
  <r>
    <n v="180790400"/>
    <x v="2"/>
    <x v="92"/>
    <s v="2024-08-09"/>
    <m/>
    <m/>
    <x v="0"/>
    <x v="0"/>
    <x v="0"/>
    <x v="0"/>
    <x v="3"/>
    <x v="4"/>
    <x v="0"/>
    <x v="0"/>
    <x v="0"/>
    <x v="0"/>
    <x v="0"/>
  </r>
  <r>
    <n v="180790985"/>
    <x v="39"/>
    <x v="95"/>
    <m/>
    <s v="2024-08-14"/>
    <m/>
    <x v="0"/>
    <x v="0"/>
    <x v="0"/>
    <x v="0"/>
    <x v="3"/>
    <x v="2"/>
    <x v="0"/>
    <x v="1"/>
    <x v="0"/>
    <x v="0"/>
    <x v="0"/>
  </r>
  <r>
    <n v="180791018"/>
    <x v="39"/>
    <x v="95"/>
    <m/>
    <s v="2024-08-16"/>
    <m/>
    <x v="0"/>
    <x v="0"/>
    <x v="0"/>
    <x v="0"/>
    <x v="3"/>
    <x v="2"/>
    <x v="0"/>
    <x v="1"/>
    <x v="0"/>
    <x v="0"/>
    <x v="0"/>
  </r>
  <r>
    <n v="180800852"/>
    <x v="3"/>
    <x v="90"/>
    <s v="2024-08-16"/>
    <m/>
    <m/>
    <x v="0"/>
    <x v="0"/>
    <x v="0"/>
    <x v="0"/>
    <x v="3"/>
    <x v="4"/>
    <x v="0"/>
    <x v="0"/>
    <x v="0"/>
    <x v="0"/>
    <x v="0"/>
  </r>
  <r>
    <n v="180800875"/>
    <x v="3"/>
    <x v="90"/>
    <s v="2024-08-16"/>
    <m/>
    <m/>
    <x v="0"/>
    <x v="0"/>
    <x v="0"/>
    <x v="0"/>
    <x v="3"/>
    <x v="4"/>
    <x v="0"/>
    <x v="0"/>
    <x v="0"/>
    <x v="0"/>
    <x v="0"/>
  </r>
  <r>
    <n v="180800914"/>
    <x v="3"/>
    <x v="90"/>
    <s v="2024-08-16"/>
    <m/>
    <m/>
    <x v="0"/>
    <x v="0"/>
    <x v="0"/>
    <x v="0"/>
    <x v="3"/>
    <x v="4"/>
    <x v="0"/>
    <x v="0"/>
    <x v="0"/>
    <x v="0"/>
    <x v="0"/>
  </r>
  <r>
    <n v="180803866"/>
    <x v="3"/>
    <x v="78"/>
    <s v="2024-08-20"/>
    <m/>
    <m/>
    <x v="0"/>
    <x v="0"/>
    <x v="0"/>
    <x v="0"/>
    <x v="3"/>
    <x v="4"/>
    <x v="0"/>
    <x v="0"/>
    <x v="0"/>
    <x v="0"/>
    <x v="0"/>
  </r>
  <r>
    <n v="180816371"/>
    <x v="56"/>
    <x v="94"/>
    <s v="2024-08-26"/>
    <m/>
    <m/>
    <x v="0"/>
    <x v="0"/>
    <x v="0"/>
    <x v="0"/>
    <x v="3"/>
    <x v="4"/>
    <x v="0"/>
    <x v="0"/>
    <x v="0"/>
    <x v="0"/>
    <x v="0"/>
  </r>
  <r>
    <n v="180817656"/>
    <x v="24"/>
    <x v="97"/>
    <s v="2024-08-27"/>
    <m/>
    <m/>
    <x v="0"/>
    <x v="0"/>
    <x v="0"/>
    <x v="0"/>
    <x v="3"/>
    <x v="4"/>
    <x v="0"/>
    <x v="0"/>
    <x v="0"/>
    <x v="0"/>
    <x v="0"/>
  </r>
  <r>
    <n v="180817701"/>
    <x v="24"/>
    <x v="97"/>
    <m/>
    <s v="2024-08-27"/>
    <m/>
    <x v="0"/>
    <x v="0"/>
    <x v="0"/>
    <x v="0"/>
    <x v="3"/>
    <x v="2"/>
    <x v="0"/>
    <x v="1"/>
    <x v="0"/>
    <x v="0"/>
    <x v="0"/>
  </r>
  <r>
    <n v="180817731"/>
    <x v="24"/>
    <x v="97"/>
    <s v="2024-08-27"/>
    <m/>
    <m/>
    <x v="0"/>
    <x v="0"/>
    <x v="0"/>
    <x v="0"/>
    <x v="3"/>
    <x v="4"/>
    <x v="0"/>
    <x v="0"/>
    <x v="0"/>
    <x v="0"/>
    <x v="0"/>
  </r>
  <r>
    <n v="180817872"/>
    <x v="34"/>
    <x v="93"/>
    <s v="2024-08-16"/>
    <m/>
    <m/>
    <x v="0"/>
    <x v="0"/>
    <x v="0"/>
    <x v="0"/>
    <x v="3"/>
    <x v="4"/>
    <x v="0"/>
    <x v="0"/>
    <x v="0"/>
    <x v="0"/>
    <x v="0"/>
  </r>
  <r>
    <n v="180817909"/>
    <x v="34"/>
    <x v="93"/>
    <s v="2024-08-21"/>
    <m/>
    <m/>
    <x v="0"/>
    <x v="0"/>
    <x v="0"/>
    <x v="0"/>
    <x v="3"/>
    <x v="4"/>
    <x v="0"/>
    <x v="0"/>
    <x v="0"/>
    <x v="0"/>
    <x v="0"/>
  </r>
  <r>
    <n v="180818701"/>
    <x v="3"/>
    <x v="93"/>
    <s v="2024-08-13"/>
    <m/>
    <s v="2024-10-15"/>
    <x v="0"/>
    <x v="0"/>
    <x v="0"/>
    <x v="0"/>
    <x v="3"/>
    <x v="4"/>
    <x v="0"/>
    <x v="0"/>
    <x v="0"/>
    <x v="0"/>
    <x v="0"/>
  </r>
  <r>
    <n v="180818738"/>
    <x v="3"/>
    <x v="93"/>
    <s v="2024-08-13"/>
    <m/>
    <s v="2024-10-15"/>
    <x v="0"/>
    <x v="0"/>
    <x v="0"/>
    <x v="0"/>
    <x v="3"/>
    <x v="4"/>
    <x v="0"/>
    <x v="0"/>
    <x v="0"/>
    <x v="0"/>
    <x v="0"/>
  </r>
  <r>
    <n v="180821195"/>
    <x v="34"/>
    <x v="93"/>
    <s v="2024-08-12"/>
    <m/>
    <m/>
    <x v="0"/>
    <x v="0"/>
    <x v="0"/>
    <x v="0"/>
    <x v="3"/>
    <x v="4"/>
    <x v="0"/>
    <x v="0"/>
    <x v="0"/>
    <x v="0"/>
    <x v="0"/>
  </r>
  <r>
    <n v="180821218"/>
    <x v="34"/>
    <x v="93"/>
    <s v="2024-08-08"/>
    <m/>
    <m/>
    <x v="0"/>
    <x v="0"/>
    <x v="0"/>
    <x v="0"/>
    <x v="3"/>
    <x v="4"/>
    <x v="0"/>
    <x v="0"/>
    <x v="0"/>
    <x v="0"/>
    <x v="0"/>
  </r>
  <r>
    <n v="180821245"/>
    <x v="34"/>
    <x v="93"/>
    <s v="2024-08-08"/>
    <m/>
    <m/>
    <x v="0"/>
    <x v="0"/>
    <x v="0"/>
    <x v="0"/>
    <x v="3"/>
    <x v="4"/>
    <x v="0"/>
    <x v="0"/>
    <x v="0"/>
    <x v="0"/>
    <x v="0"/>
  </r>
  <r>
    <n v="180821265"/>
    <x v="34"/>
    <x v="93"/>
    <s v="2024-08-08"/>
    <m/>
    <m/>
    <x v="0"/>
    <x v="0"/>
    <x v="0"/>
    <x v="0"/>
    <x v="3"/>
    <x v="4"/>
    <x v="0"/>
    <x v="0"/>
    <x v="0"/>
    <x v="0"/>
    <x v="0"/>
  </r>
  <r>
    <n v="180824562"/>
    <x v="21"/>
    <x v="78"/>
    <s v="2024-08-20"/>
    <m/>
    <m/>
    <x v="0"/>
    <x v="0"/>
    <x v="0"/>
    <x v="0"/>
    <x v="3"/>
    <x v="4"/>
    <x v="0"/>
    <x v="0"/>
    <x v="0"/>
    <x v="0"/>
    <x v="0"/>
  </r>
  <r>
    <n v="180824587"/>
    <x v="21"/>
    <x v="78"/>
    <s v="2024-08-20"/>
    <m/>
    <m/>
    <x v="0"/>
    <x v="0"/>
    <x v="0"/>
    <x v="0"/>
    <x v="3"/>
    <x v="4"/>
    <x v="0"/>
    <x v="0"/>
    <x v="0"/>
    <x v="0"/>
    <x v="0"/>
  </r>
  <r>
    <n v="180824625"/>
    <x v="21"/>
    <x v="78"/>
    <s v="2024-08-20"/>
    <m/>
    <m/>
    <x v="0"/>
    <x v="0"/>
    <x v="0"/>
    <x v="0"/>
    <x v="3"/>
    <x v="4"/>
    <x v="0"/>
    <x v="0"/>
    <x v="0"/>
    <x v="0"/>
    <x v="0"/>
  </r>
  <r>
    <n v="180824657"/>
    <x v="21"/>
    <x v="78"/>
    <s v="2024-08-20"/>
    <m/>
    <m/>
    <x v="0"/>
    <x v="0"/>
    <x v="0"/>
    <x v="0"/>
    <x v="3"/>
    <x v="4"/>
    <x v="0"/>
    <x v="0"/>
    <x v="0"/>
    <x v="0"/>
    <x v="0"/>
  </r>
  <r>
    <n v="180824692"/>
    <x v="21"/>
    <x v="78"/>
    <s v="2024-08-20"/>
    <m/>
    <m/>
    <x v="0"/>
    <x v="0"/>
    <x v="0"/>
    <x v="0"/>
    <x v="3"/>
    <x v="4"/>
    <x v="0"/>
    <x v="0"/>
    <x v="0"/>
    <x v="0"/>
    <x v="0"/>
  </r>
  <r>
    <n v="180835745"/>
    <x v="68"/>
    <x v="94"/>
    <m/>
    <s v="2024-08-22"/>
    <m/>
    <x v="0"/>
    <x v="0"/>
    <x v="0"/>
    <x v="0"/>
    <x v="3"/>
    <x v="2"/>
    <x v="0"/>
    <x v="1"/>
    <x v="0"/>
    <x v="0"/>
    <x v="0"/>
  </r>
  <r>
    <n v="180835776"/>
    <x v="68"/>
    <x v="94"/>
    <m/>
    <s v="2024-08-22"/>
    <m/>
    <x v="0"/>
    <x v="0"/>
    <x v="0"/>
    <x v="0"/>
    <x v="3"/>
    <x v="2"/>
    <x v="0"/>
    <x v="1"/>
    <x v="0"/>
    <x v="0"/>
    <x v="0"/>
  </r>
  <r>
    <n v="180835802"/>
    <x v="68"/>
    <x v="94"/>
    <m/>
    <s v="2024-08-22"/>
    <m/>
    <x v="0"/>
    <x v="0"/>
    <x v="0"/>
    <x v="0"/>
    <x v="3"/>
    <x v="2"/>
    <x v="0"/>
    <x v="1"/>
    <x v="0"/>
    <x v="0"/>
    <x v="0"/>
  </r>
  <r>
    <n v="180835831"/>
    <x v="68"/>
    <x v="94"/>
    <m/>
    <s v="2024-08-22"/>
    <m/>
    <x v="0"/>
    <x v="0"/>
    <x v="0"/>
    <x v="0"/>
    <x v="3"/>
    <x v="2"/>
    <x v="0"/>
    <x v="1"/>
    <x v="0"/>
    <x v="0"/>
    <x v="0"/>
  </r>
  <r>
    <n v="180845394"/>
    <x v="7"/>
    <x v="94"/>
    <s v="2024-08-22"/>
    <m/>
    <m/>
    <x v="0"/>
    <x v="0"/>
    <x v="0"/>
    <x v="0"/>
    <x v="3"/>
    <x v="4"/>
    <x v="0"/>
    <x v="0"/>
    <x v="0"/>
    <x v="0"/>
    <x v="0"/>
  </r>
  <r>
    <n v="180845482"/>
    <x v="7"/>
    <x v="94"/>
    <s v="2024-08-22"/>
    <m/>
    <m/>
    <x v="0"/>
    <x v="0"/>
    <x v="0"/>
    <x v="0"/>
    <x v="3"/>
    <x v="4"/>
    <x v="0"/>
    <x v="0"/>
    <x v="0"/>
    <x v="0"/>
    <x v="0"/>
  </r>
  <r>
    <n v="180867243"/>
    <x v="15"/>
    <x v="93"/>
    <s v="2024-08-12"/>
    <m/>
    <m/>
    <x v="0"/>
    <x v="0"/>
    <x v="0"/>
    <x v="0"/>
    <x v="3"/>
    <x v="4"/>
    <x v="0"/>
    <x v="0"/>
    <x v="0"/>
    <x v="0"/>
    <x v="0"/>
  </r>
  <r>
    <n v="180867350"/>
    <x v="15"/>
    <x v="93"/>
    <s v="2024-08-12"/>
    <m/>
    <m/>
    <x v="0"/>
    <x v="0"/>
    <x v="0"/>
    <x v="0"/>
    <x v="3"/>
    <x v="4"/>
    <x v="0"/>
    <x v="0"/>
    <x v="0"/>
    <x v="0"/>
    <x v="0"/>
  </r>
  <r>
    <n v="180900384"/>
    <x v="11"/>
    <x v="98"/>
    <s v="2024-08-16"/>
    <m/>
    <m/>
    <x v="0"/>
    <x v="0"/>
    <x v="0"/>
    <x v="0"/>
    <x v="3"/>
    <x v="4"/>
    <x v="0"/>
    <x v="0"/>
    <x v="0"/>
    <x v="0"/>
    <x v="0"/>
  </r>
  <r>
    <n v="180900493"/>
    <x v="11"/>
    <x v="98"/>
    <s v="2024-08-16"/>
    <m/>
    <m/>
    <x v="0"/>
    <x v="0"/>
    <x v="0"/>
    <x v="0"/>
    <x v="3"/>
    <x v="4"/>
    <x v="0"/>
    <x v="0"/>
    <x v="0"/>
    <x v="0"/>
    <x v="0"/>
  </r>
  <r>
    <n v="180900513"/>
    <x v="11"/>
    <x v="98"/>
    <s v="2024-08-16"/>
    <m/>
    <m/>
    <x v="0"/>
    <x v="0"/>
    <x v="0"/>
    <x v="0"/>
    <x v="3"/>
    <x v="4"/>
    <x v="0"/>
    <x v="0"/>
    <x v="0"/>
    <x v="0"/>
    <x v="0"/>
  </r>
  <r>
    <n v="180901712"/>
    <x v="4"/>
    <x v="95"/>
    <m/>
    <m/>
    <m/>
    <x v="0"/>
    <x v="0"/>
    <x v="0"/>
    <x v="0"/>
    <x v="3"/>
    <x v="2"/>
    <x v="0"/>
    <x v="1"/>
    <x v="0"/>
    <x v="0"/>
    <x v="0"/>
  </r>
  <r>
    <n v="180901765"/>
    <x v="4"/>
    <x v="95"/>
    <m/>
    <m/>
    <m/>
    <x v="0"/>
    <x v="0"/>
    <x v="0"/>
    <x v="0"/>
    <x v="3"/>
    <x v="2"/>
    <x v="0"/>
    <x v="1"/>
    <x v="0"/>
    <x v="0"/>
    <x v="0"/>
  </r>
  <r>
    <n v="180902138"/>
    <x v="3"/>
    <x v="90"/>
    <s v="2024-08-14"/>
    <m/>
    <m/>
    <x v="0"/>
    <x v="0"/>
    <x v="0"/>
    <x v="0"/>
    <x v="3"/>
    <x v="4"/>
    <x v="0"/>
    <x v="0"/>
    <x v="0"/>
    <x v="0"/>
    <x v="0"/>
  </r>
  <r>
    <n v="180904629"/>
    <x v="15"/>
    <x v="99"/>
    <s v="2024-08-26"/>
    <m/>
    <m/>
    <x v="0"/>
    <x v="0"/>
    <x v="0"/>
    <x v="0"/>
    <x v="3"/>
    <x v="4"/>
    <x v="0"/>
    <x v="0"/>
    <x v="0"/>
    <x v="0"/>
    <x v="0"/>
  </r>
  <r>
    <n v="180905269"/>
    <x v="7"/>
    <x v="87"/>
    <s v="2024-08-23"/>
    <m/>
    <m/>
    <x v="0"/>
    <x v="0"/>
    <x v="0"/>
    <x v="0"/>
    <x v="3"/>
    <x v="4"/>
    <x v="0"/>
    <x v="0"/>
    <x v="0"/>
    <x v="0"/>
    <x v="0"/>
  </r>
  <r>
    <n v="180905291"/>
    <x v="7"/>
    <x v="87"/>
    <s v="2024-08-23"/>
    <m/>
    <m/>
    <x v="0"/>
    <x v="0"/>
    <x v="0"/>
    <x v="0"/>
    <x v="3"/>
    <x v="4"/>
    <x v="0"/>
    <x v="0"/>
    <x v="0"/>
    <x v="0"/>
    <x v="0"/>
  </r>
  <r>
    <n v="180906490"/>
    <x v="30"/>
    <x v="100"/>
    <s v="2024-08-22"/>
    <m/>
    <m/>
    <x v="0"/>
    <x v="0"/>
    <x v="0"/>
    <x v="0"/>
    <x v="3"/>
    <x v="4"/>
    <x v="0"/>
    <x v="0"/>
    <x v="0"/>
    <x v="0"/>
    <x v="0"/>
  </r>
  <r>
    <n v="180906873"/>
    <x v="30"/>
    <x v="100"/>
    <s v="2024-08-22"/>
    <m/>
    <m/>
    <x v="0"/>
    <x v="0"/>
    <x v="0"/>
    <x v="0"/>
    <x v="3"/>
    <x v="4"/>
    <x v="0"/>
    <x v="0"/>
    <x v="0"/>
    <x v="0"/>
    <x v="0"/>
  </r>
  <r>
    <n v="180921736"/>
    <x v="69"/>
    <x v="95"/>
    <s v="2024-08-16"/>
    <m/>
    <m/>
    <x v="0"/>
    <x v="0"/>
    <x v="0"/>
    <x v="0"/>
    <x v="3"/>
    <x v="4"/>
    <x v="0"/>
    <x v="0"/>
    <x v="0"/>
    <x v="0"/>
    <x v="0"/>
  </r>
  <r>
    <n v="180921792"/>
    <x v="69"/>
    <x v="95"/>
    <s v="2024-08-16"/>
    <m/>
    <m/>
    <x v="0"/>
    <x v="0"/>
    <x v="0"/>
    <x v="0"/>
    <x v="3"/>
    <x v="4"/>
    <x v="0"/>
    <x v="0"/>
    <x v="0"/>
    <x v="0"/>
    <x v="0"/>
  </r>
  <r>
    <n v="180922504"/>
    <x v="21"/>
    <x v="101"/>
    <s v="2024-09-05"/>
    <m/>
    <m/>
    <x v="0"/>
    <x v="0"/>
    <x v="0"/>
    <x v="0"/>
    <x v="4"/>
    <x v="5"/>
    <x v="0"/>
    <x v="0"/>
    <x v="0"/>
    <x v="0"/>
    <x v="0"/>
  </r>
  <r>
    <n v="180922549"/>
    <x v="21"/>
    <x v="101"/>
    <s v="2024-09-05"/>
    <m/>
    <m/>
    <x v="0"/>
    <x v="0"/>
    <x v="0"/>
    <x v="0"/>
    <x v="4"/>
    <x v="5"/>
    <x v="0"/>
    <x v="0"/>
    <x v="0"/>
    <x v="0"/>
    <x v="0"/>
  </r>
  <r>
    <n v="180922591"/>
    <x v="21"/>
    <x v="101"/>
    <s v="2024-09-05"/>
    <m/>
    <m/>
    <x v="0"/>
    <x v="0"/>
    <x v="0"/>
    <x v="0"/>
    <x v="4"/>
    <x v="5"/>
    <x v="0"/>
    <x v="0"/>
    <x v="0"/>
    <x v="0"/>
    <x v="0"/>
  </r>
  <r>
    <n v="180922625"/>
    <x v="21"/>
    <x v="101"/>
    <s v="2024-09-05"/>
    <m/>
    <m/>
    <x v="0"/>
    <x v="0"/>
    <x v="0"/>
    <x v="0"/>
    <x v="4"/>
    <x v="5"/>
    <x v="0"/>
    <x v="0"/>
    <x v="0"/>
    <x v="0"/>
    <x v="0"/>
  </r>
  <r>
    <n v="180937095"/>
    <x v="58"/>
    <x v="94"/>
    <s v="2024-08-23"/>
    <m/>
    <m/>
    <x v="0"/>
    <x v="0"/>
    <x v="0"/>
    <x v="0"/>
    <x v="3"/>
    <x v="4"/>
    <x v="0"/>
    <x v="0"/>
    <x v="0"/>
    <x v="0"/>
    <x v="0"/>
  </r>
  <r>
    <n v="180937174"/>
    <x v="58"/>
    <x v="94"/>
    <s v="2024-08-23"/>
    <m/>
    <m/>
    <x v="0"/>
    <x v="0"/>
    <x v="0"/>
    <x v="0"/>
    <x v="3"/>
    <x v="4"/>
    <x v="0"/>
    <x v="0"/>
    <x v="0"/>
    <x v="0"/>
    <x v="0"/>
  </r>
  <r>
    <n v="180937447"/>
    <x v="70"/>
    <x v="83"/>
    <s v="2024-08-22"/>
    <m/>
    <m/>
    <x v="0"/>
    <x v="0"/>
    <x v="0"/>
    <x v="0"/>
    <x v="3"/>
    <x v="4"/>
    <x v="0"/>
    <x v="0"/>
    <x v="0"/>
    <x v="0"/>
    <x v="0"/>
  </r>
  <r>
    <n v="180943571"/>
    <x v="58"/>
    <x v="97"/>
    <s v="2024-08-28"/>
    <m/>
    <m/>
    <x v="0"/>
    <x v="0"/>
    <x v="0"/>
    <x v="0"/>
    <x v="3"/>
    <x v="4"/>
    <x v="0"/>
    <x v="0"/>
    <x v="0"/>
    <x v="0"/>
    <x v="0"/>
  </r>
  <r>
    <n v="180944818"/>
    <x v="35"/>
    <x v="94"/>
    <m/>
    <s v="2024-09-02"/>
    <m/>
    <x v="0"/>
    <x v="0"/>
    <x v="0"/>
    <x v="0"/>
    <x v="3"/>
    <x v="2"/>
    <x v="0"/>
    <x v="1"/>
    <x v="0"/>
    <x v="0"/>
    <x v="0"/>
  </r>
  <r>
    <n v="180944852"/>
    <x v="35"/>
    <x v="94"/>
    <m/>
    <s v="2024-09-03"/>
    <m/>
    <x v="0"/>
    <x v="0"/>
    <x v="0"/>
    <x v="0"/>
    <x v="3"/>
    <x v="2"/>
    <x v="0"/>
    <x v="1"/>
    <x v="0"/>
    <x v="0"/>
    <x v="0"/>
  </r>
  <r>
    <n v="181009349"/>
    <x v="21"/>
    <x v="87"/>
    <s v="2024-08-22"/>
    <m/>
    <m/>
    <x v="0"/>
    <x v="0"/>
    <x v="0"/>
    <x v="0"/>
    <x v="3"/>
    <x v="4"/>
    <x v="0"/>
    <x v="0"/>
    <x v="0"/>
    <x v="0"/>
    <x v="0"/>
  </r>
  <r>
    <n v="181009404"/>
    <x v="21"/>
    <x v="87"/>
    <s v="2024-08-22"/>
    <m/>
    <m/>
    <x v="0"/>
    <x v="0"/>
    <x v="0"/>
    <x v="0"/>
    <x v="3"/>
    <x v="4"/>
    <x v="0"/>
    <x v="0"/>
    <x v="0"/>
    <x v="0"/>
    <x v="0"/>
  </r>
  <r>
    <n v="181009473"/>
    <x v="21"/>
    <x v="87"/>
    <s v="2024-08-22"/>
    <m/>
    <m/>
    <x v="0"/>
    <x v="0"/>
    <x v="0"/>
    <x v="0"/>
    <x v="3"/>
    <x v="4"/>
    <x v="0"/>
    <x v="0"/>
    <x v="0"/>
    <x v="0"/>
    <x v="0"/>
  </r>
  <r>
    <n v="181012108"/>
    <x v="9"/>
    <x v="100"/>
    <m/>
    <s v="2024-08-19"/>
    <m/>
    <x v="0"/>
    <x v="0"/>
    <x v="0"/>
    <x v="0"/>
    <x v="3"/>
    <x v="2"/>
    <x v="0"/>
    <x v="1"/>
    <x v="0"/>
    <x v="0"/>
    <x v="0"/>
  </r>
  <r>
    <n v="181012165"/>
    <x v="9"/>
    <x v="100"/>
    <m/>
    <s v="2024-08-19"/>
    <m/>
    <x v="0"/>
    <x v="0"/>
    <x v="0"/>
    <x v="0"/>
    <x v="3"/>
    <x v="2"/>
    <x v="0"/>
    <x v="1"/>
    <x v="0"/>
    <x v="0"/>
    <x v="0"/>
  </r>
  <r>
    <n v="181016347"/>
    <x v="33"/>
    <x v="87"/>
    <s v="2024-08-21"/>
    <m/>
    <m/>
    <x v="0"/>
    <x v="0"/>
    <x v="0"/>
    <x v="0"/>
    <x v="3"/>
    <x v="4"/>
    <x v="0"/>
    <x v="0"/>
    <x v="0"/>
    <x v="0"/>
    <x v="0"/>
  </r>
  <r>
    <n v="181017958"/>
    <x v="24"/>
    <x v="78"/>
    <s v="2024-08-21"/>
    <m/>
    <m/>
    <x v="0"/>
    <x v="0"/>
    <x v="0"/>
    <x v="0"/>
    <x v="3"/>
    <x v="4"/>
    <x v="0"/>
    <x v="0"/>
    <x v="0"/>
    <x v="0"/>
    <x v="0"/>
  </r>
  <r>
    <n v="181018197"/>
    <x v="8"/>
    <x v="78"/>
    <s v="2024-08-20"/>
    <m/>
    <m/>
    <x v="0"/>
    <x v="1"/>
    <x v="0"/>
    <x v="1"/>
    <x v="3"/>
    <x v="4"/>
    <x v="0"/>
    <x v="0"/>
    <x v="0"/>
    <x v="0"/>
    <x v="0"/>
  </r>
  <r>
    <n v="181018354"/>
    <x v="8"/>
    <x v="78"/>
    <s v="2024-08-17"/>
    <m/>
    <m/>
    <x v="0"/>
    <x v="0"/>
    <x v="0"/>
    <x v="0"/>
    <x v="3"/>
    <x v="4"/>
    <x v="0"/>
    <x v="0"/>
    <x v="0"/>
    <x v="0"/>
    <x v="0"/>
  </r>
  <r>
    <n v="181019946"/>
    <x v="7"/>
    <x v="94"/>
    <s v="2024-08-23"/>
    <m/>
    <m/>
    <x v="0"/>
    <x v="0"/>
    <x v="0"/>
    <x v="0"/>
    <x v="3"/>
    <x v="4"/>
    <x v="0"/>
    <x v="0"/>
    <x v="0"/>
    <x v="0"/>
    <x v="0"/>
  </r>
  <r>
    <n v="181019970"/>
    <x v="7"/>
    <x v="94"/>
    <s v="2024-08-23"/>
    <m/>
    <m/>
    <x v="0"/>
    <x v="0"/>
    <x v="0"/>
    <x v="0"/>
    <x v="3"/>
    <x v="4"/>
    <x v="0"/>
    <x v="0"/>
    <x v="0"/>
    <x v="0"/>
    <x v="0"/>
  </r>
  <r>
    <n v="181040878"/>
    <x v="9"/>
    <x v="81"/>
    <s v="2024-09-04"/>
    <m/>
    <m/>
    <x v="0"/>
    <x v="0"/>
    <x v="0"/>
    <x v="0"/>
    <x v="3"/>
    <x v="5"/>
    <x v="0"/>
    <x v="0"/>
    <x v="0"/>
    <x v="0"/>
    <x v="0"/>
  </r>
  <r>
    <n v="181043208"/>
    <x v="13"/>
    <x v="78"/>
    <s v="2024-08-20"/>
    <m/>
    <m/>
    <x v="0"/>
    <x v="0"/>
    <x v="0"/>
    <x v="0"/>
    <x v="3"/>
    <x v="4"/>
    <x v="0"/>
    <x v="0"/>
    <x v="0"/>
    <x v="0"/>
    <x v="0"/>
  </r>
  <r>
    <n v="181043261"/>
    <x v="13"/>
    <x v="78"/>
    <s v="2024-08-20"/>
    <m/>
    <m/>
    <x v="0"/>
    <x v="0"/>
    <x v="0"/>
    <x v="0"/>
    <x v="3"/>
    <x v="4"/>
    <x v="0"/>
    <x v="0"/>
    <x v="0"/>
    <x v="0"/>
    <x v="0"/>
  </r>
  <r>
    <n v="181049121"/>
    <x v="28"/>
    <x v="78"/>
    <s v="2024-08-20"/>
    <m/>
    <m/>
    <x v="0"/>
    <x v="4"/>
    <x v="0"/>
    <x v="1"/>
    <x v="3"/>
    <x v="4"/>
    <x v="0"/>
    <x v="0"/>
    <x v="0"/>
    <x v="0"/>
    <x v="0"/>
  </r>
  <r>
    <n v="181050023"/>
    <x v="8"/>
    <x v="97"/>
    <s v="2024-08-28"/>
    <m/>
    <m/>
    <x v="0"/>
    <x v="0"/>
    <x v="0"/>
    <x v="0"/>
    <x v="3"/>
    <x v="4"/>
    <x v="0"/>
    <x v="0"/>
    <x v="0"/>
    <x v="0"/>
    <x v="0"/>
  </r>
  <r>
    <n v="181050054"/>
    <x v="8"/>
    <x v="97"/>
    <s v="2024-08-27"/>
    <m/>
    <m/>
    <x v="0"/>
    <x v="0"/>
    <x v="0"/>
    <x v="0"/>
    <x v="3"/>
    <x v="4"/>
    <x v="0"/>
    <x v="0"/>
    <x v="0"/>
    <x v="0"/>
    <x v="0"/>
  </r>
  <r>
    <n v="181051198"/>
    <x v="15"/>
    <x v="83"/>
    <m/>
    <s v="2024-08-16"/>
    <m/>
    <x v="0"/>
    <x v="0"/>
    <x v="0"/>
    <x v="0"/>
    <x v="3"/>
    <x v="2"/>
    <x v="0"/>
    <x v="1"/>
    <x v="0"/>
    <x v="0"/>
    <x v="0"/>
  </r>
  <r>
    <n v="181051262"/>
    <x v="11"/>
    <x v="94"/>
    <s v="2024-08-23"/>
    <m/>
    <m/>
    <x v="0"/>
    <x v="0"/>
    <x v="0"/>
    <x v="0"/>
    <x v="3"/>
    <x v="4"/>
    <x v="0"/>
    <x v="0"/>
    <x v="0"/>
    <x v="0"/>
    <x v="0"/>
  </r>
  <r>
    <n v="181051957"/>
    <x v="0"/>
    <x v="102"/>
    <m/>
    <s v="2024-08-29"/>
    <m/>
    <x v="0"/>
    <x v="0"/>
    <x v="0"/>
    <x v="0"/>
    <x v="3"/>
    <x v="2"/>
    <x v="0"/>
    <x v="1"/>
    <x v="0"/>
    <x v="0"/>
    <x v="0"/>
  </r>
  <r>
    <n v="181052527"/>
    <x v="39"/>
    <x v="99"/>
    <s v="2024-08-29"/>
    <m/>
    <m/>
    <x v="0"/>
    <x v="0"/>
    <x v="0"/>
    <x v="0"/>
    <x v="3"/>
    <x v="4"/>
    <x v="0"/>
    <x v="0"/>
    <x v="0"/>
    <x v="0"/>
    <x v="0"/>
  </r>
  <r>
    <n v="181052594"/>
    <x v="39"/>
    <x v="99"/>
    <s v="2024-08-29"/>
    <m/>
    <m/>
    <x v="0"/>
    <x v="0"/>
    <x v="0"/>
    <x v="0"/>
    <x v="3"/>
    <x v="4"/>
    <x v="0"/>
    <x v="0"/>
    <x v="0"/>
    <x v="0"/>
    <x v="0"/>
  </r>
  <r>
    <n v="181052648"/>
    <x v="39"/>
    <x v="99"/>
    <s v="2024-08-29"/>
    <m/>
    <m/>
    <x v="0"/>
    <x v="0"/>
    <x v="0"/>
    <x v="0"/>
    <x v="3"/>
    <x v="4"/>
    <x v="0"/>
    <x v="0"/>
    <x v="0"/>
    <x v="0"/>
    <x v="0"/>
  </r>
  <r>
    <n v="181052732"/>
    <x v="39"/>
    <x v="99"/>
    <s v="2024-09-02"/>
    <m/>
    <m/>
    <x v="0"/>
    <x v="0"/>
    <x v="0"/>
    <x v="0"/>
    <x v="3"/>
    <x v="5"/>
    <x v="0"/>
    <x v="0"/>
    <x v="0"/>
    <x v="0"/>
    <x v="0"/>
  </r>
  <r>
    <n v="181075527"/>
    <x v="11"/>
    <x v="94"/>
    <m/>
    <s v="2024-08-22"/>
    <m/>
    <x v="0"/>
    <x v="0"/>
    <x v="0"/>
    <x v="0"/>
    <x v="3"/>
    <x v="2"/>
    <x v="0"/>
    <x v="1"/>
    <x v="0"/>
    <x v="0"/>
    <x v="0"/>
  </r>
  <r>
    <n v="181075565"/>
    <x v="11"/>
    <x v="94"/>
    <m/>
    <s v="2024-08-22"/>
    <m/>
    <x v="0"/>
    <x v="0"/>
    <x v="0"/>
    <x v="0"/>
    <x v="3"/>
    <x v="2"/>
    <x v="0"/>
    <x v="1"/>
    <x v="0"/>
    <x v="0"/>
    <x v="0"/>
  </r>
  <r>
    <n v="181075605"/>
    <x v="11"/>
    <x v="94"/>
    <m/>
    <s v="2024-08-22"/>
    <m/>
    <x v="0"/>
    <x v="0"/>
    <x v="0"/>
    <x v="0"/>
    <x v="3"/>
    <x v="2"/>
    <x v="0"/>
    <x v="1"/>
    <x v="0"/>
    <x v="0"/>
    <x v="0"/>
  </r>
  <r>
    <n v="181085818"/>
    <x v="7"/>
    <x v="87"/>
    <s v="2024-08-21"/>
    <m/>
    <m/>
    <x v="0"/>
    <x v="0"/>
    <x v="0"/>
    <x v="0"/>
    <x v="3"/>
    <x v="4"/>
    <x v="0"/>
    <x v="0"/>
    <x v="0"/>
    <x v="0"/>
    <x v="0"/>
  </r>
  <r>
    <n v="181085974"/>
    <x v="0"/>
    <x v="103"/>
    <s v="2024-09-11"/>
    <m/>
    <m/>
    <x v="0"/>
    <x v="0"/>
    <x v="0"/>
    <x v="0"/>
    <x v="4"/>
    <x v="5"/>
    <x v="0"/>
    <x v="0"/>
    <x v="0"/>
    <x v="0"/>
    <x v="0"/>
  </r>
  <r>
    <n v="181086060"/>
    <x v="0"/>
    <x v="103"/>
    <s v="2024-09-11"/>
    <m/>
    <m/>
    <x v="0"/>
    <x v="0"/>
    <x v="0"/>
    <x v="0"/>
    <x v="4"/>
    <x v="5"/>
    <x v="0"/>
    <x v="0"/>
    <x v="0"/>
    <x v="0"/>
    <x v="0"/>
  </r>
  <r>
    <n v="181086091"/>
    <x v="0"/>
    <x v="103"/>
    <s v="2024-09-11"/>
    <m/>
    <m/>
    <x v="0"/>
    <x v="0"/>
    <x v="0"/>
    <x v="0"/>
    <x v="4"/>
    <x v="5"/>
    <x v="0"/>
    <x v="0"/>
    <x v="0"/>
    <x v="0"/>
    <x v="0"/>
  </r>
  <r>
    <n v="181088030"/>
    <x v="7"/>
    <x v="96"/>
    <s v="2024-09-04"/>
    <m/>
    <m/>
    <x v="0"/>
    <x v="0"/>
    <x v="0"/>
    <x v="0"/>
    <x v="3"/>
    <x v="5"/>
    <x v="0"/>
    <x v="0"/>
    <x v="0"/>
    <x v="0"/>
    <x v="0"/>
  </r>
  <r>
    <n v="181088064"/>
    <x v="7"/>
    <x v="96"/>
    <s v="2024-08-29"/>
    <m/>
    <s v="2024-09-30"/>
    <x v="0"/>
    <x v="0"/>
    <x v="0"/>
    <x v="0"/>
    <x v="3"/>
    <x v="4"/>
    <x v="0"/>
    <x v="0"/>
    <x v="0"/>
    <x v="0"/>
    <x v="0"/>
  </r>
  <r>
    <n v="181089322"/>
    <x v="3"/>
    <x v="102"/>
    <s v="2024-08-21"/>
    <m/>
    <s v="2024-10-02"/>
    <x v="0"/>
    <x v="0"/>
    <x v="0"/>
    <x v="0"/>
    <x v="3"/>
    <x v="4"/>
    <x v="0"/>
    <x v="0"/>
    <x v="0"/>
    <x v="0"/>
    <x v="0"/>
  </r>
  <r>
    <n v="181089506"/>
    <x v="5"/>
    <x v="102"/>
    <s v="2024-08-21"/>
    <m/>
    <m/>
    <x v="0"/>
    <x v="0"/>
    <x v="0"/>
    <x v="0"/>
    <x v="3"/>
    <x v="4"/>
    <x v="0"/>
    <x v="0"/>
    <x v="0"/>
    <x v="0"/>
    <x v="0"/>
  </r>
  <r>
    <n v="181089550"/>
    <x v="5"/>
    <x v="102"/>
    <s v="2024-08-19"/>
    <m/>
    <m/>
    <x v="0"/>
    <x v="0"/>
    <x v="0"/>
    <x v="0"/>
    <x v="3"/>
    <x v="4"/>
    <x v="0"/>
    <x v="0"/>
    <x v="0"/>
    <x v="0"/>
    <x v="0"/>
  </r>
  <r>
    <n v="181092149"/>
    <x v="28"/>
    <x v="104"/>
    <s v="2024-09-04"/>
    <m/>
    <m/>
    <x v="0"/>
    <x v="0"/>
    <x v="0"/>
    <x v="0"/>
    <x v="4"/>
    <x v="5"/>
    <x v="0"/>
    <x v="0"/>
    <x v="0"/>
    <x v="0"/>
    <x v="0"/>
  </r>
  <r>
    <n v="181092180"/>
    <x v="28"/>
    <x v="104"/>
    <s v="2024-09-04"/>
    <m/>
    <m/>
    <x v="0"/>
    <x v="0"/>
    <x v="0"/>
    <x v="0"/>
    <x v="4"/>
    <x v="5"/>
    <x v="0"/>
    <x v="0"/>
    <x v="0"/>
    <x v="0"/>
    <x v="0"/>
  </r>
  <r>
    <n v="181092429"/>
    <x v="11"/>
    <x v="101"/>
    <s v="2024-09-05"/>
    <m/>
    <m/>
    <x v="0"/>
    <x v="0"/>
    <x v="0"/>
    <x v="0"/>
    <x v="4"/>
    <x v="5"/>
    <x v="0"/>
    <x v="0"/>
    <x v="0"/>
    <x v="0"/>
    <x v="0"/>
  </r>
  <r>
    <n v="181092458"/>
    <x v="11"/>
    <x v="101"/>
    <s v="2024-09-05"/>
    <m/>
    <m/>
    <x v="0"/>
    <x v="0"/>
    <x v="0"/>
    <x v="0"/>
    <x v="4"/>
    <x v="5"/>
    <x v="0"/>
    <x v="0"/>
    <x v="0"/>
    <x v="0"/>
    <x v="0"/>
  </r>
  <r>
    <n v="181094972"/>
    <x v="47"/>
    <x v="97"/>
    <s v="2024-08-27"/>
    <m/>
    <m/>
    <x v="0"/>
    <x v="0"/>
    <x v="0"/>
    <x v="0"/>
    <x v="3"/>
    <x v="4"/>
    <x v="0"/>
    <x v="0"/>
    <x v="0"/>
    <x v="0"/>
    <x v="0"/>
  </r>
  <r>
    <n v="181194303"/>
    <x v="20"/>
    <x v="94"/>
    <s v="2024-08-23"/>
    <m/>
    <m/>
    <x v="0"/>
    <x v="0"/>
    <x v="0"/>
    <x v="0"/>
    <x v="3"/>
    <x v="4"/>
    <x v="0"/>
    <x v="0"/>
    <x v="0"/>
    <x v="0"/>
    <x v="0"/>
  </r>
  <r>
    <n v="181194365"/>
    <x v="20"/>
    <x v="94"/>
    <s v="2024-08-23"/>
    <m/>
    <m/>
    <x v="0"/>
    <x v="0"/>
    <x v="0"/>
    <x v="0"/>
    <x v="3"/>
    <x v="4"/>
    <x v="0"/>
    <x v="0"/>
    <x v="0"/>
    <x v="0"/>
    <x v="0"/>
  </r>
  <r>
    <n v="181194393"/>
    <x v="20"/>
    <x v="94"/>
    <s v="2024-08-23"/>
    <m/>
    <m/>
    <x v="0"/>
    <x v="0"/>
    <x v="0"/>
    <x v="0"/>
    <x v="3"/>
    <x v="4"/>
    <x v="0"/>
    <x v="0"/>
    <x v="0"/>
    <x v="0"/>
    <x v="0"/>
  </r>
  <r>
    <n v="181206352"/>
    <x v="21"/>
    <x v="97"/>
    <s v="2024-08-28"/>
    <m/>
    <m/>
    <x v="0"/>
    <x v="0"/>
    <x v="0"/>
    <x v="0"/>
    <x v="3"/>
    <x v="4"/>
    <x v="0"/>
    <x v="0"/>
    <x v="0"/>
    <x v="0"/>
    <x v="0"/>
  </r>
  <r>
    <n v="181206857"/>
    <x v="47"/>
    <x v="94"/>
    <s v="2024-08-26"/>
    <m/>
    <m/>
    <x v="0"/>
    <x v="0"/>
    <x v="0"/>
    <x v="0"/>
    <x v="3"/>
    <x v="4"/>
    <x v="0"/>
    <x v="0"/>
    <x v="0"/>
    <x v="0"/>
    <x v="0"/>
  </r>
  <r>
    <n v="181206890"/>
    <x v="47"/>
    <x v="94"/>
    <s v="2024-08-26"/>
    <m/>
    <m/>
    <x v="0"/>
    <x v="0"/>
    <x v="0"/>
    <x v="0"/>
    <x v="3"/>
    <x v="4"/>
    <x v="0"/>
    <x v="0"/>
    <x v="0"/>
    <x v="0"/>
    <x v="0"/>
  </r>
  <r>
    <n v="181211145"/>
    <x v="4"/>
    <x v="84"/>
    <s v="2024-08-29"/>
    <m/>
    <m/>
    <x v="0"/>
    <x v="0"/>
    <x v="0"/>
    <x v="0"/>
    <x v="3"/>
    <x v="4"/>
    <x v="0"/>
    <x v="0"/>
    <x v="0"/>
    <x v="0"/>
    <x v="0"/>
  </r>
  <r>
    <n v="181211192"/>
    <x v="4"/>
    <x v="84"/>
    <s v="2024-08-29"/>
    <m/>
    <m/>
    <x v="0"/>
    <x v="0"/>
    <x v="0"/>
    <x v="0"/>
    <x v="3"/>
    <x v="4"/>
    <x v="0"/>
    <x v="0"/>
    <x v="0"/>
    <x v="0"/>
    <x v="0"/>
  </r>
  <r>
    <n v="181212835"/>
    <x v="30"/>
    <x v="105"/>
    <s v="2024-08-28"/>
    <m/>
    <m/>
    <x v="0"/>
    <x v="0"/>
    <x v="0"/>
    <x v="0"/>
    <x v="3"/>
    <x v="4"/>
    <x v="0"/>
    <x v="0"/>
    <x v="0"/>
    <x v="0"/>
    <x v="0"/>
  </r>
  <r>
    <n v="181212989"/>
    <x v="35"/>
    <x v="99"/>
    <s v="2024-08-23"/>
    <m/>
    <m/>
    <x v="0"/>
    <x v="0"/>
    <x v="0"/>
    <x v="0"/>
    <x v="3"/>
    <x v="4"/>
    <x v="0"/>
    <x v="0"/>
    <x v="0"/>
    <x v="0"/>
    <x v="0"/>
  </r>
  <r>
    <n v="181214270"/>
    <x v="47"/>
    <x v="97"/>
    <s v="2024-08-27"/>
    <m/>
    <m/>
    <x v="0"/>
    <x v="0"/>
    <x v="0"/>
    <x v="0"/>
    <x v="3"/>
    <x v="4"/>
    <x v="0"/>
    <x v="0"/>
    <x v="0"/>
    <x v="0"/>
    <x v="0"/>
  </r>
  <r>
    <n v="181231374"/>
    <x v="25"/>
    <x v="106"/>
    <s v="2024-09-02"/>
    <m/>
    <m/>
    <x v="0"/>
    <x v="0"/>
    <x v="0"/>
    <x v="0"/>
    <x v="3"/>
    <x v="5"/>
    <x v="0"/>
    <x v="0"/>
    <x v="0"/>
    <x v="0"/>
    <x v="0"/>
  </r>
  <r>
    <n v="181231410"/>
    <x v="25"/>
    <x v="106"/>
    <s v="2024-09-02"/>
    <m/>
    <m/>
    <x v="0"/>
    <x v="0"/>
    <x v="0"/>
    <x v="0"/>
    <x v="3"/>
    <x v="5"/>
    <x v="0"/>
    <x v="0"/>
    <x v="0"/>
    <x v="0"/>
    <x v="0"/>
  </r>
  <r>
    <n v="181231444"/>
    <x v="25"/>
    <x v="106"/>
    <s v="2024-09-02"/>
    <m/>
    <m/>
    <x v="0"/>
    <x v="0"/>
    <x v="0"/>
    <x v="0"/>
    <x v="3"/>
    <x v="5"/>
    <x v="0"/>
    <x v="0"/>
    <x v="0"/>
    <x v="0"/>
    <x v="0"/>
  </r>
  <r>
    <n v="181231474"/>
    <x v="25"/>
    <x v="106"/>
    <s v="2024-09-02"/>
    <m/>
    <m/>
    <x v="0"/>
    <x v="0"/>
    <x v="0"/>
    <x v="0"/>
    <x v="3"/>
    <x v="5"/>
    <x v="0"/>
    <x v="0"/>
    <x v="0"/>
    <x v="0"/>
    <x v="0"/>
  </r>
  <r>
    <n v="181232813"/>
    <x v="6"/>
    <x v="99"/>
    <m/>
    <s v="2024-08-23"/>
    <m/>
    <x v="0"/>
    <x v="0"/>
    <x v="0"/>
    <x v="0"/>
    <x v="3"/>
    <x v="2"/>
    <x v="0"/>
    <x v="1"/>
    <x v="0"/>
    <x v="0"/>
    <x v="0"/>
  </r>
  <r>
    <n v="181232858"/>
    <x v="6"/>
    <x v="99"/>
    <m/>
    <s v="2024-08-23"/>
    <m/>
    <x v="0"/>
    <x v="0"/>
    <x v="0"/>
    <x v="0"/>
    <x v="3"/>
    <x v="2"/>
    <x v="0"/>
    <x v="1"/>
    <x v="0"/>
    <x v="0"/>
    <x v="0"/>
  </r>
  <r>
    <n v="181233595"/>
    <x v="15"/>
    <x v="107"/>
    <m/>
    <s v="2024-09-12"/>
    <m/>
    <x v="0"/>
    <x v="0"/>
    <x v="0"/>
    <x v="0"/>
    <x v="4"/>
    <x v="2"/>
    <x v="0"/>
    <x v="1"/>
    <x v="0"/>
    <x v="0"/>
    <x v="0"/>
  </r>
  <r>
    <n v="181233630"/>
    <x v="15"/>
    <x v="107"/>
    <m/>
    <s v="2024-09-12"/>
    <m/>
    <x v="0"/>
    <x v="0"/>
    <x v="0"/>
    <x v="0"/>
    <x v="4"/>
    <x v="2"/>
    <x v="0"/>
    <x v="1"/>
    <x v="0"/>
    <x v="0"/>
    <x v="0"/>
  </r>
  <r>
    <n v="181234577"/>
    <x v="23"/>
    <x v="94"/>
    <s v="2024-08-23"/>
    <m/>
    <m/>
    <x v="0"/>
    <x v="0"/>
    <x v="0"/>
    <x v="0"/>
    <x v="3"/>
    <x v="4"/>
    <x v="0"/>
    <x v="0"/>
    <x v="0"/>
    <x v="0"/>
    <x v="0"/>
  </r>
  <r>
    <n v="181235951"/>
    <x v="56"/>
    <x v="108"/>
    <s v="2024-08-29"/>
    <m/>
    <m/>
    <x v="0"/>
    <x v="0"/>
    <x v="0"/>
    <x v="0"/>
    <x v="3"/>
    <x v="4"/>
    <x v="0"/>
    <x v="0"/>
    <x v="0"/>
    <x v="0"/>
    <x v="0"/>
  </r>
  <r>
    <n v="181235990"/>
    <x v="56"/>
    <x v="108"/>
    <s v="2024-08-29"/>
    <m/>
    <m/>
    <x v="0"/>
    <x v="0"/>
    <x v="0"/>
    <x v="0"/>
    <x v="3"/>
    <x v="4"/>
    <x v="0"/>
    <x v="0"/>
    <x v="0"/>
    <x v="0"/>
    <x v="0"/>
  </r>
  <r>
    <n v="181238590"/>
    <x v="58"/>
    <x v="99"/>
    <m/>
    <s v="2024-08-22"/>
    <m/>
    <x v="0"/>
    <x v="0"/>
    <x v="0"/>
    <x v="0"/>
    <x v="3"/>
    <x v="2"/>
    <x v="0"/>
    <x v="1"/>
    <x v="0"/>
    <x v="0"/>
    <x v="0"/>
  </r>
  <r>
    <n v="181238630"/>
    <x v="58"/>
    <x v="99"/>
    <m/>
    <s v="2024-08-22"/>
    <m/>
    <x v="0"/>
    <x v="0"/>
    <x v="0"/>
    <x v="0"/>
    <x v="3"/>
    <x v="2"/>
    <x v="0"/>
    <x v="1"/>
    <x v="0"/>
    <x v="0"/>
    <x v="0"/>
  </r>
  <r>
    <n v="181238659"/>
    <x v="58"/>
    <x v="99"/>
    <m/>
    <s v="2024-08-22"/>
    <m/>
    <x v="0"/>
    <x v="0"/>
    <x v="0"/>
    <x v="0"/>
    <x v="3"/>
    <x v="2"/>
    <x v="0"/>
    <x v="1"/>
    <x v="0"/>
    <x v="0"/>
    <x v="0"/>
  </r>
  <r>
    <n v="181240282"/>
    <x v="27"/>
    <x v="81"/>
    <s v="2024-09-04"/>
    <m/>
    <m/>
    <x v="0"/>
    <x v="0"/>
    <x v="0"/>
    <x v="0"/>
    <x v="3"/>
    <x v="5"/>
    <x v="0"/>
    <x v="0"/>
    <x v="0"/>
    <x v="0"/>
    <x v="0"/>
  </r>
  <r>
    <n v="181240324"/>
    <x v="27"/>
    <x v="81"/>
    <s v="2024-09-04"/>
    <m/>
    <m/>
    <x v="0"/>
    <x v="0"/>
    <x v="0"/>
    <x v="0"/>
    <x v="3"/>
    <x v="5"/>
    <x v="0"/>
    <x v="0"/>
    <x v="0"/>
    <x v="0"/>
    <x v="0"/>
  </r>
  <r>
    <n v="181240348"/>
    <x v="27"/>
    <x v="81"/>
    <s v="2024-09-04"/>
    <m/>
    <m/>
    <x v="0"/>
    <x v="0"/>
    <x v="0"/>
    <x v="0"/>
    <x v="3"/>
    <x v="5"/>
    <x v="0"/>
    <x v="0"/>
    <x v="0"/>
    <x v="0"/>
    <x v="0"/>
  </r>
  <r>
    <n v="181241296"/>
    <x v="67"/>
    <x v="105"/>
    <m/>
    <s v="2024-08-29"/>
    <m/>
    <x v="0"/>
    <x v="0"/>
    <x v="0"/>
    <x v="0"/>
    <x v="3"/>
    <x v="2"/>
    <x v="0"/>
    <x v="1"/>
    <x v="0"/>
    <x v="0"/>
    <x v="0"/>
  </r>
  <r>
    <n v="181243127"/>
    <x v="70"/>
    <x v="109"/>
    <s v="2024-08-30"/>
    <m/>
    <m/>
    <x v="0"/>
    <x v="4"/>
    <x v="0"/>
    <x v="1"/>
    <x v="3"/>
    <x v="4"/>
    <x v="0"/>
    <x v="0"/>
    <x v="0"/>
    <x v="0"/>
    <x v="0"/>
  </r>
  <r>
    <n v="181260985"/>
    <x v="3"/>
    <x v="105"/>
    <s v="2024-08-29"/>
    <m/>
    <m/>
    <x v="0"/>
    <x v="0"/>
    <x v="0"/>
    <x v="0"/>
    <x v="3"/>
    <x v="4"/>
    <x v="0"/>
    <x v="0"/>
    <x v="0"/>
    <x v="0"/>
    <x v="0"/>
  </r>
  <r>
    <n v="181261004"/>
    <x v="3"/>
    <x v="105"/>
    <s v="2024-08-29"/>
    <m/>
    <m/>
    <x v="0"/>
    <x v="0"/>
    <x v="0"/>
    <x v="0"/>
    <x v="3"/>
    <x v="4"/>
    <x v="0"/>
    <x v="0"/>
    <x v="0"/>
    <x v="0"/>
    <x v="0"/>
  </r>
  <r>
    <n v="181261378"/>
    <x v="13"/>
    <x v="105"/>
    <s v="2024-08-28"/>
    <m/>
    <m/>
    <x v="0"/>
    <x v="0"/>
    <x v="0"/>
    <x v="0"/>
    <x v="3"/>
    <x v="4"/>
    <x v="0"/>
    <x v="0"/>
    <x v="0"/>
    <x v="0"/>
    <x v="0"/>
  </r>
  <r>
    <n v="181261960"/>
    <x v="2"/>
    <x v="84"/>
    <s v="2024-08-28"/>
    <m/>
    <m/>
    <x v="0"/>
    <x v="0"/>
    <x v="0"/>
    <x v="0"/>
    <x v="3"/>
    <x v="4"/>
    <x v="0"/>
    <x v="0"/>
    <x v="0"/>
    <x v="0"/>
    <x v="0"/>
  </r>
  <r>
    <n v="181261990"/>
    <x v="2"/>
    <x v="84"/>
    <s v="2024-08-29"/>
    <m/>
    <m/>
    <x v="0"/>
    <x v="0"/>
    <x v="0"/>
    <x v="0"/>
    <x v="3"/>
    <x v="4"/>
    <x v="0"/>
    <x v="0"/>
    <x v="0"/>
    <x v="0"/>
    <x v="0"/>
  </r>
  <r>
    <n v="181262023"/>
    <x v="2"/>
    <x v="84"/>
    <s v="2024-08-28"/>
    <m/>
    <m/>
    <x v="0"/>
    <x v="0"/>
    <x v="0"/>
    <x v="0"/>
    <x v="3"/>
    <x v="4"/>
    <x v="0"/>
    <x v="0"/>
    <x v="0"/>
    <x v="0"/>
    <x v="0"/>
  </r>
  <r>
    <n v="181262061"/>
    <x v="2"/>
    <x v="84"/>
    <s v="2024-08-26"/>
    <m/>
    <m/>
    <x v="0"/>
    <x v="0"/>
    <x v="0"/>
    <x v="0"/>
    <x v="3"/>
    <x v="4"/>
    <x v="0"/>
    <x v="0"/>
    <x v="0"/>
    <x v="0"/>
    <x v="0"/>
  </r>
  <r>
    <n v="181262736"/>
    <x v="21"/>
    <x v="110"/>
    <s v="2024-09-10"/>
    <m/>
    <m/>
    <x v="0"/>
    <x v="0"/>
    <x v="0"/>
    <x v="0"/>
    <x v="4"/>
    <x v="5"/>
    <x v="0"/>
    <x v="0"/>
    <x v="0"/>
    <x v="0"/>
    <x v="0"/>
  </r>
  <r>
    <n v="181263623"/>
    <x v="34"/>
    <x v="105"/>
    <s v="2024-08-29"/>
    <m/>
    <m/>
    <x v="0"/>
    <x v="4"/>
    <x v="0"/>
    <x v="1"/>
    <x v="3"/>
    <x v="4"/>
    <x v="0"/>
    <x v="0"/>
    <x v="0"/>
    <x v="0"/>
    <x v="0"/>
  </r>
  <r>
    <n v="181263657"/>
    <x v="34"/>
    <x v="105"/>
    <s v="2024-08-29"/>
    <m/>
    <m/>
    <x v="0"/>
    <x v="0"/>
    <x v="0"/>
    <x v="0"/>
    <x v="3"/>
    <x v="4"/>
    <x v="0"/>
    <x v="0"/>
    <x v="0"/>
    <x v="0"/>
    <x v="0"/>
  </r>
  <r>
    <n v="181263991"/>
    <x v="13"/>
    <x v="105"/>
    <m/>
    <s v="2024-08-28"/>
    <m/>
    <x v="0"/>
    <x v="0"/>
    <x v="0"/>
    <x v="0"/>
    <x v="3"/>
    <x v="2"/>
    <x v="0"/>
    <x v="1"/>
    <x v="0"/>
    <x v="0"/>
    <x v="0"/>
  </r>
  <r>
    <n v="181264038"/>
    <x v="13"/>
    <x v="105"/>
    <m/>
    <s v="2024-08-28"/>
    <m/>
    <x v="0"/>
    <x v="0"/>
    <x v="0"/>
    <x v="0"/>
    <x v="3"/>
    <x v="2"/>
    <x v="0"/>
    <x v="1"/>
    <x v="0"/>
    <x v="0"/>
    <x v="0"/>
  </r>
  <r>
    <n v="181265090"/>
    <x v="25"/>
    <x v="84"/>
    <s v="2024-08-27"/>
    <m/>
    <m/>
    <x v="0"/>
    <x v="0"/>
    <x v="0"/>
    <x v="0"/>
    <x v="3"/>
    <x v="4"/>
    <x v="0"/>
    <x v="0"/>
    <x v="0"/>
    <x v="0"/>
    <x v="0"/>
  </r>
  <r>
    <n v="181265132"/>
    <x v="25"/>
    <x v="84"/>
    <s v="2024-08-23"/>
    <m/>
    <m/>
    <x v="0"/>
    <x v="0"/>
    <x v="0"/>
    <x v="0"/>
    <x v="3"/>
    <x v="4"/>
    <x v="0"/>
    <x v="0"/>
    <x v="0"/>
    <x v="0"/>
    <x v="0"/>
  </r>
  <r>
    <n v="181276045"/>
    <x v="58"/>
    <x v="111"/>
    <s v="2024-09-19"/>
    <m/>
    <m/>
    <x v="0"/>
    <x v="0"/>
    <x v="0"/>
    <x v="0"/>
    <x v="4"/>
    <x v="5"/>
    <x v="0"/>
    <x v="0"/>
    <x v="0"/>
    <x v="0"/>
    <x v="0"/>
  </r>
  <r>
    <n v="181276079"/>
    <x v="58"/>
    <x v="111"/>
    <s v="2024-09-19"/>
    <m/>
    <m/>
    <x v="0"/>
    <x v="0"/>
    <x v="0"/>
    <x v="0"/>
    <x v="4"/>
    <x v="5"/>
    <x v="0"/>
    <x v="0"/>
    <x v="0"/>
    <x v="0"/>
    <x v="0"/>
  </r>
  <r>
    <n v="181277861"/>
    <x v="15"/>
    <x v="108"/>
    <s v="2024-08-30"/>
    <m/>
    <m/>
    <x v="0"/>
    <x v="0"/>
    <x v="0"/>
    <x v="0"/>
    <x v="3"/>
    <x v="4"/>
    <x v="0"/>
    <x v="0"/>
    <x v="0"/>
    <x v="0"/>
    <x v="0"/>
  </r>
  <r>
    <n v="181278127"/>
    <x v="7"/>
    <x v="97"/>
    <s v="2024-08-27"/>
    <m/>
    <m/>
    <x v="0"/>
    <x v="0"/>
    <x v="0"/>
    <x v="0"/>
    <x v="3"/>
    <x v="4"/>
    <x v="0"/>
    <x v="0"/>
    <x v="0"/>
    <x v="0"/>
    <x v="0"/>
  </r>
  <r>
    <n v="181278151"/>
    <x v="7"/>
    <x v="97"/>
    <s v="2024-08-27"/>
    <m/>
    <m/>
    <x v="0"/>
    <x v="0"/>
    <x v="0"/>
    <x v="0"/>
    <x v="3"/>
    <x v="4"/>
    <x v="0"/>
    <x v="0"/>
    <x v="0"/>
    <x v="0"/>
    <x v="0"/>
  </r>
  <r>
    <n v="181281424"/>
    <x v="20"/>
    <x v="84"/>
    <s v="2024-08-28"/>
    <m/>
    <m/>
    <x v="0"/>
    <x v="0"/>
    <x v="0"/>
    <x v="0"/>
    <x v="3"/>
    <x v="4"/>
    <x v="0"/>
    <x v="0"/>
    <x v="0"/>
    <x v="0"/>
    <x v="0"/>
  </r>
  <r>
    <n v="181281470"/>
    <x v="20"/>
    <x v="84"/>
    <s v="2024-08-28"/>
    <m/>
    <m/>
    <x v="0"/>
    <x v="0"/>
    <x v="0"/>
    <x v="0"/>
    <x v="3"/>
    <x v="4"/>
    <x v="0"/>
    <x v="0"/>
    <x v="0"/>
    <x v="0"/>
    <x v="0"/>
  </r>
  <r>
    <n v="181286780"/>
    <x v="39"/>
    <x v="112"/>
    <s v="2024-09-16"/>
    <m/>
    <m/>
    <x v="0"/>
    <x v="0"/>
    <x v="0"/>
    <x v="0"/>
    <x v="4"/>
    <x v="5"/>
    <x v="0"/>
    <x v="0"/>
    <x v="0"/>
    <x v="0"/>
    <x v="0"/>
  </r>
  <r>
    <n v="181286798"/>
    <x v="39"/>
    <x v="112"/>
    <s v="2024-09-16"/>
    <m/>
    <m/>
    <x v="0"/>
    <x v="0"/>
    <x v="0"/>
    <x v="0"/>
    <x v="4"/>
    <x v="5"/>
    <x v="0"/>
    <x v="0"/>
    <x v="0"/>
    <x v="0"/>
    <x v="0"/>
  </r>
  <r>
    <n v="181291950"/>
    <x v="21"/>
    <x v="84"/>
    <m/>
    <s v="2024-08-26"/>
    <m/>
    <x v="0"/>
    <x v="0"/>
    <x v="0"/>
    <x v="0"/>
    <x v="3"/>
    <x v="2"/>
    <x v="0"/>
    <x v="1"/>
    <x v="0"/>
    <x v="0"/>
    <x v="0"/>
  </r>
  <r>
    <n v="181292020"/>
    <x v="21"/>
    <x v="84"/>
    <m/>
    <s v="2024-08-26"/>
    <m/>
    <x v="0"/>
    <x v="0"/>
    <x v="0"/>
    <x v="0"/>
    <x v="3"/>
    <x v="2"/>
    <x v="0"/>
    <x v="1"/>
    <x v="0"/>
    <x v="0"/>
    <x v="0"/>
  </r>
  <r>
    <n v="181292059"/>
    <x v="7"/>
    <x v="84"/>
    <s v="2024-08-28"/>
    <m/>
    <m/>
    <x v="0"/>
    <x v="0"/>
    <x v="0"/>
    <x v="0"/>
    <x v="3"/>
    <x v="4"/>
    <x v="0"/>
    <x v="0"/>
    <x v="0"/>
    <x v="0"/>
    <x v="0"/>
  </r>
  <r>
    <n v="181308947"/>
    <x v="25"/>
    <x v="84"/>
    <s v="2024-08-28"/>
    <m/>
    <s v="2024-09-16"/>
    <x v="0"/>
    <x v="0"/>
    <x v="0"/>
    <x v="0"/>
    <x v="3"/>
    <x v="4"/>
    <x v="0"/>
    <x v="0"/>
    <x v="0"/>
    <x v="0"/>
    <x v="0"/>
  </r>
  <r>
    <n v="181308975"/>
    <x v="25"/>
    <x v="84"/>
    <s v="2024-08-28"/>
    <m/>
    <s v="2024-09-24"/>
    <x v="0"/>
    <x v="0"/>
    <x v="0"/>
    <x v="0"/>
    <x v="3"/>
    <x v="4"/>
    <x v="0"/>
    <x v="0"/>
    <x v="0"/>
    <x v="0"/>
    <x v="0"/>
  </r>
  <r>
    <n v="181309006"/>
    <x v="25"/>
    <x v="84"/>
    <s v="2024-08-28"/>
    <m/>
    <s v="2024-09-16"/>
    <x v="0"/>
    <x v="0"/>
    <x v="0"/>
    <x v="0"/>
    <x v="3"/>
    <x v="4"/>
    <x v="0"/>
    <x v="0"/>
    <x v="0"/>
    <x v="0"/>
    <x v="0"/>
  </r>
  <r>
    <n v="181311497"/>
    <x v="35"/>
    <x v="108"/>
    <s v="2024-08-30"/>
    <m/>
    <m/>
    <x v="0"/>
    <x v="0"/>
    <x v="0"/>
    <x v="0"/>
    <x v="3"/>
    <x v="4"/>
    <x v="0"/>
    <x v="0"/>
    <x v="0"/>
    <x v="0"/>
    <x v="0"/>
  </r>
  <r>
    <n v="181311526"/>
    <x v="35"/>
    <x v="108"/>
    <s v="2024-10-24"/>
    <m/>
    <m/>
    <x v="0"/>
    <x v="0"/>
    <x v="0"/>
    <x v="0"/>
    <x v="3"/>
    <x v="6"/>
    <x v="0"/>
    <x v="0"/>
    <x v="0"/>
    <x v="0"/>
    <x v="0"/>
  </r>
  <r>
    <n v="181313439"/>
    <x v="67"/>
    <x v="106"/>
    <s v="2024-09-03"/>
    <m/>
    <m/>
    <x v="0"/>
    <x v="0"/>
    <x v="0"/>
    <x v="0"/>
    <x v="3"/>
    <x v="5"/>
    <x v="0"/>
    <x v="0"/>
    <x v="0"/>
    <x v="0"/>
    <x v="0"/>
  </r>
  <r>
    <n v="181313474"/>
    <x v="67"/>
    <x v="106"/>
    <s v="2024-09-03"/>
    <m/>
    <m/>
    <x v="0"/>
    <x v="0"/>
    <x v="0"/>
    <x v="0"/>
    <x v="3"/>
    <x v="5"/>
    <x v="0"/>
    <x v="0"/>
    <x v="0"/>
    <x v="0"/>
    <x v="0"/>
  </r>
  <r>
    <n v="181342158"/>
    <x v="4"/>
    <x v="96"/>
    <m/>
    <s v="2024-08-28"/>
    <m/>
    <x v="0"/>
    <x v="0"/>
    <x v="0"/>
    <x v="0"/>
    <x v="3"/>
    <x v="2"/>
    <x v="0"/>
    <x v="1"/>
    <x v="0"/>
    <x v="0"/>
    <x v="0"/>
  </r>
  <r>
    <n v="181342182"/>
    <x v="4"/>
    <x v="96"/>
    <m/>
    <s v="2024-08-28"/>
    <m/>
    <x v="0"/>
    <x v="0"/>
    <x v="0"/>
    <x v="0"/>
    <x v="3"/>
    <x v="2"/>
    <x v="0"/>
    <x v="1"/>
    <x v="0"/>
    <x v="0"/>
    <x v="0"/>
  </r>
  <r>
    <n v="181342210"/>
    <x v="4"/>
    <x v="96"/>
    <m/>
    <s v="2024-08-28"/>
    <m/>
    <x v="0"/>
    <x v="0"/>
    <x v="0"/>
    <x v="0"/>
    <x v="3"/>
    <x v="2"/>
    <x v="0"/>
    <x v="1"/>
    <x v="0"/>
    <x v="0"/>
    <x v="0"/>
  </r>
  <r>
    <n v="181399294"/>
    <x v="35"/>
    <x v="109"/>
    <s v="2024-08-30"/>
    <m/>
    <m/>
    <x v="0"/>
    <x v="0"/>
    <x v="0"/>
    <x v="0"/>
    <x v="3"/>
    <x v="4"/>
    <x v="0"/>
    <x v="0"/>
    <x v="0"/>
    <x v="0"/>
    <x v="0"/>
  </r>
  <r>
    <n v="181399338"/>
    <x v="35"/>
    <x v="109"/>
    <s v="2024-08-30"/>
    <m/>
    <m/>
    <x v="0"/>
    <x v="0"/>
    <x v="0"/>
    <x v="0"/>
    <x v="3"/>
    <x v="4"/>
    <x v="0"/>
    <x v="0"/>
    <x v="0"/>
    <x v="0"/>
    <x v="0"/>
  </r>
  <r>
    <n v="181399359"/>
    <x v="35"/>
    <x v="109"/>
    <s v="2024-08-30"/>
    <m/>
    <m/>
    <x v="0"/>
    <x v="0"/>
    <x v="0"/>
    <x v="0"/>
    <x v="3"/>
    <x v="4"/>
    <x v="0"/>
    <x v="0"/>
    <x v="0"/>
    <x v="0"/>
    <x v="0"/>
  </r>
  <r>
    <n v="181399399"/>
    <x v="35"/>
    <x v="109"/>
    <s v="2024-08-30"/>
    <m/>
    <m/>
    <x v="0"/>
    <x v="0"/>
    <x v="0"/>
    <x v="0"/>
    <x v="3"/>
    <x v="4"/>
    <x v="0"/>
    <x v="0"/>
    <x v="0"/>
    <x v="0"/>
    <x v="0"/>
  </r>
  <r>
    <n v="181403743"/>
    <x v="39"/>
    <x v="113"/>
    <s v="2024-10-16"/>
    <m/>
    <m/>
    <x v="0"/>
    <x v="0"/>
    <x v="0"/>
    <x v="0"/>
    <x v="5"/>
    <x v="6"/>
    <x v="0"/>
    <x v="0"/>
    <x v="0"/>
    <x v="0"/>
    <x v="0"/>
  </r>
  <r>
    <n v="181403805"/>
    <x v="39"/>
    <x v="113"/>
    <s v="2024-10-16"/>
    <m/>
    <m/>
    <x v="0"/>
    <x v="0"/>
    <x v="0"/>
    <x v="0"/>
    <x v="5"/>
    <x v="6"/>
    <x v="0"/>
    <x v="0"/>
    <x v="0"/>
    <x v="0"/>
    <x v="0"/>
  </r>
  <r>
    <n v="181420123"/>
    <x v="28"/>
    <x v="96"/>
    <s v="2024-09-02"/>
    <m/>
    <m/>
    <x v="0"/>
    <x v="0"/>
    <x v="0"/>
    <x v="0"/>
    <x v="3"/>
    <x v="5"/>
    <x v="0"/>
    <x v="0"/>
    <x v="0"/>
    <x v="0"/>
    <x v="0"/>
  </r>
  <r>
    <n v="181420156"/>
    <x v="28"/>
    <x v="96"/>
    <s v="2024-09-02"/>
    <m/>
    <m/>
    <x v="0"/>
    <x v="0"/>
    <x v="0"/>
    <x v="0"/>
    <x v="3"/>
    <x v="5"/>
    <x v="0"/>
    <x v="0"/>
    <x v="0"/>
    <x v="0"/>
    <x v="0"/>
  </r>
  <r>
    <n v="181420203"/>
    <x v="28"/>
    <x v="96"/>
    <s v="2024-09-02"/>
    <m/>
    <m/>
    <x v="0"/>
    <x v="0"/>
    <x v="0"/>
    <x v="0"/>
    <x v="3"/>
    <x v="5"/>
    <x v="0"/>
    <x v="0"/>
    <x v="0"/>
    <x v="0"/>
    <x v="0"/>
  </r>
  <r>
    <n v="181440229"/>
    <x v="21"/>
    <x v="114"/>
    <s v="2024-09-10"/>
    <m/>
    <m/>
    <x v="0"/>
    <x v="0"/>
    <x v="0"/>
    <x v="0"/>
    <x v="4"/>
    <x v="5"/>
    <x v="0"/>
    <x v="0"/>
    <x v="0"/>
    <x v="0"/>
    <x v="0"/>
  </r>
  <r>
    <n v="181440616"/>
    <x v="5"/>
    <x v="81"/>
    <s v="2024-09-03"/>
    <m/>
    <m/>
    <x v="0"/>
    <x v="0"/>
    <x v="0"/>
    <x v="0"/>
    <x v="3"/>
    <x v="5"/>
    <x v="0"/>
    <x v="0"/>
    <x v="0"/>
    <x v="0"/>
    <x v="0"/>
  </r>
  <r>
    <n v="181440665"/>
    <x v="5"/>
    <x v="81"/>
    <s v="2024-09-03"/>
    <m/>
    <m/>
    <x v="0"/>
    <x v="0"/>
    <x v="0"/>
    <x v="0"/>
    <x v="3"/>
    <x v="5"/>
    <x v="0"/>
    <x v="0"/>
    <x v="0"/>
    <x v="0"/>
    <x v="0"/>
  </r>
  <r>
    <n v="181441591"/>
    <x v="22"/>
    <x v="106"/>
    <s v="2024-09-03"/>
    <m/>
    <m/>
    <x v="0"/>
    <x v="0"/>
    <x v="0"/>
    <x v="0"/>
    <x v="3"/>
    <x v="5"/>
    <x v="0"/>
    <x v="0"/>
    <x v="0"/>
    <x v="0"/>
    <x v="0"/>
  </r>
  <r>
    <n v="181441603"/>
    <x v="3"/>
    <x v="115"/>
    <s v="2024-09-05"/>
    <m/>
    <m/>
    <x v="0"/>
    <x v="0"/>
    <x v="0"/>
    <x v="0"/>
    <x v="3"/>
    <x v="5"/>
    <x v="0"/>
    <x v="0"/>
    <x v="0"/>
    <x v="0"/>
    <x v="0"/>
  </r>
  <r>
    <n v="181441634"/>
    <x v="3"/>
    <x v="115"/>
    <s v="2024-09-05"/>
    <m/>
    <m/>
    <x v="0"/>
    <x v="0"/>
    <x v="0"/>
    <x v="0"/>
    <x v="3"/>
    <x v="5"/>
    <x v="0"/>
    <x v="0"/>
    <x v="0"/>
    <x v="0"/>
    <x v="0"/>
  </r>
  <r>
    <n v="181456605"/>
    <x v="2"/>
    <x v="96"/>
    <s v="2024-09-02"/>
    <m/>
    <s v="2024-10-11"/>
    <x v="0"/>
    <x v="0"/>
    <x v="0"/>
    <x v="0"/>
    <x v="3"/>
    <x v="5"/>
    <x v="0"/>
    <x v="0"/>
    <x v="0"/>
    <x v="0"/>
    <x v="0"/>
  </r>
  <r>
    <n v="181456682"/>
    <x v="2"/>
    <x v="96"/>
    <s v="2024-09-02"/>
    <m/>
    <s v="2024-10-11"/>
    <x v="0"/>
    <x v="0"/>
    <x v="0"/>
    <x v="0"/>
    <x v="3"/>
    <x v="5"/>
    <x v="0"/>
    <x v="0"/>
    <x v="0"/>
    <x v="0"/>
    <x v="0"/>
  </r>
  <r>
    <n v="181457909"/>
    <x v="30"/>
    <x v="109"/>
    <s v="2024-09-03"/>
    <m/>
    <m/>
    <x v="0"/>
    <x v="0"/>
    <x v="0"/>
    <x v="0"/>
    <x v="3"/>
    <x v="5"/>
    <x v="0"/>
    <x v="0"/>
    <x v="0"/>
    <x v="0"/>
    <x v="0"/>
  </r>
  <r>
    <n v="181461083"/>
    <x v="58"/>
    <x v="96"/>
    <s v="2024-09-02"/>
    <m/>
    <m/>
    <x v="0"/>
    <x v="0"/>
    <x v="0"/>
    <x v="0"/>
    <x v="3"/>
    <x v="5"/>
    <x v="0"/>
    <x v="0"/>
    <x v="0"/>
    <x v="0"/>
    <x v="0"/>
  </r>
  <r>
    <n v="181461138"/>
    <x v="58"/>
    <x v="96"/>
    <s v="2024-09-02"/>
    <m/>
    <m/>
    <x v="0"/>
    <x v="0"/>
    <x v="0"/>
    <x v="0"/>
    <x v="3"/>
    <x v="5"/>
    <x v="0"/>
    <x v="0"/>
    <x v="0"/>
    <x v="0"/>
    <x v="0"/>
  </r>
  <r>
    <n v="181461233"/>
    <x v="58"/>
    <x v="96"/>
    <s v="2024-09-02"/>
    <m/>
    <m/>
    <x v="0"/>
    <x v="0"/>
    <x v="0"/>
    <x v="0"/>
    <x v="3"/>
    <x v="5"/>
    <x v="0"/>
    <x v="0"/>
    <x v="0"/>
    <x v="0"/>
    <x v="0"/>
  </r>
  <r>
    <n v="181461268"/>
    <x v="58"/>
    <x v="96"/>
    <s v="2024-09-02"/>
    <m/>
    <m/>
    <x v="0"/>
    <x v="0"/>
    <x v="0"/>
    <x v="0"/>
    <x v="3"/>
    <x v="5"/>
    <x v="0"/>
    <x v="0"/>
    <x v="0"/>
    <x v="0"/>
    <x v="0"/>
  </r>
  <r>
    <n v="181462662"/>
    <x v="71"/>
    <x v="81"/>
    <s v="2024-09-04"/>
    <m/>
    <m/>
    <x v="0"/>
    <x v="0"/>
    <x v="0"/>
    <x v="0"/>
    <x v="3"/>
    <x v="5"/>
    <x v="0"/>
    <x v="0"/>
    <x v="0"/>
    <x v="0"/>
    <x v="0"/>
  </r>
  <r>
    <n v="181462692"/>
    <x v="71"/>
    <x v="81"/>
    <s v="2024-09-02"/>
    <m/>
    <m/>
    <x v="0"/>
    <x v="0"/>
    <x v="0"/>
    <x v="0"/>
    <x v="3"/>
    <x v="5"/>
    <x v="0"/>
    <x v="0"/>
    <x v="0"/>
    <x v="0"/>
    <x v="0"/>
  </r>
  <r>
    <n v="181463394"/>
    <x v="6"/>
    <x v="107"/>
    <s v="2024-09-11"/>
    <m/>
    <m/>
    <x v="0"/>
    <x v="0"/>
    <x v="0"/>
    <x v="0"/>
    <x v="4"/>
    <x v="5"/>
    <x v="0"/>
    <x v="0"/>
    <x v="0"/>
    <x v="0"/>
    <x v="0"/>
  </r>
  <r>
    <n v="181463430"/>
    <x v="6"/>
    <x v="107"/>
    <s v="2024-09-11"/>
    <m/>
    <m/>
    <x v="0"/>
    <x v="0"/>
    <x v="0"/>
    <x v="0"/>
    <x v="4"/>
    <x v="5"/>
    <x v="0"/>
    <x v="0"/>
    <x v="0"/>
    <x v="0"/>
    <x v="0"/>
  </r>
  <r>
    <n v="181465148"/>
    <x v="35"/>
    <x v="116"/>
    <s v="2024-10-04"/>
    <m/>
    <m/>
    <x v="0"/>
    <x v="0"/>
    <x v="0"/>
    <x v="0"/>
    <x v="5"/>
    <x v="6"/>
    <x v="0"/>
    <x v="0"/>
    <x v="0"/>
    <x v="0"/>
    <x v="0"/>
  </r>
  <r>
    <n v="181465189"/>
    <x v="35"/>
    <x v="116"/>
    <s v="2024-10-04"/>
    <m/>
    <m/>
    <x v="0"/>
    <x v="0"/>
    <x v="0"/>
    <x v="0"/>
    <x v="5"/>
    <x v="6"/>
    <x v="0"/>
    <x v="0"/>
    <x v="0"/>
    <x v="0"/>
    <x v="0"/>
  </r>
  <r>
    <n v="181466882"/>
    <x v="4"/>
    <x v="114"/>
    <m/>
    <s v="2024-09-09"/>
    <m/>
    <x v="0"/>
    <x v="0"/>
    <x v="0"/>
    <x v="0"/>
    <x v="4"/>
    <x v="2"/>
    <x v="0"/>
    <x v="1"/>
    <x v="0"/>
    <x v="0"/>
    <x v="0"/>
  </r>
  <r>
    <n v="181466908"/>
    <x v="4"/>
    <x v="114"/>
    <m/>
    <s v="2024-09-09"/>
    <m/>
    <x v="0"/>
    <x v="0"/>
    <x v="0"/>
    <x v="0"/>
    <x v="4"/>
    <x v="2"/>
    <x v="0"/>
    <x v="1"/>
    <x v="0"/>
    <x v="0"/>
    <x v="0"/>
  </r>
  <r>
    <n v="181496689"/>
    <x v="5"/>
    <x v="106"/>
    <s v="2024-09-03"/>
    <m/>
    <m/>
    <x v="0"/>
    <x v="0"/>
    <x v="0"/>
    <x v="0"/>
    <x v="3"/>
    <x v="5"/>
    <x v="0"/>
    <x v="0"/>
    <x v="0"/>
    <x v="0"/>
    <x v="0"/>
  </r>
  <r>
    <n v="181496815"/>
    <x v="5"/>
    <x v="106"/>
    <s v="2024-09-03"/>
    <m/>
    <m/>
    <x v="0"/>
    <x v="0"/>
    <x v="0"/>
    <x v="0"/>
    <x v="3"/>
    <x v="5"/>
    <x v="0"/>
    <x v="0"/>
    <x v="0"/>
    <x v="0"/>
    <x v="0"/>
  </r>
  <r>
    <n v="181496893"/>
    <x v="5"/>
    <x v="106"/>
    <s v="2024-09-03"/>
    <m/>
    <m/>
    <x v="0"/>
    <x v="0"/>
    <x v="0"/>
    <x v="0"/>
    <x v="3"/>
    <x v="5"/>
    <x v="0"/>
    <x v="0"/>
    <x v="0"/>
    <x v="0"/>
    <x v="0"/>
  </r>
  <r>
    <n v="181497000"/>
    <x v="5"/>
    <x v="106"/>
    <s v="2024-09-03"/>
    <m/>
    <m/>
    <x v="0"/>
    <x v="0"/>
    <x v="0"/>
    <x v="0"/>
    <x v="3"/>
    <x v="5"/>
    <x v="0"/>
    <x v="0"/>
    <x v="0"/>
    <x v="0"/>
    <x v="0"/>
  </r>
  <r>
    <n v="181497072"/>
    <x v="5"/>
    <x v="106"/>
    <s v="2024-09-03"/>
    <m/>
    <m/>
    <x v="0"/>
    <x v="0"/>
    <x v="0"/>
    <x v="0"/>
    <x v="3"/>
    <x v="5"/>
    <x v="0"/>
    <x v="0"/>
    <x v="0"/>
    <x v="0"/>
    <x v="0"/>
  </r>
  <r>
    <n v="181499880"/>
    <x v="21"/>
    <x v="101"/>
    <s v="2024-09-06"/>
    <m/>
    <s v="2024-11-06"/>
    <x v="0"/>
    <x v="0"/>
    <x v="0"/>
    <x v="0"/>
    <x v="4"/>
    <x v="5"/>
    <x v="0"/>
    <x v="0"/>
    <x v="0"/>
    <x v="0"/>
    <x v="0"/>
  </r>
  <r>
    <n v="181499932"/>
    <x v="21"/>
    <x v="101"/>
    <s v="2024-09-06"/>
    <m/>
    <s v="2024-11-08"/>
    <x v="0"/>
    <x v="0"/>
    <x v="0"/>
    <x v="0"/>
    <x v="4"/>
    <x v="5"/>
    <x v="0"/>
    <x v="0"/>
    <x v="0"/>
    <x v="0"/>
    <x v="0"/>
  </r>
  <r>
    <n v="181530432"/>
    <x v="13"/>
    <x v="110"/>
    <s v="2024-09-12"/>
    <m/>
    <m/>
    <x v="0"/>
    <x v="0"/>
    <x v="0"/>
    <x v="0"/>
    <x v="4"/>
    <x v="5"/>
    <x v="0"/>
    <x v="0"/>
    <x v="0"/>
    <x v="0"/>
    <x v="0"/>
  </r>
  <r>
    <n v="181531103"/>
    <x v="23"/>
    <x v="117"/>
    <s v="2024-10-31"/>
    <m/>
    <m/>
    <x v="0"/>
    <x v="0"/>
    <x v="0"/>
    <x v="0"/>
    <x v="5"/>
    <x v="6"/>
    <x v="0"/>
    <x v="0"/>
    <x v="0"/>
    <x v="0"/>
    <x v="0"/>
  </r>
  <r>
    <n v="181531130"/>
    <x v="23"/>
    <x v="117"/>
    <s v="2024-10-29"/>
    <m/>
    <m/>
    <x v="0"/>
    <x v="0"/>
    <x v="0"/>
    <x v="0"/>
    <x v="5"/>
    <x v="6"/>
    <x v="0"/>
    <x v="0"/>
    <x v="0"/>
    <x v="0"/>
    <x v="0"/>
  </r>
  <r>
    <n v="181533951"/>
    <x v="40"/>
    <x v="115"/>
    <s v="2024-09-05"/>
    <m/>
    <m/>
    <x v="0"/>
    <x v="0"/>
    <x v="0"/>
    <x v="0"/>
    <x v="3"/>
    <x v="5"/>
    <x v="0"/>
    <x v="0"/>
    <x v="0"/>
    <x v="0"/>
    <x v="0"/>
  </r>
  <r>
    <n v="181534718"/>
    <x v="2"/>
    <x v="104"/>
    <m/>
    <s v="2024-09-02"/>
    <m/>
    <x v="0"/>
    <x v="0"/>
    <x v="0"/>
    <x v="0"/>
    <x v="4"/>
    <x v="2"/>
    <x v="0"/>
    <x v="1"/>
    <x v="0"/>
    <x v="0"/>
    <x v="0"/>
  </r>
  <r>
    <n v="181534763"/>
    <x v="2"/>
    <x v="104"/>
    <m/>
    <s v="2024-09-02"/>
    <m/>
    <x v="0"/>
    <x v="0"/>
    <x v="0"/>
    <x v="0"/>
    <x v="4"/>
    <x v="2"/>
    <x v="0"/>
    <x v="1"/>
    <x v="0"/>
    <x v="0"/>
    <x v="0"/>
  </r>
  <r>
    <n v="181537750"/>
    <x v="21"/>
    <x v="114"/>
    <m/>
    <s v="2024-09-25"/>
    <m/>
    <x v="0"/>
    <x v="0"/>
    <x v="0"/>
    <x v="0"/>
    <x v="4"/>
    <x v="2"/>
    <x v="0"/>
    <x v="1"/>
    <x v="0"/>
    <x v="0"/>
    <x v="0"/>
  </r>
  <r>
    <n v="181537780"/>
    <x v="21"/>
    <x v="114"/>
    <m/>
    <s v="2024-09-25"/>
    <m/>
    <x v="0"/>
    <x v="0"/>
    <x v="0"/>
    <x v="0"/>
    <x v="4"/>
    <x v="2"/>
    <x v="0"/>
    <x v="1"/>
    <x v="0"/>
    <x v="0"/>
    <x v="0"/>
  </r>
  <r>
    <n v="181539937"/>
    <x v="72"/>
    <x v="104"/>
    <s v="2024-09-05"/>
    <m/>
    <m/>
    <x v="0"/>
    <x v="0"/>
    <x v="0"/>
    <x v="0"/>
    <x v="4"/>
    <x v="5"/>
    <x v="0"/>
    <x v="0"/>
    <x v="0"/>
    <x v="0"/>
    <x v="0"/>
  </r>
  <r>
    <n v="181539965"/>
    <x v="72"/>
    <x v="104"/>
    <s v="2024-09-05"/>
    <m/>
    <m/>
    <x v="0"/>
    <x v="0"/>
    <x v="0"/>
    <x v="0"/>
    <x v="4"/>
    <x v="5"/>
    <x v="0"/>
    <x v="0"/>
    <x v="0"/>
    <x v="0"/>
    <x v="0"/>
  </r>
  <r>
    <n v="181545377"/>
    <x v="27"/>
    <x v="104"/>
    <s v="2024-09-06"/>
    <m/>
    <m/>
    <x v="0"/>
    <x v="0"/>
    <x v="0"/>
    <x v="0"/>
    <x v="4"/>
    <x v="5"/>
    <x v="0"/>
    <x v="0"/>
    <x v="0"/>
    <x v="0"/>
    <x v="0"/>
  </r>
  <r>
    <n v="181545402"/>
    <x v="27"/>
    <x v="104"/>
    <s v="2024-09-06"/>
    <m/>
    <m/>
    <x v="0"/>
    <x v="0"/>
    <x v="0"/>
    <x v="0"/>
    <x v="4"/>
    <x v="5"/>
    <x v="0"/>
    <x v="0"/>
    <x v="0"/>
    <x v="0"/>
    <x v="0"/>
  </r>
  <r>
    <n v="181557039"/>
    <x v="27"/>
    <x v="114"/>
    <s v="2024-09-10"/>
    <m/>
    <m/>
    <x v="0"/>
    <x v="0"/>
    <x v="0"/>
    <x v="0"/>
    <x v="4"/>
    <x v="5"/>
    <x v="0"/>
    <x v="0"/>
    <x v="0"/>
    <x v="0"/>
    <x v="0"/>
  </r>
  <r>
    <n v="181559251"/>
    <x v="27"/>
    <x v="118"/>
    <s v="2024-10-25"/>
    <m/>
    <m/>
    <x v="0"/>
    <x v="0"/>
    <x v="0"/>
    <x v="0"/>
    <x v="5"/>
    <x v="6"/>
    <x v="0"/>
    <x v="0"/>
    <x v="0"/>
    <x v="0"/>
    <x v="0"/>
  </r>
  <r>
    <n v="181559303"/>
    <x v="27"/>
    <x v="118"/>
    <s v="2024-10-25"/>
    <m/>
    <m/>
    <x v="0"/>
    <x v="0"/>
    <x v="0"/>
    <x v="0"/>
    <x v="5"/>
    <x v="6"/>
    <x v="0"/>
    <x v="0"/>
    <x v="0"/>
    <x v="0"/>
    <x v="0"/>
  </r>
  <r>
    <n v="181559340"/>
    <x v="27"/>
    <x v="118"/>
    <s v="2024-10-25"/>
    <m/>
    <m/>
    <x v="0"/>
    <x v="0"/>
    <x v="0"/>
    <x v="0"/>
    <x v="5"/>
    <x v="6"/>
    <x v="0"/>
    <x v="0"/>
    <x v="0"/>
    <x v="0"/>
    <x v="0"/>
  </r>
  <r>
    <n v="181561147"/>
    <x v="22"/>
    <x v="110"/>
    <s v="2024-09-11"/>
    <m/>
    <m/>
    <x v="0"/>
    <x v="0"/>
    <x v="0"/>
    <x v="0"/>
    <x v="4"/>
    <x v="5"/>
    <x v="0"/>
    <x v="0"/>
    <x v="0"/>
    <x v="0"/>
    <x v="0"/>
  </r>
  <r>
    <n v="181561189"/>
    <x v="22"/>
    <x v="110"/>
    <s v="2024-09-11"/>
    <m/>
    <m/>
    <x v="0"/>
    <x v="0"/>
    <x v="0"/>
    <x v="0"/>
    <x v="4"/>
    <x v="5"/>
    <x v="0"/>
    <x v="0"/>
    <x v="0"/>
    <x v="0"/>
    <x v="0"/>
  </r>
  <r>
    <n v="181578707"/>
    <x v="58"/>
    <x v="101"/>
    <s v="2024-09-06"/>
    <m/>
    <m/>
    <x v="0"/>
    <x v="0"/>
    <x v="0"/>
    <x v="0"/>
    <x v="4"/>
    <x v="5"/>
    <x v="0"/>
    <x v="0"/>
    <x v="0"/>
    <x v="0"/>
    <x v="0"/>
  </r>
  <r>
    <n v="181578728"/>
    <x v="58"/>
    <x v="101"/>
    <s v="2024-09-06"/>
    <m/>
    <m/>
    <x v="0"/>
    <x v="0"/>
    <x v="0"/>
    <x v="0"/>
    <x v="4"/>
    <x v="5"/>
    <x v="0"/>
    <x v="0"/>
    <x v="0"/>
    <x v="0"/>
    <x v="0"/>
  </r>
  <r>
    <n v="181578764"/>
    <x v="58"/>
    <x v="101"/>
    <s v="2024-09-06"/>
    <m/>
    <m/>
    <x v="0"/>
    <x v="0"/>
    <x v="0"/>
    <x v="0"/>
    <x v="4"/>
    <x v="5"/>
    <x v="0"/>
    <x v="0"/>
    <x v="0"/>
    <x v="0"/>
    <x v="0"/>
  </r>
  <r>
    <n v="181579790"/>
    <x v="12"/>
    <x v="103"/>
    <s v="2024-09-16"/>
    <m/>
    <m/>
    <x v="0"/>
    <x v="0"/>
    <x v="0"/>
    <x v="0"/>
    <x v="4"/>
    <x v="5"/>
    <x v="0"/>
    <x v="0"/>
    <x v="0"/>
    <x v="0"/>
    <x v="0"/>
  </r>
  <r>
    <n v="181579813"/>
    <x v="12"/>
    <x v="103"/>
    <s v="2024-09-13"/>
    <m/>
    <m/>
    <x v="0"/>
    <x v="0"/>
    <x v="0"/>
    <x v="0"/>
    <x v="4"/>
    <x v="5"/>
    <x v="0"/>
    <x v="0"/>
    <x v="0"/>
    <x v="0"/>
    <x v="0"/>
  </r>
  <r>
    <n v="181613050"/>
    <x v="13"/>
    <x v="101"/>
    <s v="2024-09-12"/>
    <m/>
    <m/>
    <x v="0"/>
    <x v="0"/>
    <x v="0"/>
    <x v="0"/>
    <x v="4"/>
    <x v="5"/>
    <x v="0"/>
    <x v="0"/>
    <x v="0"/>
    <x v="0"/>
    <x v="0"/>
  </r>
  <r>
    <n v="181613089"/>
    <x v="13"/>
    <x v="101"/>
    <s v="2024-09-12"/>
    <m/>
    <m/>
    <x v="0"/>
    <x v="0"/>
    <x v="0"/>
    <x v="0"/>
    <x v="4"/>
    <x v="5"/>
    <x v="0"/>
    <x v="0"/>
    <x v="0"/>
    <x v="0"/>
    <x v="0"/>
  </r>
  <r>
    <n v="181614460"/>
    <x v="22"/>
    <x v="110"/>
    <s v="2024-09-10"/>
    <m/>
    <m/>
    <x v="0"/>
    <x v="0"/>
    <x v="0"/>
    <x v="0"/>
    <x v="4"/>
    <x v="5"/>
    <x v="0"/>
    <x v="0"/>
    <x v="0"/>
    <x v="0"/>
    <x v="0"/>
  </r>
  <r>
    <n v="181614509"/>
    <x v="22"/>
    <x v="110"/>
    <s v="2024-09-10"/>
    <m/>
    <m/>
    <x v="0"/>
    <x v="0"/>
    <x v="0"/>
    <x v="0"/>
    <x v="4"/>
    <x v="5"/>
    <x v="0"/>
    <x v="0"/>
    <x v="0"/>
    <x v="0"/>
    <x v="0"/>
  </r>
  <r>
    <n v="181615357"/>
    <x v="15"/>
    <x v="110"/>
    <s v="2024-09-09"/>
    <m/>
    <m/>
    <x v="0"/>
    <x v="0"/>
    <x v="0"/>
    <x v="0"/>
    <x v="4"/>
    <x v="5"/>
    <x v="0"/>
    <x v="0"/>
    <x v="0"/>
    <x v="0"/>
    <x v="0"/>
  </r>
  <r>
    <n v="181615393"/>
    <x v="15"/>
    <x v="110"/>
    <s v="2024-09-05"/>
    <m/>
    <m/>
    <x v="0"/>
    <x v="0"/>
    <x v="0"/>
    <x v="0"/>
    <x v="4"/>
    <x v="5"/>
    <x v="0"/>
    <x v="0"/>
    <x v="0"/>
    <x v="0"/>
    <x v="0"/>
  </r>
  <r>
    <n v="181638447"/>
    <x v="22"/>
    <x v="110"/>
    <s v="2024-09-09"/>
    <m/>
    <m/>
    <x v="0"/>
    <x v="0"/>
    <x v="0"/>
    <x v="0"/>
    <x v="4"/>
    <x v="5"/>
    <x v="0"/>
    <x v="0"/>
    <x v="0"/>
    <x v="0"/>
    <x v="0"/>
  </r>
  <r>
    <n v="181638479"/>
    <x v="22"/>
    <x v="110"/>
    <s v="2024-09-09"/>
    <m/>
    <m/>
    <x v="0"/>
    <x v="0"/>
    <x v="0"/>
    <x v="0"/>
    <x v="4"/>
    <x v="5"/>
    <x v="0"/>
    <x v="0"/>
    <x v="0"/>
    <x v="0"/>
    <x v="0"/>
  </r>
  <r>
    <n v="181638767"/>
    <x v="13"/>
    <x v="101"/>
    <s v="2024-09-18"/>
    <m/>
    <m/>
    <x v="0"/>
    <x v="0"/>
    <x v="0"/>
    <x v="0"/>
    <x v="4"/>
    <x v="5"/>
    <x v="0"/>
    <x v="0"/>
    <x v="0"/>
    <x v="0"/>
    <x v="0"/>
  </r>
  <r>
    <n v="181638836"/>
    <x v="13"/>
    <x v="101"/>
    <s v="2024-09-18"/>
    <m/>
    <m/>
    <x v="0"/>
    <x v="0"/>
    <x v="0"/>
    <x v="0"/>
    <x v="4"/>
    <x v="5"/>
    <x v="0"/>
    <x v="0"/>
    <x v="0"/>
    <x v="0"/>
    <x v="0"/>
  </r>
  <r>
    <n v="181638883"/>
    <x v="13"/>
    <x v="101"/>
    <s v="2024-09-16"/>
    <m/>
    <m/>
    <x v="0"/>
    <x v="0"/>
    <x v="0"/>
    <x v="0"/>
    <x v="4"/>
    <x v="5"/>
    <x v="0"/>
    <x v="0"/>
    <x v="0"/>
    <x v="0"/>
    <x v="0"/>
  </r>
  <r>
    <n v="181641694"/>
    <x v="27"/>
    <x v="119"/>
    <s v="2024-09-18"/>
    <m/>
    <m/>
    <x v="0"/>
    <x v="0"/>
    <x v="0"/>
    <x v="0"/>
    <x v="4"/>
    <x v="5"/>
    <x v="0"/>
    <x v="0"/>
    <x v="0"/>
    <x v="0"/>
    <x v="0"/>
  </r>
  <r>
    <n v="181641737"/>
    <x v="27"/>
    <x v="119"/>
    <s v="2024-09-18"/>
    <m/>
    <m/>
    <x v="0"/>
    <x v="0"/>
    <x v="0"/>
    <x v="0"/>
    <x v="4"/>
    <x v="5"/>
    <x v="0"/>
    <x v="0"/>
    <x v="0"/>
    <x v="0"/>
    <x v="0"/>
  </r>
  <r>
    <n v="181641771"/>
    <x v="27"/>
    <x v="119"/>
    <s v="2024-09-18"/>
    <m/>
    <m/>
    <x v="0"/>
    <x v="0"/>
    <x v="0"/>
    <x v="0"/>
    <x v="4"/>
    <x v="5"/>
    <x v="0"/>
    <x v="0"/>
    <x v="0"/>
    <x v="0"/>
    <x v="0"/>
  </r>
  <r>
    <n v="181641806"/>
    <x v="27"/>
    <x v="119"/>
    <s v="2024-09-18"/>
    <m/>
    <m/>
    <x v="0"/>
    <x v="0"/>
    <x v="0"/>
    <x v="0"/>
    <x v="4"/>
    <x v="5"/>
    <x v="0"/>
    <x v="0"/>
    <x v="0"/>
    <x v="0"/>
    <x v="0"/>
  </r>
  <r>
    <n v="181648064"/>
    <x v="37"/>
    <x v="114"/>
    <s v="2024-09-10"/>
    <m/>
    <m/>
    <x v="0"/>
    <x v="0"/>
    <x v="0"/>
    <x v="0"/>
    <x v="4"/>
    <x v="5"/>
    <x v="0"/>
    <x v="0"/>
    <x v="0"/>
    <x v="0"/>
    <x v="0"/>
  </r>
  <r>
    <n v="181648090"/>
    <x v="37"/>
    <x v="114"/>
    <s v="2024-09-10"/>
    <m/>
    <m/>
    <x v="0"/>
    <x v="0"/>
    <x v="0"/>
    <x v="0"/>
    <x v="4"/>
    <x v="5"/>
    <x v="0"/>
    <x v="0"/>
    <x v="0"/>
    <x v="0"/>
    <x v="0"/>
  </r>
  <r>
    <n v="181648107"/>
    <x v="37"/>
    <x v="114"/>
    <s v="2024-09-10"/>
    <m/>
    <m/>
    <x v="0"/>
    <x v="0"/>
    <x v="0"/>
    <x v="0"/>
    <x v="4"/>
    <x v="5"/>
    <x v="0"/>
    <x v="0"/>
    <x v="0"/>
    <x v="0"/>
    <x v="0"/>
  </r>
  <r>
    <n v="181648131"/>
    <x v="37"/>
    <x v="114"/>
    <m/>
    <s v="2024-09-09"/>
    <m/>
    <x v="0"/>
    <x v="0"/>
    <x v="0"/>
    <x v="0"/>
    <x v="4"/>
    <x v="2"/>
    <x v="0"/>
    <x v="1"/>
    <x v="0"/>
    <x v="0"/>
    <x v="0"/>
  </r>
  <r>
    <n v="181653142"/>
    <x v="6"/>
    <x v="120"/>
    <s v="2024-09-17"/>
    <m/>
    <m/>
    <x v="0"/>
    <x v="0"/>
    <x v="0"/>
    <x v="0"/>
    <x v="4"/>
    <x v="5"/>
    <x v="0"/>
    <x v="0"/>
    <x v="0"/>
    <x v="0"/>
    <x v="0"/>
  </r>
  <r>
    <n v="181673764"/>
    <x v="12"/>
    <x v="103"/>
    <m/>
    <s v="2024-09-06"/>
    <m/>
    <x v="0"/>
    <x v="0"/>
    <x v="0"/>
    <x v="0"/>
    <x v="4"/>
    <x v="2"/>
    <x v="0"/>
    <x v="1"/>
    <x v="0"/>
    <x v="0"/>
    <x v="0"/>
  </r>
  <r>
    <n v="181673789"/>
    <x v="12"/>
    <x v="103"/>
    <m/>
    <s v="2024-09-06"/>
    <m/>
    <x v="0"/>
    <x v="0"/>
    <x v="0"/>
    <x v="0"/>
    <x v="4"/>
    <x v="2"/>
    <x v="0"/>
    <x v="1"/>
    <x v="0"/>
    <x v="0"/>
    <x v="0"/>
  </r>
  <r>
    <n v="181686541"/>
    <x v="12"/>
    <x v="121"/>
    <s v="2024-09-16"/>
    <m/>
    <m/>
    <x v="0"/>
    <x v="0"/>
    <x v="0"/>
    <x v="0"/>
    <x v="4"/>
    <x v="5"/>
    <x v="0"/>
    <x v="0"/>
    <x v="0"/>
    <x v="0"/>
    <x v="0"/>
  </r>
  <r>
    <n v="181686590"/>
    <x v="12"/>
    <x v="121"/>
    <s v="2024-09-16"/>
    <m/>
    <m/>
    <x v="0"/>
    <x v="0"/>
    <x v="0"/>
    <x v="0"/>
    <x v="4"/>
    <x v="5"/>
    <x v="0"/>
    <x v="0"/>
    <x v="0"/>
    <x v="0"/>
    <x v="0"/>
  </r>
  <r>
    <n v="181688946"/>
    <x v="12"/>
    <x v="119"/>
    <s v="2024-09-17"/>
    <m/>
    <m/>
    <x v="0"/>
    <x v="0"/>
    <x v="0"/>
    <x v="0"/>
    <x v="4"/>
    <x v="5"/>
    <x v="0"/>
    <x v="0"/>
    <x v="0"/>
    <x v="0"/>
    <x v="0"/>
  </r>
  <r>
    <n v="181688982"/>
    <x v="12"/>
    <x v="119"/>
    <s v="2024-09-17"/>
    <m/>
    <m/>
    <x v="0"/>
    <x v="0"/>
    <x v="0"/>
    <x v="0"/>
    <x v="4"/>
    <x v="5"/>
    <x v="0"/>
    <x v="0"/>
    <x v="0"/>
    <x v="0"/>
    <x v="0"/>
  </r>
  <r>
    <n v="181689007"/>
    <x v="12"/>
    <x v="119"/>
    <s v="2024-09-17"/>
    <m/>
    <m/>
    <x v="0"/>
    <x v="0"/>
    <x v="0"/>
    <x v="0"/>
    <x v="4"/>
    <x v="5"/>
    <x v="0"/>
    <x v="0"/>
    <x v="0"/>
    <x v="0"/>
    <x v="0"/>
  </r>
  <r>
    <n v="181716779"/>
    <x v="56"/>
    <x v="122"/>
    <s v="2024-10-14"/>
    <m/>
    <m/>
    <x v="0"/>
    <x v="0"/>
    <x v="0"/>
    <x v="0"/>
    <x v="5"/>
    <x v="6"/>
    <x v="0"/>
    <x v="0"/>
    <x v="0"/>
    <x v="0"/>
    <x v="0"/>
  </r>
  <r>
    <n v="181716803"/>
    <x v="56"/>
    <x v="122"/>
    <s v="2024-10-14"/>
    <m/>
    <m/>
    <x v="0"/>
    <x v="0"/>
    <x v="0"/>
    <x v="0"/>
    <x v="5"/>
    <x v="6"/>
    <x v="0"/>
    <x v="0"/>
    <x v="0"/>
    <x v="0"/>
    <x v="0"/>
  </r>
  <r>
    <n v="181718184"/>
    <x v="15"/>
    <x v="103"/>
    <m/>
    <s v="2024-09-09"/>
    <m/>
    <x v="0"/>
    <x v="0"/>
    <x v="0"/>
    <x v="0"/>
    <x v="4"/>
    <x v="2"/>
    <x v="0"/>
    <x v="1"/>
    <x v="0"/>
    <x v="0"/>
    <x v="0"/>
  </r>
  <r>
    <n v="181718225"/>
    <x v="15"/>
    <x v="103"/>
    <m/>
    <s v="2024-09-09"/>
    <m/>
    <x v="0"/>
    <x v="0"/>
    <x v="0"/>
    <x v="0"/>
    <x v="4"/>
    <x v="2"/>
    <x v="0"/>
    <x v="1"/>
    <x v="0"/>
    <x v="0"/>
    <x v="0"/>
  </r>
  <r>
    <n v="181718475"/>
    <x v="5"/>
    <x v="112"/>
    <s v="2024-09-16"/>
    <m/>
    <m/>
    <x v="0"/>
    <x v="0"/>
    <x v="0"/>
    <x v="0"/>
    <x v="4"/>
    <x v="5"/>
    <x v="0"/>
    <x v="0"/>
    <x v="0"/>
    <x v="0"/>
    <x v="0"/>
  </r>
  <r>
    <n v="181718523"/>
    <x v="5"/>
    <x v="112"/>
    <s v="2024-09-12"/>
    <m/>
    <m/>
    <x v="0"/>
    <x v="0"/>
    <x v="0"/>
    <x v="0"/>
    <x v="4"/>
    <x v="5"/>
    <x v="0"/>
    <x v="0"/>
    <x v="0"/>
    <x v="0"/>
    <x v="0"/>
  </r>
  <r>
    <n v="181721098"/>
    <x v="15"/>
    <x v="114"/>
    <s v="2024-09-10"/>
    <m/>
    <m/>
    <x v="0"/>
    <x v="0"/>
    <x v="0"/>
    <x v="0"/>
    <x v="4"/>
    <x v="5"/>
    <x v="0"/>
    <x v="0"/>
    <x v="0"/>
    <x v="0"/>
    <x v="0"/>
  </r>
  <r>
    <n v="181721130"/>
    <x v="15"/>
    <x v="114"/>
    <s v="2024-09-10"/>
    <m/>
    <m/>
    <x v="0"/>
    <x v="0"/>
    <x v="0"/>
    <x v="0"/>
    <x v="4"/>
    <x v="5"/>
    <x v="0"/>
    <x v="0"/>
    <x v="0"/>
    <x v="0"/>
    <x v="0"/>
  </r>
  <r>
    <n v="181721183"/>
    <x v="15"/>
    <x v="114"/>
    <s v="2024-09-10"/>
    <m/>
    <m/>
    <x v="0"/>
    <x v="0"/>
    <x v="0"/>
    <x v="0"/>
    <x v="4"/>
    <x v="5"/>
    <x v="0"/>
    <x v="0"/>
    <x v="0"/>
    <x v="0"/>
    <x v="0"/>
  </r>
  <r>
    <n v="181721542"/>
    <x v="23"/>
    <x v="121"/>
    <s v="2024-09-16"/>
    <m/>
    <m/>
    <x v="0"/>
    <x v="0"/>
    <x v="0"/>
    <x v="0"/>
    <x v="4"/>
    <x v="5"/>
    <x v="0"/>
    <x v="0"/>
    <x v="0"/>
    <x v="0"/>
    <x v="0"/>
  </r>
  <r>
    <n v="181721574"/>
    <x v="23"/>
    <x v="121"/>
    <s v="2024-09-16"/>
    <m/>
    <m/>
    <x v="0"/>
    <x v="0"/>
    <x v="0"/>
    <x v="0"/>
    <x v="4"/>
    <x v="5"/>
    <x v="0"/>
    <x v="0"/>
    <x v="0"/>
    <x v="0"/>
    <x v="0"/>
  </r>
  <r>
    <n v="181721608"/>
    <x v="23"/>
    <x v="121"/>
    <s v="2024-09-16"/>
    <m/>
    <m/>
    <x v="0"/>
    <x v="0"/>
    <x v="0"/>
    <x v="0"/>
    <x v="4"/>
    <x v="5"/>
    <x v="0"/>
    <x v="0"/>
    <x v="0"/>
    <x v="0"/>
    <x v="0"/>
  </r>
  <r>
    <n v="181724417"/>
    <x v="27"/>
    <x v="121"/>
    <m/>
    <s v="2024-09-16"/>
    <m/>
    <x v="0"/>
    <x v="0"/>
    <x v="0"/>
    <x v="0"/>
    <x v="4"/>
    <x v="2"/>
    <x v="0"/>
    <x v="1"/>
    <x v="0"/>
    <x v="0"/>
    <x v="0"/>
  </r>
  <r>
    <n v="181725273"/>
    <x v="13"/>
    <x v="107"/>
    <s v="2024-09-11"/>
    <m/>
    <m/>
    <x v="0"/>
    <x v="0"/>
    <x v="0"/>
    <x v="0"/>
    <x v="4"/>
    <x v="5"/>
    <x v="0"/>
    <x v="0"/>
    <x v="0"/>
    <x v="0"/>
    <x v="0"/>
  </r>
  <r>
    <n v="181725302"/>
    <x v="13"/>
    <x v="107"/>
    <s v="2024-09-11"/>
    <m/>
    <m/>
    <x v="0"/>
    <x v="0"/>
    <x v="0"/>
    <x v="0"/>
    <x v="4"/>
    <x v="5"/>
    <x v="0"/>
    <x v="0"/>
    <x v="0"/>
    <x v="0"/>
    <x v="0"/>
  </r>
  <r>
    <n v="181725343"/>
    <x v="13"/>
    <x v="107"/>
    <s v="2024-09-11"/>
    <m/>
    <m/>
    <x v="0"/>
    <x v="0"/>
    <x v="0"/>
    <x v="0"/>
    <x v="4"/>
    <x v="5"/>
    <x v="0"/>
    <x v="0"/>
    <x v="0"/>
    <x v="0"/>
    <x v="0"/>
  </r>
  <r>
    <n v="181725385"/>
    <x v="13"/>
    <x v="107"/>
    <s v="2024-09-11"/>
    <m/>
    <m/>
    <x v="0"/>
    <x v="0"/>
    <x v="0"/>
    <x v="0"/>
    <x v="4"/>
    <x v="5"/>
    <x v="0"/>
    <x v="0"/>
    <x v="0"/>
    <x v="0"/>
    <x v="0"/>
  </r>
  <r>
    <n v="181725870"/>
    <x v="23"/>
    <x v="103"/>
    <s v="2024-09-11"/>
    <m/>
    <s v="2024-11-28"/>
    <x v="0"/>
    <x v="0"/>
    <x v="0"/>
    <x v="0"/>
    <x v="4"/>
    <x v="5"/>
    <x v="0"/>
    <x v="0"/>
    <x v="0"/>
    <x v="0"/>
    <x v="0"/>
  </r>
  <r>
    <n v="181725905"/>
    <x v="23"/>
    <x v="103"/>
    <s v="2024-09-11"/>
    <m/>
    <s v="2024-11-28"/>
    <x v="0"/>
    <x v="0"/>
    <x v="0"/>
    <x v="0"/>
    <x v="4"/>
    <x v="5"/>
    <x v="0"/>
    <x v="0"/>
    <x v="0"/>
    <x v="0"/>
    <x v="0"/>
  </r>
  <r>
    <n v="181747914"/>
    <x v="5"/>
    <x v="112"/>
    <m/>
    <s v="2024-09-16"/>
    <m/>
    <x v="0"/>
    <x v="0"/>
    <x v="0"/>
    <x v="0"/>
    <x v="4"/>
    <x v="2"/>
    <x v="0"/>
    <x v="1"/>
    <x v="0"/>
    <x v="0"/>
    <x v="0"/>
  </r>
  <r>
    <n v="181748008"/>
    <x v="5"/>
    <x v="112"/>
    <s v="2024-09-11"/>
    <m/>
    <m/>
    <x v="0"/>
    <x v="0"/>
    <x v="0"/>
    <x v="0"/>
    <x v="4"/>
    <x v="5"/>
    <x v="0"/>
    <x v="0"/>
    <x v="0"/>
    <x v="0"/>
    <x v="0"/>
  </r>
  <r>
    <n v="181749361"/>
    <x v="68"/>
    <x v="123"/>
    <m/>
    <s v="2024-10-07"/>
    <m/>
    <x v="0"/>
    <x v="0"/>
    <x v="0"/>
    <x v="0"/>
    <x v="4"/>
    <x v="2"/>
    <x v="0"/>
    <x v="1"/>
    <x v="0"/>
    <x v="0"/>
    <x v="0"/>
  </r>
  <r>
    <n v="181749404"/>
    <x v="68"/>
    <x v="123"/>
    <m/>
    <s v="2024-10-07"/>
    <m/>
    <x v="0"/>
    <x v="0"/>
    <x v="0"/>
    <x v="0"/>
    <x v="4"/>
    <x v="2"/>
    <x v="0"/>
    <x v="1"/>
    <x v="0"/>
    <x v="0"/>
    <x v="0"/>
  </r>
  <r>
    <n v="181749870"/>
    <x v="3"/>
    <x v="121"/>
    <s v="2024-09-13"/>
    <m/>
    <m/>
    <x v="0"/>
    <x v="0"/>
    <x v="0"/>
    <x v="0"/>
    <x v="4"/>
    <x v="5"/>
    <x v="0"/>
    <x v="0"/>
    <x v="0"/>
    <x v="0"/>
    <x v="0"/>
  </r>
  <r>
    <n v="181749907"/>
    <x v="3"/>
    <x v="121"/>
    <s v="2024-09-13"/>
    <m/>
    <m/>
    <x v="0"/>
    <x v="0"/>
    <x v="0"/>
    <x v="0"/>
    <x v="4"/>
    <x v="5"/>
    <x v="0"/>
    <x v="0"/>
    <x v="0"/>
    <x v="0"/>
    <x v="0"/>
  </r>
  <r>
    <n v="181749916"/>
    <x v="15"/>
    <x v="124"/>
    <s v="2024-09-20"/>
    <m/>
    <m/>
    <x v="0"/>
    <x v="0"/>
    <x v="0"/>
    <x v="0"/>
    <x v="4"/>
    <x v="5"/>
    <x v="0"/>
    <x v="0"/>
    <x v="0"/>
    <x v="0"/>
    <x v="0"/>
  </r>
  <r>
    <n v="181749942"/>
    <x v="15"/>
    <x v="124"/>
    <s v="2024-09-20"/>
    <m/>
    <m/>
    <x v="0"/>
    <x v="0"/>
    <x v="0"/>
    <x v="0"/>
    <x v="4"/>
    <x v="5"/>
    <x v="0"/>
    <x v="0"/>
    <x v="0"/>
    <x v="0"/>
    <x v="0"/>
  </r>
  <r>
    <n v="181749965"/>
    <x v="15"/>
    <x v="124"/>
    <s v="2024-09-25"/>
    <m/>
    <m/>
    <x v="0"/>
    <x v="0"/>
    <x v="0"/>
    <x v="0"/>
    <x v="4"/>
    <x v="5"/>
    <x v="0"/>
    <x v="0"/>
    <x v="0"/>
    <x v="0"/>
    <x v="0"/>
  </r>
  <r>
    <n v="181750537"/>
    <x v="24"/>
    <x v="103"/>
    <m/>
    <s v="2024-09-17"/>
    <m/>
    <x v="0"/>
    <x v="0"/>
    <x v="0"/>
    <x v="0"/>
    <x v="4"/>
    <x v="2"/>
    <x v="0"/>
    <x v="1"/>
    <x v="0"/>
    <x v="0"/>
    <x v="0"/>
  </r>
  <r>
    <n v="181750560"/>
    <x v="24"/>
    <x v="103"/>
    <m/>
    <s v="2024-09-17"/>
    <m/>
    <x v="0"/>
    <x v="0"/>
    <x v="0"/>
    <x v="0"/>
    <x v="4"/>
    <x v="2"/>
    <x v="0"/>
    <x v="1"/>
    <x v="0"/>
    <x v="0"/>
    <x v="0"/>
  </r>
  <r>
    <n v="181750623"/>
    <x v="24"/>
    <x v="103"/>
    <m/>
    <s v="2024-09-18"/>
    <m/>
    <x v="0"/>
    <x v="0"/>
    <x v="0"/>
    <x v="0"/>
    <x v="4"/>
    <x v="2"/>
    <x v="0"/>
    <x v="1"/>
    <x v="0"/>
    <x v="0"/>
    <x v="0"/>
  </r>
  <r>
    <n v="181753283"/>
    <x v="30"/>
    <x v="107"/>
    <s v="2024-09-13"/>
    <m/>
    <m/>
    <x v="0"/>
    <x v="0"/>
    <x v="0"/>
    <x v="0"/>
    <x v="4"/>
    <x v="5"/>
    <x v="0"/>
    <x v="0"/>
    <x v="0"/>
    <x v="0"/>
    <x v="0"/>
  </r>
  <r>
    <n v="181753298"/>
    <x v="30"/>
    <x v="107"/>
    <s v="2024-09-13"/>
    <m/>
    <m/>
    <x v="0"/>
    <x v="0"/>
    <x v="0"/>
    <x v="0"/>
    <x v="4"/>
    <x v="5"/>
    <x v="0"/>
    <x v="0"/>
    <x v="0"/>
    <x v="0"/>
    <x v="0"/>
  </r>
  <r>
    <n v="181753335"/>
    <x v="30"/>
    <x v="107"/>
    <s v="2024-09-13"/>
    <m/>
    <m/>
    <x v="0"/>
    <x v="0"/>
    <x v="0"/>
    <x v="0"/>
    <x v="4"/>
    <x v="5"/>
    <x v="0"/>
    <x v="0"/>
    <x v="0"/>
    <x v="0"/>
    <x v="0"/>
  </r>
  <r>
    <n v="181753360"/>
    <x v="30"/>
    <x v="107"/>
    <s v="2024-09-13"/>
    <m/>
    <m/>
    <x v="0"/>
    <x v="0"/>
    <x v="0"/>
    <x v="0"/>
    <x v="4"/>
    <x v="5"/>
    <x v="0"/>
    <x v="0"/>
    <x v="0"/>
    <x v="0"/>
    <x v="0"/>
  </r>
  <r>
    <n v="181753383"/>
    <x v="30"/>
    <x v="107"/>
    <s v="2024-09-13"/>
    <m/>
    <m/>
    <x v="0"/>
    <x v="0"/>
    <x v="0"/>
    <x v="0"/>
    <x v="4"/>
    <x v="5"/>
    <x v="0"/>
    <x v="0"/>
    <x v="0"/>
    <x v="0"/>
    <x v="0"/>
  </r>
  <r>
    <n v="181753500"/>
    <x v="12"/>
    <x v="121"/>
    <s v="2024-09-17"/>
    <m/>
    <m/>
    <x v="0"/>
    <x v="0"/>
    <x v="0"/>
    <x v="0"/>
    <x v="4"/>
    <x v="5"/>
    <x v="0"/>
    <x v="0"/>
    <x v="0"/>
    <x v="0"/>
    <x v="0"/>
  </r>
  <r>
    <n v="181753549"/>
    <x v="12"/>
    <x v="121"/>
    <s v="2024-09-17"/>
    <m/>
    <m/>
    <x v="0"/>
    <x v="0"/>
    <x v="0"/>
    <x v="0"/>
    <x v="4"/>
    <x v="5"/>
    <x v="0"/>
    <x v="0"/>
    <x v="0"/>
    <x v="0"/>
    <x v="0"/>
  </r>
  <r>
    <n v="181757341"/>
    <x v="4"/>
    <x v="125"/>
    <s v="2024-09-12"/>
    <m/>
    <m/>
    <x v="0"/>
    <x v="0"/>
    <x v="0"/>
    <x v="0"/>
    <x v="4"/>
    <x v="5"/>
    <x v="0"/>
    <x v="0"/>
    <x v="0"/>
    <x v="0"/>
    <x v="0"/>
  </r>
  <r>
    <n v="181757365"/>
    <x v="4"/>
    <x v="125"/>
    <s v="2024-09-17"/>
    <m/>
    <m/>
    <x v="0"/>
    <x v="0"/>
    <x v="0"/>
    <x v="0"/>
    <x v="4"/>
    <x v="5"/>
    <x v="0"/>
    <x v="0"/>
    <x v="0"/>
    <x v="0"/>
    <x v="0"/>
  </r>
  <r>
    <n v="181759198"/>
    <x v="4"/>
    <x v="121"/>
    <s v="2024-09-17"/>
    <m/>
    <s v="2024-09-26"/>
    <x v="0"/>
    <x v="0"/>
    <x v="0"/>
    <x v="0"/>
    <x v="4"/>
    <x v="5"/>
    <x v="0"/>
    <x v="0"/>
    <x v="0"/>
    <x v="0"/>
    <x v="0"/>
  </r>
  <r>
    <n v="181759219"/>
    <x v="4"/>
    <x v="121"/>
    <s v="2024-09-13"/>
    <m/>
    <s v="2024-10-04"/>
    <x v="0"/>
    <x v="0"/>
    <x v="0"/>
    <x v="0"/>
    <x v="4"/>
    <x v="5"/>
    <x v="0"/>
    <x v="0"/>
    <x v="0"/>
    <x v="0"/>
    <x v="0"/>
  </r>
  <r>
    <n v="181759255"/>
    <x v="71"/>
    <x v="107"/>
    <m/>
    <s v="2024-09-16"/>
    <m/>
    <x v="0"/>
    <x v="0"/>
    <x v="0"/>
    <x v="0"/>
    <x v="4"/>
    <x v="2"/>
    <x v="0"/>
    <x v="1"/>
    <x v="0"/>
    <x v="0"/>
    <x v="0"/>
  </r>
  <r>
    <n v="181759272"/>
    <x v="71"/>
    <x v="107"/>
    <m/>
    <s v="2024-09-16"/>
    <m/>
    <x v="0"/>
    <x v="0"/>
    <x v="0"/>
    <x v="0"/>
    <x v="4"/>
    <x v="2"/>
    <x v="0"/>
    <x v="1"/>
    <x v="0"/>
    <x v="0"/>
    <x v="0"/>
  </r>
  <r>
    <n v="181759293"/>
    <x v="71"/>
    <x v="107"/>
    <s v="2024-09-11"/>
    <m/>
    <s v="2024-09-20"/>
    <x v="0"/>
    <x v="0"/>
    <x v="0"/>
    <x v="0"/>
    <x v="4"/>
    <x v="5"/>
    <x v="0"/>
    <x v="0"/>
    <x v="0"/>
    <x v="0"/>
    <x v="0"/>
  </r>
  <r>
    <n v="181779135"/>
    <x v="6"/>
    <x v="112"/>
    <s v="2024-09-12"/>
    <m/>
    <m/>
    <x v="0"/>
    <x v="0"/>
    <x v="0"/>
    <x v="0"/>
    <x v="4"/>
    <x v="5"/>
    <x v="0"/>
    <x v="0"/>
    <x v="0"/>
    <x v="0"/>
    <x v="0"/>
  </r>
  <r>
    <n v="181779176"/>
    <x v="6"/>
    <x v="112"/>
    <s v="2024-09-12"/>
    <m/>
    <m/>
    <x v="0"/>
    <x v="0"/>
    <x v="0"/>
    <x v="0"/>
    <x v="4"/>
    <x v="5"/>
    <x v="0"/>
    <x v="0"/>
    <x v="0"/>
    <x v="0"/>
    <x v="0"/>
  </r>
  <r>
    <n v="181780595"/>
    <x v="11"/>
    <x v="126"/>
    <s v="2024-10-03"/>
    <m/>
    <m/>
    <x v="0"/>
    <x v="0"/>
    <x v="0"/>
    <x v="0"/>
    <x v="4"/>
    <x v="6"/>
    <x v="0"/>
    <x v="0"/>
    <x v="0"/>
    <x v="0"/>
    <x v="0"/>
  </r>
  <r>
    <n v="181780759"/>
    <x v="11"/>
    <x v="127"/>
    <s v="2024-09-30"/>
    <m/>
    <m/>
    <x v="0"/>
    <x v="0"/>
    <x v="0"/>
    <x v="0"/>
    <x v="4"/>
    <x v="5"/>
    <x v="0"/>
    <x v="0"/>
    <x v="0"/>
    <x v="0"/>
    <x v="0"/>
  </r>
  <r>
    <n v="181796299"/>
    <x v="24"/>
    <x v="128"/>
    <s v="2024-09-24"/>
    <m/>
    <m/>
    <x v="0"/>
    <x v="0"/>
    <x v="0"/>
    <x v="0"/>
    <x v="4"/>
    <x v="5"/>
    <x v="0"/>
    <x v="0"/>
    <x v="0"/>
    <x v="0"/>
    <x v="0"/>
  </r>
  <r>
    <n v="181796315"/>
    <x v="24"/>
    <x v="128"/>
    <s v="2024-09-26"/>
    <m/>
    <m/>
    <x v="0"/>
    <x v="0"/>
    <x v="0"/>
    <x v="0"/>
    <x v="4"/>
    <x v="5"/>
    <x v="0"/>
    <x v="0"/>
    <x v="0"/>
    <x v="0"/>
    <x v="0"/>
  </r>
  <r>
    <n v="181796332"/>
    <x v="24"/>
    <x v="128"/>
    <s v="2024-09-30"/>
    <m/>
    <m/>
    <x v="0"/>
    <x v="0"/>
    <x v="0"/>
    <x v="0"/>
    <x v="4"/>
    <x v="5"/>
    <x v="0"/>
    <x v="0"/>
    <x v="0"/>
    <x v="0"/>
    <x v="0"/>
  </r>
  <r>
    <n v="181796343"/>
    <x v="24"/>
    <x v="128"/>
    <m/>
    <s v="2024-09-24"/>
    <m/>
    <x v="0"/>
    <x v="0"/>
    <x v="0"/>
    <x v="0"/>
    <x v="4"/>
    <x v="2"/>
    <x v="0"/>
    <x v="1"/>
    <x v="0"/>
    <x v="0"/>
    <x v="0"/>
  </r>
  <r>
    <n v="181796846"/>
    <x v="30"/>
    <x v="124"/>
    <s v="2024-09-20"/>
    <m/>
    <m/>
    <x v="0"/>
    <x v="0"/>
    <x v="0"/>
    <x v="0"/>
    <x v="4"/>
    <x v="5"/>
    <x v="0"/>
    <x v="0"/>
    <x v="0"/>
    <x v="0"/>
    <x v="0"/>
  </r>
  <r>
    <n v="181796906"/>
    <x v="30"/>
    <x v="124"/>
    <s v="2024-09-23"/>
    <m/>
    <m/>
    <x v="0"/>
    <x v="0"/>
    <x v="0"/>
    <x v="0"/>
    <x v="4"/>
    <x v="5"/>
    <x v="0"/>
    <x v="0"/>
    <x v="0"/>
    <x v="0"/>
    <x v="0"/>
  </r>
  <r>
    <n v="181877734"/>
    <x v="73"/>
    <x v="129"/>
    <s v="2024-10-17"/>
    <m/>
    <m/>
    <x v="0"/>
    <x v="0"/>
    <x v="0"/>
    <x v="0"/>
    <x v="5"/>
    <x v="6"/>
    <x v="0"/>
    <x v="0"/>
    <x v="0"/>
    <x v="0"/>
    <x v="0"/>
  </r>
  <r>
    <n v="181877786"/>
    <x v="73"/>
    <x v="129"/>
    <s v="2024-10-17"/>
    <m/>
    <m/>
    <x v="0"/>
    <x v="0"/>
    <x v="0"/>
    <x v="0"/>
    <x v="5"/>
    <x v="6"/>
    <x v="0"/>
    <x v="0"/>
    <x v="0"/>
    <x v="0"/>
    <x v="0"/>
  </r>
  <r>
    <n v="181883643"/>
    <x v="7"/>
    <x v="119"/>
    <s v="2024-09-25"/>
    <m/>
    <m/>
    <x v="0"/>
    <x v="0"/>
    <x v="0"/>
    <x v="0"/>
    <x v="4"/>
    <x v="5"/>
    <x v="0"/>
    <x v="0"/>
    <x v="0"/>
    <x v="0"/>
    <x v="0"/>
  </r>
  <r>
    <n v="181883694"/>
    <x v="7"/>
    <x v="119"/>
    <s v="2024-09-14"/>
    <m/>
    <m/>
    <x v="0"/>
    <x v="0"/>
    <x v="0"/>
    <x v="0"/>
    <x v="4"/>
    <x v="5"/>
    <x v="0"/>
    <x v="0"/>
    <x v="0"/>
    <x v="0"/>
    <x v="0"/>
  </r>
  <r>
    <n v="181886380"/>
    <x v="23"/>
    <x v="124"/>
    <s v="2024-09-20"/>
    <m/>
    <m/>
    <x v="0"/>
    <x v="0"/>
    <x v="0"/>
    <x v="0"/>
    <x v="4"/>
    <x v="5"/>
    <x v="0"/>
    <x v="0"/>
    <x v="0"/>
    <x v="0"/>
    <x v="0"/>
  </r>
  <r>
    <n v="181887678"/>
    <x v="67"/>
    <x v="112"/>
    <s v="2024-09-16"/>
    <m/>
    <s v="2024-10-02"/>
    <x v="0"/>
    <x v="0"/>
    <x v="0"/>
    <x v="0"/>
    <x v="4"/>
    <x v="5"/>
    <x v="0"/>
    <x v="0"/>
    <x v="0"/>
    <x v="0"/>
    <x v="0"/>
  </r>
  <r>
    <n v="181887781"/>
    <x v="25"/>
    <x v="113"/>
    <s v="2024-10-25"/>
    <m/>
    <s v="2024-12-03"/>
    <x v="0"/>
    <x v="0"/>
    <x v="0"/>
    <x v="0"/>
    <x v="5"/>
    <x v="6"/>
    <x v="0"/>
    <x v="0"/>
    <x v="0"/>
    <x v="0"/>
    <x v="0"/>
  </r>
  <r>
    <n v="181887805"/>
    <x v="25"/>
    <x v="113"/>
    <s v="2024-10-25"/>
    <m/>
    <s v="2024-12-03"/>
    <x v="0"/>
    <x v="0"/>
    <x v="0"/>
    <x v="0"/>
    <x v="5"/>
    <x v="6"/>
    <x v="0"/>
    <x v="0"/>
    <x v="0"/>
    <x v="0"/>
    <x v="0"/>
  </r>
  <r>
    <n v="181887836"/>
    <x v="25"/>
    <x v="113"/>
    <s v="2024-10-25"/>
    <m/>
    <s v="2024-12-03"/>
    <x v="0"/>
    <x v="0"/>
    <x v="0"/>
    <x v="0"/>
    <x v="5"/>
    <x v="6"/>
    <x v="0"/>
    <x v="0"/>
    <x v="0"/>
    <x v="0"/>
    <x v="0"/>
  </r>
  <r>
    <n v="181889346"/>
    <x v="58"/>
    <x v="121"/>
    <s v="2024-09-16"/>
    <m/>
    <m/>
    <x v="0"/>
    <x v="0"/>
    <x v="0"/>
    <x v="0"/>
    <x v="4"/>
    <x v="5"/>
    <x v="0"/>
    <x v="0"/>
    <x v="0"/>
    <x v="0"/>
    <x v="0"/>
  </r>
  <r>
    <n v="181889371"/>
    <x v="58"/>
    <x v="121"/>
    <s v="2024-09-16"/>
    <m/>
    <m/>
    <x v="0"/>
    <x v="0"/>
    <x v="0"/>
    <x v="0"/>
    <x v="4"/>
    <x v="5"/>
    <x v="0"/>
    <x v="0"/>
    <x v="0"/>
    <x v="0"/>
    <x v="0"/>
  </r>
  <r>
    <n v="181890249"/>
    <x v="44"/>
    <x v="124"/>
    <s v="2024-09-20"/>
    <m/>
    <m/>
    <x v="0"/>
    <x v="0"/>
    <x v="0"/>
    <x v="0"/>
    <x v="4"/>
    <x v="5"/>
    <x v="0"/>
    <x v="0"/>
    <x v="0"/>
    <x v="0"/>
    <x v="0"/>
  </r>
  <r>
    <n v="181891130"/>
    <x v="47"/>
    <x v="119"/>
    <s v="2024-09-18"/>
    <m/>
    <m/>
    <x v="0"/>
    <x v="0"/>
    <x v="0"/>
    <x v="0"/>
    <x v="4"/>
    <x v="5"/>
    <x v="0"/>
    <x v="0"/>
    <x v="0"/>
    <x v="0"/>
    <x v="0"/>
  </r>
  <r>
    <n v="181891160"/>
    <x v="47"/>
    <x v="119"/>
    <s v="2024-09-26"/>
    <m/>
    <m/>
    <x v="0"/>
    <x v="0"/>
    <x v="0"/>
    <x v="0"/>
    <x v="4"/>
    <x v="5"/>
    <x v="0"/>
    <x v="0"/>
    <x v="0"/>
    <x v="0"/>
    <x v="0"/>
  </r>
  <r>
    <n v="181892073"/>
    <x v="24"/>
    <x v="130"/>
    <s v="2024-11-21"/>
    <m/>
    <m/>
    <x v="0"/>
    <x v="0"/>
    <x v="0"/>
    <x v="0"/>
    <x v="5"/>
    <x v="7"/>
    <x v="0"/>
    <x v="0"/>
    <x v="0"/>
    <x v="0"/>
    <x v="0"/>
  </r>
  <r>
    <n v="181892123"/>
    <x v="24"/>
    <x v="130"/>
    <m/>
    <s v="2024-11-27"/>
    <m/>
    <x v="0"/>
    <x v="0"/>
    <x v="0"/>
    <x v="0"/>
    <x v="5"/>
    <x v="2"/>
    <x v="0"/>
    <x v="1"/>
    <x v="0"/>
    <x v="0"/>
    <x v="0"/>
  </r>
  <r>
    <n v="181892601"/>
    <x v="70"/>
    <x v="119"/>
    <s v="2024-09-18"/>
    <m/>
    <m/>
    <x v="0"/>
    <x v="0"/>
    <x v="0"/>
    <x v="0"/>
    <x v="4"/>
    <x v="5"/>
    <x v="0"/>
    <x v="0"/>
    <x v="0"/>
    <x v="0"/>
    <x v="0"/>
  </r>
  <r>
    <n v="181892626"/>
    <x v="70"/>
    <x v="119"/>
    <s v="2024-09-18"/>
    <m/>
    <m/>
    <x v="0"/>
    <x v="0"/>
    <x v="0"/>
    <x v="0"/>
    <x v="4"/>
    <x v="5"/>
    <x v="0"/>
    <x v="0"/>
    <x v="0"/>
    <x v="0"/>
    <x v="0"/>
  </r>
  <r>
    <n v="181892717"/>
    <x v="2"/>
    <x v="124"/>
    <m/>
    <s v="2024-09-18"/>
    <m/>
    <x v="0"/>
    <x v="0"/>
    <x v="0"/>
    <x v="0"/>
    <x v="4"/>
    <x v="2"/>
    <x v="0"/>
    <x v="1"/>
    <x v="0"/>
    <x v="0"/>
    <x v="0"/>
  </r>
  <r>
    <n v="181892773"/>
    <x v="2"/>
    <x v="124"/>
    <m/>
    <s v="2024-09-18"/>
    <m/>
    <x v="0"/>
    <x v="0"/>
    <x v="0"/>
    <x v="0"/>
    <x v="4"/>
    <x v="2"/>
    <x v="0"/>
    <x v="1"/>
    <x v="0"/>
    <x v="0"/>
    <x v="0"/>
  </r>
  <r>
    <n v="181911775"/>
    <x v="7"/>
    <x v="127"/>
    <m/>
    <s v="2024-09-23"/>
    <m/>
    <x v="0"/>
    <x v="0"/>
    <x v="0"/>
    <x v="0"/>
    <x v="4"/>
    <x v="2"/>
    <x v="0"/>
    <x v="1"/>
    <x v="0"/>
    <x v="0"/>
    <x v="0"/>
  </r>
  <r>
    <n v="181911810"/>
    <x v="7"/>
    <x v="127"/>
    <s v="2024-09-21"/>
    <m/>
    <s v="2024-09-25"/>
    <x v="0"/>
    <x v="0"/>
    <x v="0"/>
    <x v="0"/>
    <x v="4"/>
    <x v="5"/>
    <x v="0"/>
    <x v="0"/>
    <x v="0"/>
    <x v="0"/>
    <x v="0"/>
  </r>
  <r>
    <n v="181912634"/>
    <x v="15"/>
    <x v="124"/>
    <s v="2024-09-25"/>
    <m/>
    <m/>
    <x v="0"/>
    <x v="0"/>
    <x v="0"/>
    <x v="0"/>
    <x v="4"/>
    <x v="5"/>
    <x v="0"/>
    <x v="0"/>
    <x v="0"/>
    <x v="0"/>
    <x v="0"/>
  </r>
  <r>
    <n v="181912680"/>
    <x v="15"/>
    <x v="124"/>
    <s v="2024-09-25"/>
    <m/>
    <m/>
    <x v="0"/>
    <x v="0"/>
    <x v="0"/>
    <x v="0"/>
    <x v="4"/>
    <x v="5"/>
    <x v="0"/>
    <x v="0"/>
    <x v="0"/>
    <x v="0"/>
    <x v="0"/>
  </r>
  <r>
    <n v="181914593"/>
    <x v="13"/>
    <x v="111"/>
    <s v="2024-09-20"/>
    <m/>
    <m/>
    <x v="0"/>
    <x v="0"/>
    <x v="0"/>
    <x v="0"/>
    <x v="4"/>
    <x v="5"/>
    <x v="0"/>
    <x v="0"/>
    <x v="0"/>
    <x v="0"/>
    <x v="0"/>
  </r>
  <r>
    <n v="181914649"/>
    <x v="13"/>
    <x v="111"/>
    <s v="2024-09-20"/>
    <m/>
    <m/>
    <x v="0"/>
    <x v="0"/>
    <x v="0"/>
    <x v="0"/>
    <x v="4"/>
    <x v="5"/>
    <x v="0"/>
    <x v="0"/>
    <x v="0"/>
    <x v="0"/>
    <x v="0"/>
  </r>
  <r>
    <n v="181914671"/>
    <x v="35"/>
    <x v="124"/>
    <s v="2024-09-24"/>
    <m/>
    <m/>
    <x v="0"/>
    <x v="0"/>
    <x v="0"/>
    <x v="0"/>
    <x v="4"/>
    <x v="5"/>
    <x v="0"/>
    <x v="0"/>
    <x v="0"/>
    <x v="0"/>
    <x v="0"/>
  </r>
  <r>
    <n v="181915441"/>
    <x v="27"/>
    <x v="124"/>
    <s v="2024-09-19"/>
    <m/>
    <m/>
    <x v="0"/>
    <x v="0"/>
    <x v="0"/>
    <x v="0"/>
    <x v="4"/>
    <x v="5"/>
    <x v="0"/>
    <x v="0"/>
    <x v="0"/>
    <x v="0"/>
    <x v="0"/>
  </r>
  <r>
    <n v="181915460"/>
    <x v="72"/>
    <x v="120"/>
    <m/>
    <s v="2024-09-13"/>
    <m/>
    <x v="0"/>
    <x v="0"/>
    <x v="0"/>
    <x v="0"/>
    <x v="4"/>
    <x v="2"/>
    <x v="0"/>
    <x v="1"/>
    <x v="0"/>
    <x v="0"/>
    <x v="0"/>
  </r>
  <r>
    <n v="181915481"/>
    <x v="27"/>
    <x v="124"/>
    <s v="2024-09-19"/>
    <m/>
    <m/>
    <x v="0"/>
    <x v="0"/>
    <x v="0"/>
    <x v="0"/>
    <x v="4"/>
    <x v="5"/>
    <x v="0"/>
    <x v="0"/>
    <x v="0"/>
    <x v="0"/>
    <x v="0"/>
  </r>
  <r>
    <n v="181915494"/>
    <x v="72"/>
    <x v="120"/>
    <m/>
    <s v="2024-09-13"/>
    <m/>
    <x v="0"/>
    <x v="0"/>
    <x v="0"/>
    <x v="0"/>
    <x v="4"/>
    <x v="2"/>
    <x v="0"/>
    <x v="1"/>
    <x v="0"/>
    <x v="0"/>
    <x v="0"/>
  </r>
  <r>
    <n v="181915533"/>
    <x v="3"/>
    <x v="120"/>
    <s v="2024-09-13"/>
    <m/>
    <m/>
    <x v="0"/>
    <x v="0"/>
    <x v="0"/>
    <x v="0"/>
    <x v="4"/>
    <x v="5"/>
    <x v="0"/>
    <x v="0"/>
    <x v="0"/>
    <x v="0"/>
    <x v="0"/>
  </r>
  <r>
    <n v="181915555"/>
    <x v="3"/>
    <x v="120"/>
    <s v="2024-09-13"/>
    <m/>
    <m/>
    <x v="0"/>
    <x v="0"/>
    <x v="0"/>
    <x v="0"/>
    <x v="4"/>
    <x v="5"/>
    <x v="0"/>
    <x v="0"/>
    <x v="0"/>
    <x v="0"/>
    <x v="0"/>
  </r>
  <r>
    <n v="181925849"/>
    <x v="21"/>
    <x v="120"/>
    <s v="2024-09-17"/>
    <m/>
    <m/>
    <x v="0"/>
    <x v="0"/>
    <x v="0"/>
    <x v="0"/>
    <x v="4"/>
    <x v="5"/>
    <x v="0"/>
    <x v="0"/>
    <x v="0"/>
    <x v="0"/>
    <x v="0"/>
  </r>
  <r>
    <n v="181925897"/>
    <x v="21"/>
    <x v="120"/>
    <s v="2024-09-17"/>
    <m/>
    <m/>
    <x v="0"/>
    <x v="0"/>
    <x v="0"/>
    <x v="0"/>
    <x v="4"/>
    <x v="5"/>
    <x v="0"/>
    <x v="0"/>
    <x v="0"/>
    <x v="0"/>
    <x v="0"/>
  </r>
  <r>
    <n v="181928963"/>
    <x v="2"/>
    <x v="124"/>
    <s v="2024-09-20"/>
    <m/>
    <m/>
    <x v="0"/>
    <x v="0"/>
    <x v="0"/>
    <x v="0"/>
    <x v="4"/>
    <x v="5"/>
    <x v="0"/>
    <x v="0"/>
    <x v="0"/>
    <x v="0"/>
    <x v="0"/>
  </r>
  <r>
    <n v="181929041"/>
    <x v="2"/>
    <x v="124"/>
    <s v="2024-09-20"/>
    <m/>
    <m/>
    <x v="0"/>
    <x v="0"/>
    <x v="0"/>
    <x v="0"/>
    <x v="4"/>
    <x v="5"/>
    <x v="0"/>
    <x v="0"/>
    <x v="0"/>
    <x v="0"/>
    <x v="0"/>
  </r>
  <r>
    <n v="181932329"/>
    <x v="40"/>
    <x v="124"/>
    <s v="2024-09-20"/>
    <m/>
    <m/>
    <x v="0"/>
    <x v="0"/>
    <x v="0"/>
    <x v="0"/>
    <x v="4"/>
    <x v="5"/>
    <x v="0"/>
    <x v="0"/>
    <x v="0"/>
    <x v="0"/>
    <x v="0"/>
  </r>
  <r>
    <n v="181939844"/>
    <x v="27"/>
    <x v="124"/>
    <s v="2024-09-20"/>
    <m/>
    <m/>
    <x v="0"/>
    <x v="0"/>
    <x v="0"/>
    <x v="0"/>
    <x v="4"/>
    <x v="5"/>
    <x v="0"/>
    <x v="0"/>
    <x v="0"/>
    <x v="0"/>
    <x v="0"/>
  </r>
  <r>
    <n v="181939890"/>
    <x v="27"/>
    <x v="124"/>
    <s v="2024-09-24"/>
    <m/>
    <m/>
    <x v="0"/>
    <x v="0"/>
    <x v="0"/>
    <x v="0"/>
    <x v="4"/>
    <x v="5"/>
    <x v="0"/>
    <x v="0"/>
    <x v="0"/>
    <x v="0"/>
    <x v="0"/>
  </r>
  <r>
    <n v="181940164"/>
    <x v="3"/>
    <x v="119"/>
    <s v="2024-09-18"/>
    <m/>
    <m/>
    <x v="0"/>
    <x v="0"/>
    <x v="0"/>
    <x v="0"/>
    <x v="4"/>
    <x v="5"/>
    <x v="0"/>
    <x v="0"/>
    <x v="0"/>
    <x v="0"/>
    <x v="0"/>
  </r>
  <r>
    <n v="181940203"/>
    <x v="3"/>
    <x v="119"/>
    <s v="2024-09-18"/>
    <m/>
    <m/>
    <x v="0"/>
    <x v="0"/>
    <x v="0"/>
    <x v="0"/>
    <x v="4"/>
    <x v="5"/>
    <x v="0"/>
    <x v="0"/>
    <x v="0"/>
    <x v="0"/>
    <x v="0"/>
  </r>
  <r>
    <n v="181944198"/>
    <x v="23"/>
    <x v="131"/>
    <m/>
    <s v="2024-11-05"/>
    <m/>
    <x v="0"/>
    <x v="0"/>
    <x v="0"/>
    <x v="0"/>
    <x v="6"/>
    <x v="2"/>
    <x v="0"/>
    <x v="1"/>
    <x v="0"/>
    <x v="0"/>
    <x v="0"/>
  </r>
  <r>
    <n v="181944246"/>
    <x v="23"/>
    <x v="131"/>
    <m/>
    <s v="2024-11-05"/>
    <m/>
    <x v="0"/>
    <x v="0"/>
    <x v="0"/>
    <x v="0"/>
    <x v="6"/>
    <x v="2"/>
    <x v="0"/>
    <x v="1"/>
    <x v="0"/>
    <x v="0"/>
    <x v="0"/>
  </r>
  <r>
    <n v="181944915"/>
    <x v="44"/>
    <x v="132"/>
    <s v="2024-09-30"/>
    <m/>
    <m/>
    <x v="0"/>
    <x v="0"/>
    <x v="0"/>
    <x v="0"/>
    <x v="4"/>
    <x v="5"/>
    <x v="0"/>
    <x v="0"/>
    <x v="0"/>
    <x v="0"/>
    <x v="0"/>
  </r>
  <r>
    <n v="181966110"/>
    <x v="11"/>
    <x v="133"/>
    <s v="2024-09-19"/>
    <m/>
    <m/>
    <x v="0"/>
    <x v="0"/>
    <x v="0"/>
    <x v="0"/>
    <x v="4"/>
    <x v="5"/>
    <x v="0"/>
    <x v="0"/>
    <x v="0"/>
    <x v="0"/>
    <x v="0"/>
  </r>
  <r>
    <n v="181966136"/>
    <x v="11"/>
    <x v="133"/>
    <s v="2024-09-19"/>
    <m/>
    <m/>
    <x v="0"/>
    <x v="0"/>
    <x v="0"/>
    <x v="0"/>
    <x v="4"/>
    <x v="5"/>
    <x v="0"/>
    <x v="0"/>
    <x v="0"/>
    <x v="0"/>
    <x v="0"/>
  </r>
  <r>
    <n v="181966161"/>
    <x v="2"/>
    <x v="127"/>
    <s v="2024-09-25"/>
    <m/>
    <m/>
    <x v="0"/>
    <x v="0"/>
    <x v="0"/>
    <x v="0"/>
    <x v="4"/>
    <x v="5"/>
    <x v="0"/>
    <x v="0"/>
    <x v="0"/>
    <x v="0"/>
    <x v="0"/>
  </r>
  <r>
    <n v="181966197"/>
    <x v="2"/>
    <x v="127"/>
    <s v="2024-09-25"/>
    <m/>
    <m/>
    <x v="0"/>
    <x v="0"/>
    <x v="0"/>
    <x v="0"/>
    <x v="4"/>
    <x v="5"/>
    <x v="0"/>
    <x v="0"/>
    <x v="0"/>
    <x v="0"/>
    <x v="0"/>
  </r>
  <r>
    <n v="181966236"/>
    <x v="2"/>
    <x v="127"/>
    <s v="2024-09-25"/>
    <m/>
    <m/>
    <x v="0"/>
    <x v="0"/>
    <x v="0"/>
    <x v="0"/>
    <x v="4"/>
    <x v="5"/>
    <x v="0"/>
    <x v="0"/>
    <x v="0"/>
    <x v="0"/>
    <x v="0"/>
  </r>
  <r>
    <n v="181966281"/>
    <x v="2"/>
    <x v="127"/>
    <s v="2024-09-25"/>
    <m/>
    <m/>
    <x v="0"/>
    <x v="0"/>
    <x v="0"/>
    <x v="0"/>
    <x v="4"/>
    <x v="5"/>
    <x v="0"/>
    <x v="0"/>
    <x v="0"/>
    <x v="0"/>
    <x v="0"/>
  </r>
  <r>
    <n v="181966315"/>
    <x v="2"/>
    <x v="127"/>
    <s v="2024-09-25"/>
    <m/>
    <m/>
    <x v="0"/>
    <x v="0"/>
    <x v="0"/>
    <x v="0"/>
    <x v="4"/>
    <x v="5"/>
    <x v="0"/>
    <x v="0"/>
    <x v="0"/>
    <x v="0"/>
    <x v="0"/>
  </r>
  <r>
    <n v="181966815"/>
    <x v="35"/>
    <x v="127"/>
    <s v="2024-09-26"/>
    <m/>
    <m/>
    <x v="0"/>
    <x v="0"/>
    <x v="0"/>
    <x v="0"/>
    <x v="4"/>
    <x v="5"/>
    <x v="0"/>
    <x v="0"/>
    <x v="0"/>
    <x v="0"/>
    <x v="0"/>
  </r>
  <r>
    <n v="181966847"/>
    <x v="35"/>
    <x v="127"/>
    <s v="2024-09-26"/>
    <m/>
    <m/>
    <x v="0"/>
    <x v="0"/>
    <x v="0"/>
    <x v="0"/>
    <x v="4"/>
    <x v="5"/>
    <x v="0"/>
    <x v="0"/>
    <x v="0"/>
    <x v="0"/>
    <x v="0"/>
  </r>
  <r>
    <n v="181966884"/>
    <x v="35"/>
    <x v="127"/>
    <s v="2024-10-02"/>
    <m/>
    <m/>
    <x v="0"/>
    <x v="0"/>
    <x v="0"/>
    <x v="0"/>
    <x v="4"/>
    <x v="6"/>
    <x v="0"/>
    <x v="0"/>
    <x v="0"/>
    <x v="0"/>
    <x v="0"/>
  </r>
  <r>
    <n v="181967686"/>
    <x v="39"/>
    <x v="124"/>
    <s v="2024-09-23"/>
    <m/>
    <m/>
    <x v="0"/>
    <x v="0"/>
    <x v="0"/>
    <x v="0"/>
    <x v="4"/>
    <x v="5"/>
    <x v="0"/>
    <x v="0"/>
    <x v="0"/>
    <x v="0"/>
    <x v="0"/>
  </r>
  <r>
    <n v="181967725"/>
    <x v="39"/>
    <x v="124"/>
    <s v="2024-09-23"/>
    <m/>
    <m/>
    <x v="0"/>
    <x v="0"/>
    <x v="0"/>
    <x v="0"/>
    <x v="4"/>
    <x v="5"/>
    <x v="0"/>
    <x v="0"/>
    <x v="0"/>
    <x v="0"/>
    <x v="0"/>
  </r>
  <r>
    <n v="181972570"/>
    <x v="2"/>
    <x v="134"/>
    <s v="2024-09-23"/>
    <m/>
    <m/>
    <x v="0"/>
    <x v="0"/>
    <x v="0"/>
    <x v="0"/>
    <x v="4"/>
    <x v="5"/>
    <x v="0"/>
    <x v="0"/>
    <x v="0"/>
    <x v="0"/>
    <x v="0"/>
  </r>
  <r>
    <n v="181972595"/>
    <x v="2"/>
    <x v="134"/>
    <s v="2024-09-19"/>
    <m/>
    <m/>
    <x v="0"/>
    <x v="0"/>
    <x v="0"/>
    <x v="0"/>
    <x v="4"/>
    <x v="5"/>
    <x v="0"/>
    <x v="0"/>
    <x v="0"/>
    <x v="0"/>
    <x v="0"/>
  </r>
  <r>
    <n v="182002175"/>
    <x v="2"/>
    <x v="111"/>
    <m/>
    <s v="2024-09-18"/>
    <m/>
    <x v="0"/>
    <x v="0"/>
    <x v="0"/>
    <x v="0"/>
    <x v="4"/>
    <x v="2"/>
    <x v="0"/>
    <x v="1"/>
    <x v="0"/>
    <x v="0"/>
    <x v="0"/>
  </r>
  <r>
    <n v="182002198"/>
    <x v="2"/>
    <x v="111"/>
    <s v="2024-09-17"/>
    <m/>
    <s v="2024-09-19"/>
    <x v="0"/>
    <x v="0"/>
    <x v="0"/>
    <x v="0"/>
    <x v="4"/>
    <x v="5"/>
    <x v="0"/>
    <x v="0"/>
    <x v="0"/>
    <x v="0"/>
    <x v="0"/>
  </r>
  <r>
    <n v="182005491"/>
    <x v="2"/>
    <x v="124"/>
    <s v="2024-09-20"/>
    <m/>
    <m/>
    <x v="0"/>
    <x v="0"/>
    <x v="0"/>
    <x v="0"/>
    <x v="4"/>
    <x v="5"/>
    <x v="0"/>
    <x v="0"/>
    <x v="0"/>
    <x v="0"/>
    <x v="0"/>
  </r>
  <r>
    <n v="182005525"/>
    <x v="2"/>
    <x v="124"/>
    <s v="2024-09-25"/>
    <m/>
    <m/>
    <x v="0"/>
    <x v="0"/>
    <x v="0"/>
    <x v="0"/>
    <x v="4"/>
    <x v="5"/>
    <x v="0"/>
    <x v="0"/>
    <x v="0"/>
    <x v="0"/>
    <x v="0"/>
  </r>
  <r>
    <n v="182046578"/>
    <x v="15"/>
    <x v="134"/>
    <s v="2024-09-23"/>
    <m/>
    <m/>
    <x v="0"/>
    <x v="0"/>
    <x v="0"/>
    <x v="0"/>
    <x v="4"/>
    <x v="5"/>
    <x v="0"/>
    <x v="0"/>
    <x v="0"/>
    <x v="0"/>
    <x v="0"/>
  </r>
  <r>
    <n v="182046605"/>
    <x v="15"/>
    <x v="134"/>
    <s v="2024-09-23"/>
    <m/>
    <m/>
    <x v="0"/>
    <x v="0"/>
    <x v="0"/>
    <x v="0"/>
    <x v="4"/>
    <x v="5"/>
    <x v="0"/>
    <x v="0"/>
    <x v="0"/>
    <x v="0"/>
    <x v="0"/>
  </r>
  <r>
    <n v="182058156"/>
    <x v="13"/>
    <x v="135"/>
    <s v="2024-09-25"/>
    <m/>
    <m/>
    <x v="0"/>
    <x v="0"/>
    <x v="0"/>
    <x v="0"/>
    <x v="4"/>
    <x v="5"/>
    <x v="0"/>
    <x v="0"/>
    <x v="0"/>
    <x v="0"/>
    <x v="0"/>
  </r>
  <r>
    <n v="182058190"/>
    <x v="13"/>
    <x v="135"/>
    <s v="2024-09-25"/>
    <m/>
    <m/>
    <x v="0"/>
    <x v="0"/>
    <x v="0"/>
    <x v="0"/>
    <x v="4"/>
    <x v="5"/>
    <x v="0"/>
    <x v="0"/>
    <x v="0"/>
    <x v="0"/>
    <x v="0"/>
  </r>
  <r>
    <n v="182058216"/>
    <x v="13"/>
    <x v="135"/>
    <s v="2024-09-25"/>
    <m/>
    <m/>
    <x v="0"/>
    <x v="0"/>
    <x v="0"/>
    <x v="0"/>
    <x v="4"/>
    <x v="5"/>
    <x v="0"/>
    <x v="0"/>
    <x v="0"/>
    <x v="0"/>
    <x v="0"/>
  </r>
  <r>
    <n v="182061840"/>
    <x v="9"/>
    <x v="132"/>
    <s v="2024-09-30"/>
    <m/>
    <m/>
    <x v="0"/>
    <x v="0"/>
    <x v="0"/>
    <x v="0"/>
    <x v="4"/>
    <x v="5"/>
    <x v="0"/>
    <x v="0"/>
    <x v="0"/>
    <x v="0"/>
    <x v="0"/>
  </r>
  <r>
    <n v="182061889"/>
    <x v="9"/>
    <x v="132"/>
    <s v="2024-09-30"/>
    <m/>
    <m/>
    <x v="0"/>
    <x v="0"/>
    <x v="0"/>
    <x v="0"/>
    <x v="4"/>
    <x v="5"/>
    <x v="0"/>
    <x v="0"/>
    <x v="0"/>
    <x v="0"/>
    <x v="0"/>
  </r>
  <r>
    <n v="182062740"/>
    <x v="25"/>
    <x v="135"/>
    <s v="2024-09-26"/>
    <m/>
    <m/>
    <x v="0"/>
    <x v="0"/>
    <x v="0"/>
    <x v="0"/>
    <x v="4"/>
    <x v="5"/>
    <x v="0"/>
    <x v="0"/>
    <x v="0"/>
    <x v="0"/>
    <x v="0"/>
  </r>
  <r>
    <n v="182062766"/>
    <x v="23"/>
    <x v="136"/>
    <s v="2024-10-04"/>
    <m/>
    <m/>
    <x v="0"/>
    <x v="0"/>
    <x v="0"/>
    <x v="0"/>
    <x v="5"/>
    <x v="6"/>
    <x v="0"/>
    <x v="0"/>
    <x v="0"/>
    <x v="0"/>
    <x v="0"/>
  </r>
  <r>
    <n v="182062813"/>
    <x v="23"/>
    <x v="136"/>
    <s v="2024-10-04"/>
    <m/>
    <m/>
    <x v="0"/>
    <x v="0"/>
    <x v="0"/>
    <x v="0"/>
    <x v="5"/>
    <x v="6"/>
    <x v="0"/>
    <x v="0"/>
    <x v="0"/>
    <x v="0"/>
    <x v="0"/>
  </r>
  <r>
    <n v="182062856"/>
    <x v="23"/>
    <x v="136"/>
    <s v="2024-10-04"/>
    <m/>
    <m/>
    <x v="0"/>
    <x v="0"/>
    <x v="0"/>
    <x v="0"/>
    <x v="5"/>
    <x v="6"/>
    <x v="0"/>
    <x v="0"/>
    <x v="0"/>
    <x v="0"/>
    <x v="0"/>
  </r>
  <r>
    <n v="182066192"/>
    <x v="22"/>
    <x v="127"/>
    <s v="2024-09-25"/>
    <m/>
    <m/>
    <x v="0"/>
    <x v="0"/>
    <x v="0"/>
    <x v="0"/>
    <x v="4"/>
    <x v="5"/>
    <x v="0"/>
    <x v="0"/>
    <x v="0"/>
    <x v="0"/>
    <x v="0"/>
  </r>
  <r>
    <n v="182066217"/>
    <x v="22"/>
    <x v="127"/>
    <s v="2024-09-25"/>
    <m/>
    <m/>
    <x v="0"/>
    <x v="0"/>
    <x v="0"/>
    <x v="0"/>
    <x v="4"/>
    <x v="5"/>
    <x v="0"/>
    <x v="0"/>
    <x v="0"/>
    <x v="0"/>
    <x v="0"/>
  </r>
  <r>
    <n v="182066256"/>
    <x v="22"/>
    <x v="127"/>
    <s v="2024-09-25"/>
    <m/>
    <m/>
    <x v="0"/>
    <x v="0"/>
    <x v="0"/>
    <x v="0"/>
    <x v="4"/>
    <x v="5"/>
    <x v="0"/>
    <x v="0"/>
    <x v="0"/>
    <x v="0"/>
    <x v="0"/>
  </r>
  <r>
    <n v="182069421"/>
    <x v="2"/>
    <x v="132"/>
    <s v="2024-09-30"/>
    <m/>
    <m/>
    <x v="0"/>
    <x v="0"/>
    <x v="0"/>
    <x v="0"/>
    <x v="4"/>
    <x v="5"/>
    <x v="0"/>
    <x v="0"/>
    <x v="0"/>
    <x v="0"/>
    <x v="0"/>
  </r>
  <r>
    <n v="182069447"/>
    <x v="2"/>
    <x v="132"/>
    <s v="2024-09-30"/>
    <m/>
    <m/>
    <x v="0"/>
    <x v="0"/>
    <x v="0"/>
    <x v="0"/>
    <x v="4"/>
    <x v="5"/>
    <x v="0"/>
    <x v="0"/>
    <x v="0"/>
    <x v="0"/>
    <x v="0"/>
  </r>
  <r>
    <n v="182069490"/>
    <x v="2"/>
    <x v="132"/>
    <s v="2024-09-30"/>
    <m/>
    <m/>
    <x v="0"/>
    <x v="0"/>
    <x v="0"/>
    <x v="0"/>
    <x v="4"/>
    <x v="5"/>
    <x v="0"/>
    <x v="0"/>
    <x v="0"/>
    <x v="0"/>
    <x v="0"/>
  </r>
  <r>
    <n v="182069524"/>
    <x v="2"/>
    <x v="132"/>
    <m/>
    <s v="2024-10-10"/>
    <m/>
    <x v="0"/>
    <x v="0"/>
    <x v="0"/>
    <x v="0"/>
    <x v="4"/>
    <x v="2"/>
    <x v="0"/>
    <x v="1"/>
    <x v="0"/>
    <x v="0"/>
    <x v="0"/>
  </r>
  <r>
    <n v="182070432"/>
    <x v="8"/>
    <x v="128"/>
    <s v="2024-09-23"/>
    <m/>
    <m/>
    <x v="0"/>
    <x v="0"/>
    <x v="0"/>
    <x v="0"/>
    <x v="4"/>
    <x v="5"/>
    <x v="0"/>
    <x v="0"/>
    <x v="0"/>
    <x v="0"/>
    <x v="0"/>
  </r>
  <r>
    <n v="182070449"/>
    <x v="8"/>
    <x v="128"/>
    <s v="2024-09-23"/>
    <m/>
    <m/>
    <x v="0"/>
    <x v="0"/>
    <x v="0"/>
    <x v="0"/>
    <x v="4"/>
    <x v="5"/>
    <x v="0"/>
    <x v="0"/>
    <x v="0"/>
    <x v="0"/>
    <x v="0"/>
  </r>
  <r>
    <n v="182070481"/>
    <x v="8"/>
    <x v="128"/>
    <s v="2024-09-23"/>
    <m/>
    <m/>
    <x v="0"/>
    <x v="0"/>
    <x v="0"/>
    <x v="0"/>
    <x v="4"/>
    <x v="5"/>
    <x v="0"/>
    <x v="0"/>
    <x v="0"/>
    <x v="0"/>
    <x v="0"/>
  </r>
  <r>
    <n v="182070510"/>
    <x v="8"/>
    <x v="128"/>
    <s v="2024-09-23"/>
    <m/>
    <m/>
    <x v="0"/>
    <x v="0"/>
    <x v="0"/>
    <x v="0"/>
    <x v="4"/>
    <x v="5"/>
    <x v="0"/>
    <x v="0"/>
    <x v="0"/>
    <x v="0"/>
    <x v="0"/>
  </r>
  <r>
    <n v="182076865"/>
    <x v="56"/>
    <x v="137"/>
    <s v="2024-09-27"/>
    <m/>
    <m/>
    <x v="0"/>
    <x v="0"/>
    <x v="0"/>
    <x v="0"/>
    <x v="4"/>
    <x v="5"/>
    <x v="0"/>
    <x v="0"/>
    <x v="0"/>
    <x v="0"/>
    <x v="0"/>
  </r>
  <r>
    <n v="182076904"/>
    <x v="56"/>
    <x v="137"/>
    <s v="2024-09-27"/>
    <m/>
    <m/>
    <x v="0"/>
    <x v="0"/>
    <x v="0"/>
    <x v="0"/>
    <x v="4"/>
    <x v="5"/>
    <x v="0"/>
    <x v="0"/>
    <x v="0"/>
    <x v="0"/>
    <x v="0"/>
  </r>
  <r>
    <n v="182089009"/>
    <x v="25"/>
    <x v="135"/>
    <s v="2024-09-30"/>
    <m/>
    <m/>
    <x v="0"/>
    <x v="0"/>
    <x v="0"/>
    <x v="0"/>
    <x v="4"/>
    <x v="5"/>
    <x v="0"/>
    <x v="0"/>
    <x v="0"/>
    <x v="0"/>
    <x v="0"/>
  </r>
  <r>
    <n v="182089366"/>
    <x v="22"/>
    <x v="138"/>
    <s v="2024-09-26"/>
    <m/>
    <m/>
    <x v="0"/>
    <x v="0"/>
    <x v="0"/>
    <x v="0"/>
    <x v="4"/>
    <x v="5"/>
    <x v="0"/>
    <x v="0"/>
    <x v="0"/>
    <x v="0"/>
    <x v="0"/>
  </r>
  <r>
    <n v="182089402"/>
    <x v="22"/>
    <x v="138"/>
    <s v="2024-09-26"/>
    <m/>
    <m/>
    <x v="0"/>
    <x v="0"/>
    <x v="0"/>
    <x v="0"/>
    <x v="4"/>
    <x v="5"/>
    <x v="0"/>
    <x v="0"/>
    <x v="0"/>
    <x v="0"/>
    <x v="0"/>
  </r>
  <r>
    <n v="182090148"/>
    <x v="8"/>
    <x v="128"/>
    <m/>
    <s v="2024-10-16"/>
    <m/>
    <x v="0"/>
    <x v="0"/>
    <x v="0"/>
    <x v="0"/>
    <x v="4"/>
    <x v="2"/>
    <x v="0"/>
    <x v="1"/>
    <x v="0"/>
    <x v="0"/>
    <x v="0"/>
  </r>
  <r>
    <n v="182090192"/>
    <x v="8"/>
    <x v="128"/>
    <m/>
    <s v="2024-10-16"/>
    <m/>
    <x v="0"/>
    <x v="0"/>
    <x v="0"/>
    <x v="0"/>
    <x v="4"/>
    <x v="2"/>
    <x v="0"/>
    <x v="1"/>
    <x v="0"/>
    <x v="0"/>
    <x v="0"/>
  </r>
  <r>
    <n v="182091120"/>
    <x v="44"/>
    <x v="128"/>
    <s v="2024-09-24"/>
    <m/>
    <m/>
    <x v="0"/>
    <x v="0"/>
    <x v="0"/>
    <x v="0"/>
    <x v="4"/>
    <x v="5"/>
    <x v="0"/>
    <x v="0"/>
    <x v="0"/>
    <x v="0"/>
    <x v="0"/>
  </r>
  <r>
    <n v="182092177"/>
    <x v="27"/>
    <x v="134"/>
    <s v="2024-09-23"/>
    <m/>
    <m/>
    <x v="0"/>
    <x v="0"/>
    <x v="0"/>
    <x v="0"/>
    <x v="4"/>
    <x v="5"/>
    <x v="0"/>
    <x v="0"/>
    <x v="0"/>
    <x v="0"/>
    <x v="0"/>
  </r>
  <r>
    <n v="182092213"/>
    <x v="27"/>
    <x v="134"/>
    <s v="2024-09-23"/>
    <m/>
    <m/>
    <x v="0"/>
    <x v="0"/>
    <x v="0"/>
    <x v="0"/>
    <x v="4"/>
    <x v="5"/>
    <x v="0"/>
    <x v="0"/>
    <x v="0"/>
    <x v="0"/>
    <x v="0"/>
  </r>
  <r>
    <n v="182093780"/>
    <x v="11"/>
    <x v="134"/>
    <s v="2024-09-23"/>
    <m/>
    <m/>
    <x v="0"/>
    <x v="0"/>
    <x v="0"/>
    <x v="0"/>
    <x v="4"/>
    <x v="5"/>
    <x v="0"/>
    <x v="0"/>
    <x v="0"/>
    <x v="0"/>
    <x v="0"/>
  </r>
  <r>
    <n v="182093808"/>
    <x v="11"/>
    <x v="134"/>
    <s v="2024-09-25"/>
    <m/>
    <m/>
    <x v="0"/>
    <x v="0"/>
    <x v="0"/>
    <x v="0"/>
    <x v="4"/>
    <x v="5"/>
    <x v="0"/>
    <x v="0"/>
    <x v="0"/>
    <x v="0"/>
    <x v="0"/>
  </r>
  <r>
    <n v="182098282"/>
    <x v="30"/>
    <x v="134"/>
    <s v="2024-09-23"/>
    <m/>
    <m/>
    <x v="0"/>
    <x v="0"/>
    <x v="0"/>
    <x v="0"/>
    <x v="4"/>
    <x v="5"/>
    <x v="0"/>
    <x v="0"/>
    <x v="0"/>
    <x v="0"/>
    <x v="0"/>
  </r>
  <r>
    <n v="182098312"/>
    <x v="30"/>
    <x v="134"/>
    <s v="2024-09-23"/>
    <m/>
    <m/>
    <x v="0"/>
    <x v="0"/>
    <x v="0"/>
    <x v="0"/>
    <x v="4"/>
    <x v="5"/>
    <x v="0"/>
    <x v="0"/>
    <x v="0"/>
    <x v="0"/>
    <x v="0"/>
  </r>
  <r>
    <n v="182100296"/>
    <x v="47"/>
    <x v="127"/>
    <s v="2024-09-26"/>
    <m/>
    <m/>
    <x v="0"/>
    <x v="0"/>
    <x v="0"/>
    <x v="0"/>
    <x v="4"/>
    <x v="5"/>
    <x v="0"/>
    <x v="0"/>
    <x v="0"/>
    <x v="0"/>
    <x v="0"/>
  </r>
  <r>
    <n v="182128862"/>
    <x v="25"/>
    <x v="128"/>
    <s v="2024-09-25"/>
    <m/>
    <m/>
    <x v="0"/>
    <x v="0"/>
    <x v="0"/>
    <x v="0"/>
    <x v="4"/>
    <x v="5"/>
    <x v="0"/>
    <x v="0"/>
    <x v="0"/>
    <x v="0"/>
    <x v="0"/>
  </r>
  <r>
    <n v="182129895"/>
    <x v="8"/>
    <x v="138"/>
    <s v="2024-09-26"/>
    <m/>
    <m/>
    <x v="0"/>
    <x v="0"/>
    <x v="0"/>
    <x v="0"/>
    <x v="4"/>
    <x v="5"/>
    <x v="0"/>
    <x v="0"/>
    <x v="0"/>
    <x v="0"/>
    <x v="0"/>
  </r>
  <r>
    <n v="182129927"/>
    <x v="8"/>
    <x v="138"/>
    <s v="2024-09-26"/>
    <m/>
    <m/>
    <x v="0"/>
    <x v="0"/>
    <x v="0"/>
    <x v="0"/>
    <x v="4"/>
    <x v="5"/>
    <x v="0"/>
    <x v="0"/>
    <x v="0"/>
    <x v="0"/>
    <x v="0"/>
  </r>
  <r>
    <n v="182133695"/>
    <x v="4"/>
    <x v="137"/>
    <m/>
    <s v="2024-09-25"/>
    <m/>
    <x v="0"/>
    <x v="0"/>
    <x v="0"/>
    <x v="0"/>
    <x v="4"/>
    <x v="2"/>
    <x v="0"/>
    <x v="1"/>
    <x v="0"/>
    <x v="0"/>
    <x v="0"/>
  </r>
  <r>
    <n v="182133729"/>
    <x v="11"/>
    <x v="137"/>
    <s v="2024-09-26"/>
    <m/>
    <m/>
    <x v="0"/>
    <x v="0"/>
    <x v="0"/>
    <x v="0"/>
    <x v="4"/>
    <x v="5"/>
    <x v="0"/>
    <x v="0"/>
    <x v="0"/>
    <x v="0"/>
    <x v="0"/>
  </r>
  <r>
    <n v="182133733"/>
    <x v="4"/>
    <x v="137"/>
    <m/>
    <s v="2024-09-25"/>
    <m/>
    <x v="0"/>
    <x v="0"/>
    <x v="0"/>
    <x v="0"/>
    <x v="4"/>
    <x v="2"/>
    <x v="0"/>
    <x v="1"/>
    <x v="0"/>
    <x v="0"/>
    <x v="0"/>
  </r>
  <r>
    <n v="182133747"/>
    <x v="11"/>
    <x v="137"/>
    <s v="2024-09-26"/>
    <m/>
    <m/>
    <x v="0"/>
    <x v="0"/>
    <x v="0"/>
    <x v="0"/>
    <x v="4"/>
    <x v="5"/>
    <x v="0"/>
    <x v="0"/>
    <x v="0"/>
    <x v="0"/>
    <x v="0"/>
  </r>
  <r>
    <n v="182133772"/>
    <x v="4"/>
    <x v="137"/>
    <m/>
    <s v="2024-09-25"/>
    <m/>
    <x v="0"/>
    <x v="0"/>
    <x v="0"/>
    <x v="0"/>
    <x v="4"/>
    <x v="2"/>
    <x v="0"/>
    <x v="1"/>
    <x v="0"/>
    <x v="0"/>
    <x v="0"/>
  </r>
  <r>
    <n v="182133781"/>
    <x v="11"/>
    <x v="137"/>
    <s v="2024-09-26"/>
    <m/>
    <m/>
    <x v="0"/>
    <x v="0"/>
    <x v="0"/>
    <x v="0"/>
    <x v="4"/>
    <x v="5"/>
    <x v="0"/>
    <x v="0"/>
    <x v="0"/>
    <x v="0"/>
    <x v="0"/>
  </r>
  <r>
    <n v="182133815"/>
    <x v="11"/>
    <x v="137"/>
    <s v="2024-09-26"/>
    <m/>
    <m/>
    <x v="0"/>
    <x v="0"/>
    <x v="0"/>
    <x v="0"/>
    <x v="4"/>
    <x v="5"/>
    <x v="0"/>
    <x v="0"/>
    <x v="0"/>
    <x v="0"/>
    <x v="0"/>
  </r>
  <r>
    <n v="182133848"/>
    <x v="11"/>
    <x v="137"/>
    <s v="2024-09-26"/>
    <m/>
    <m/>
    <x v="0"/>
    <x v="0"/>
    <x v="0"/>
    <x v="0"/>
    <x v="4"/>
    <x v="5"/>
    <x v="0"/>
    <x v="0"/>
    <x v="0"/>
    <x v="0"/>
    <x v="0"/>
  </r>
  <r>
    <n v="182133891"/>
    <x v="11"/>
    <x v="137"/>
    <s v="2024-09-27"/>
    <m/>
    <m/>
    <x v="0"/>
    <x v="0"/>
    <x v="0"/>
    <x v="0"/>
    <x v="4"/>
    <x v="5"/>
    <x v="0"/>
    <x v="0"/>
    <x v="0"/>
    <x v="0"/>
    <x v="0"/>
  </r>
  <r>
    <n v="182134070"/>
    <x v="25"/>
    <x v="127"/>
    <s v="2024-10-02"/>
    <m/>
    <m/>
    <x v="0"/>
    <x v="0"/>
    <x v="0"/>
    <x v="0"/>
    <x v="4"/>
    <x v="6"/>
    <x v="0"/>
    <x v="0"/>
    <x v="0"/>
    <x v="0"/>
    <x v="0"/>
  </r>
  <r>
    <n v="182134174"/>
    <x v="25"/>
    <x v="127"/>
    <s v="2024-10-02"/>
    <m/>
    <m/>
    <x v="0"/>
    <x v="0"/>
    <x v="0"/>
    <x v="0"/>
    <x v="4"/>
    <x v="6"/>
    <x v="0"/>
    <x v="0"/>
    <x v="0"/>
    <x v="0"/>
    <x v="0"/>
  </r>
  <r>
    <n v="182137786"/>
    <x v="67"/>
    <x v="134"/>
    <s v="2024-09-24"/>
    <m/>
    <s v="2024-10-29"/>
    <x v="0"/>
    <x v="0"/>
    <x v="0"/>
    <x v="0"/>
    <x v="4"/>
    <x v="5"/>
    <x v="0"/>
    <x v="0"/>
    <x v="0"/>
    <x v="0"/>
    <x v="0"/>
  </r>
  <r>
    <n v="182138004"/>
    <x v="33"/>
    <x v="127"/>
    <s v="2024-09-25"/>
    <m/>
    <m/>
    <x v="0"/>
    <x v="0"/>
    <x v="0"/>
    <x v="0"/>
    <x v="4"/>
    <x v="5"/>
    <x v="0"/>
    <x v="0"/>
    <x v="0"/>
    <x v="0"/>
    <x v="0"/>
  </r>
  <r>
    <n v="182138041"/>
    <x v="33"/>
    <x v="127"/>
    <s v="2024-09-25"/>
    <m/>
    <m/>
    <x v="0"/>
    <x v="0"/>
    <x v="0"/>
    <x v="0"/>
    <x v="4"/>
    <x v="5"/>
    <x v="0"/>
    <x v="0"/>
    <x v="0"/>
    <x v="0"/>
    <x v="0"/>
  </r>
  <r>
    <n v="182138075"/>
    <x v="33"/>
    <x v="127"/>
    <s v="2024-09-25"/>
    <m/>
    <m/>
    <x v="0"/>
    <x v="0"/>
    <x v="0"/>
    <x v="0"/>
    <x v="4"/>
    <x v="5"/>
    <x v="0"/>
    <x v="0"/>
    <x v="0"/>
    <x v="0"/>
    <x v="0"/>
  </r>
  <r>
    <n v="182138818"/>
    <x v="30"/>
    <x v="135"/>
    <s v="2024-09-26"/>
    <m/>
    <m/>
    <x v="0"/>
    <x v="0"/>
    <x v="0"/>
    <x v="0"/>
    <x v="4"/>
    <x v="5"/>
    <x v="0"/>
    <x v="0"/>
    <x v="0"/>
    <x v="0"/>
    <x v="0"/>
  </r>
  <r>
    <n v="182138880"/>
    <x v="30"/>
    <x v="135"/>
    <s v="2024-09-26"/>
    <m/>
    <m/>
    <x v="0"/>
    <x v="0"/>
    <x v="0"/>
    <x v="0"/>
    <x v="4"/>
    <x v="5"/>
    <x v="0"/>
    <x v="0"/>
    <x v="0"/>
    <x v="0"/>
    <x v="0"/>
  </r>
  <r>
    <n v="182141039"/>
    <x v="33"/>
    <x v="127"/>
    <s v="2024-09-25"/>
    <m/>
    <m/>
    <x v="0"/>
    <x v="0"/>
    <x v="0"/>
    <x v="0"/>
    <x v="4"/>
    <x v="5"/>
    <x v="0"/>
    <x v="0"/>
    <x v="0"/>
    <x v="0"/>
    <x v="0"/>
  </r>
  <r>
    <n v="182141184"/>
    <x v="47"/>
    <x v="136"/>
    <s v="2024-10-09"/>
    <m/>
    <m/>
    <x v="0"/>
    <x v="0"/>
    <x v="0"/>
    <x v="0"/>
    <x v="5"/>
    <x v="6"/>
    <x v="0"/>
    <x v="0"/>
    <x v="0"/>
    <x v="0"/>
    <x v="0"/>
  </r>
  <r>
    <n v="182141221"/>
    <x v="47"/>
    <x v="136"/>
    <m/>
    <s v="2024-10-07"/>
    <m/>
    <x v="0"/>
    <x v="0"/>
    <x v="0"/>
    <x v="0"/>
    <x v="5"/>
    <x v="2"/>
    <x v="0"/>
    <x v="1"/>
    <x v="0"/>
    <x v="0"/>
    <x v="0"/>
  </r>
  <r>
    <n v="182141251"/>
    <x v="47"/>
    <x v="136"/>
    <m/>
    <s v="2024-10-07"/>
    <m/>
    <x v="0"/>
    <x v="0"/>
    <x v="0"/>
    <x v="0"/>
    <x v="5"/>
    <x v="2"/>
    <x v="0"/>
    <x v="1"/>
    <x v="0"/>
    <x v="0"/>
    <x v="0"/>
  </r>
  <r>
    <n v="182143348"/>
    <x v="47"/>
    <x v="137"/>
    <s v="2024-09-27"/>
    <m/>
    <m/>
    <x v="0"/>
    <x v="0"/>
    <x v="0"/>
    <x v="0"/>
    <x v="4"/>
    <x v="5"/>
    <x v="0"/>
    <x v="0"/>
    <x v="0"/>
    <x v="0"/>
    <x v="0"/>
  </r>
  <r>
    <n v="182159286"/>
    <x v="25"/>
    <x v="132"/>
    <s v="2024-09-30"/>
    <m/>
    <m/>
    <x v="0"/>
    <x v="0"/>
    <x v="0"/>
    <x v="0"/>
    <x v="4"/>
    <x v="5"/>
    <x v="0"/>
    <x v="0"/>
    <x v="0"/>
    <x v="0"/>
    <x v="0"/>
  </r>
  <r>
    <n v="182159311"/>
    <x v="25"/>
    <x v="132"/>
    <s v="2024-09-30"/>
    <m/>
    <m/>
    <x v="0"/>
    <x v="0"/>
    <x v="0"/>
    <x v="0"/>
    <x v="4"/>
    <x v="5"/>
    <x v="0"/>
    <x v="0"/>
    <x v="0"/>
    <x v="0"/>
    <x v="0"/>
  </r>
  <r>
    <n v="182159344"/>
    <x v="25"/>
    <x v="132"/>
    <s v="2024-10-02"/>
    <m/>
    <m/>
    <x v="0"/>
    <x v="0"/>
    <x v="0"/>
    <x v="0"/>
    <x v="4"/>
    <x v="6"/>
    <x v="0"/>
    <x v="0"/>
    <x v="0"/>
    <x v="0"/>
    <x v="0"/>
  </r>
  <r>
    <n v="182161298"/>
    <x v="6"/>
    <x v="123"/>
    <s v="2024-09-30"/>
    <m/>
    <m/>
    <x v="0"/>
    <x v="0"/>
    <x v="0"/>
    <x v="0"/>
    <x v="4"/>
    <x v="5"/>
    <x v="0"/>
    <x v="0"/>
    <x v="0"/>
    <x v="0"/>
    <x v="0"/>
  </r>
  <r>
    <n v="182161368"/>
    <x v="6"/>
    <x v="123"/>
    <s v="2024-09-30"/>
    <m/>
    <m/>
    <x v="0"/>
    <x v="0"/>
    <x v="0"/>
    <x v="0"/>
    <x v="4"/>
    <x v="5"/>
    <x v="0"/>
    <x v="0"/>
    <x v="0"/>
    <x v="0"/>
    <x v="0"/>
  </r>
  <r>
    <n v="182161427"/>
    <x v="6"/>
    <x v="123"/>
    <s v="2024-09-30"/>
    <m/>
    <m/>
    <x v="0"/>
    <x v="0"/>
    <x v="0"/>
    <x v="0"/>
    <x v="4"/>
    <x v="5"/>
    <x v="0"/>
    <x v="0"/>
    <x v="0"/>
    <x v="0"/>
    <x v="0"/>
  </r>
  <r>
    <n v="182163190"/>
    <x v="67"/>
    <x v="128"/>
    <s v="2024-09-24"/>
    <m/>
    <m/>
    <x v="0"/>
    <x v="0"/>
    <x v="0"/>
    <x v="0"/>
    <x v="4"/>
    <x v="5"/>
    <x v="0"/>
    <x v="0"/>
    <x v="0"/>
    <x v="0"/>
    <x v="0"/>
  </r>
  <r>
    <n v="182165464"/>
    <x v="2"/>
    <x v="135"/>
    <s v="2024-09-27"/>
    <m/>
    <m/>
    <x v="0"/>
    <x v="0"/>
    <x v="0"/>
    <x v="0"/>
    <x v="4"/>
    <x v="5"/>
    <x v="0"/>
    <x v="0"/>
    <x v="0"/>
    <x v="0"/>
    <x v="0"/>
  </r>
  <r>
    <n v="182165514"/>
    <x v="2"/>
    <x v="135"/>
    <s v="2024-09-24"/>
    <m/>
    <m/>
    <x v="0"/>
    <x v="0"/>
    <x v="0"/>
    <x v="0"/>
    <x v="4"/>
    <x v="5"/>
    <x v="0"/>
    <x v="0"/>
    <x v="0"/>
    <x v="0"/>
    <x v="0"/>
  </r>
  <r>
    <n v="182182984"/>
    <x v="2"/>
    <x v="132"/>
    <s v="2024-09-30"/>
    <m/>
    <m/>
    <x v="0"/>
    <x v="0"/>
    <x v="0"/>
    <x v="0"/>
    <x v="4"/>
    <x v="5"/>
    <x v="0"/>
    <x v="0"/>
    <x v="0"/>
    <x v="0"/>
    <x v="0"/>
  </r>
  <r>
    <n v="182183048"/>
    <x v="2"/>
    <x v="132"/>
    <s v="2024-09-30"/>
    <m/>
    <m/>
    <x v="0"/>
    <x v="0"/>
    <x v="0"/>
    <x v="0"/>
    <x v="4"/>
    <x v="5"/>
    <x v="0"/>
    <x v="0"/>
    <x v="0"/>
    <x v="0"/>
    <x v="0"/>
  </r>
  <r>
    <n v="182183077"/>
    <x v="2"/>
    <x v="132"/>
    <s v="2024-09-30"/>
    <m/>
    <m/>
    <x v="0"/>
    <x v="0"/>
    <x v="0"/>
    <x v="0"/>
    <x v="4"/>
    <x v="5"/>
    <x v="0"/>
    <x v="0"/>
    <x v="0"/>
    <x v="0"/>
    <x v="0"/>
  </r>
  <r>
    <n v="182183101"/>
    <x v="2"/>
    <x v="132"/>
    <s v="2024-09-30"/>
    <m/>
    <m/>
    <x v="0"/>
    <x v="0"/>
    <x v="0"/>
    <x v="0"/>
    <x v="4"/>
    <x v="5"/>
    <x v="0"/>
    <x v="0"/>
    <x v="0"/>
    <x v="0"/>
    <x v="0"/>
  </r>
  <r>
    <n v="182183445"/>
    <x v="45"/>
    <x v="139"/>
    <s v="2024-10-18"/>
    <m/>
    <m/>
    <x v="0"/>
    <x v="0"/>
    <x v="0"/>
    <x v="0"/>
    <x v="5"/>
    <x v="6"/>
    <x v="0"/>
    <x v="0"/>
    <x v="0"/>
    <x v="0"/>
    <x v="0"/>
  </r>
  <r>
    <n v="182183460"/>
    <x v="45"/>
    <x v="139"/>
    <s v="2024-10-18"/>
    <m/>
    <m/>
    <x v="0"/>
    <x v="0"/>
    <x v="0"/>
    <x v="0"/>
    <x v="5"/>
    <x v="6"/>
    <x v="0"/>
    <x v="0"/>
    <x v="0"/>
    <x v="0"/>
    <x v="0"/>
  </r>
  <r>
    <n v="182183478"/>
    <x v="45"/>
    <x v="139"/>
    <s v="2024-10-18"/>
    <m/>
    <m/>
    <x v="0"/>
    <x v="0"/>
    <x v="0"/>
    <x v="0"/>
    <x v="5"/>
    <x v="6"/>
    <x v="0"/>
    <x v="0"/>
    <x v="0"/>
    <x v="0"/>
    <x v="0"/>
  </r>
  <r>
    <n v="182183488"/>
    <x v="45"/>
    <x v="139"/>
    <s v="2024-10-18"/>
    <m/>
    <m/>
    <x v="0"/>
    <x v="0"/>
    <x v="0"/>
    <x v="0"/>
    <x v="5"/>
    <x v="6"/>
    <x v="0"/>
    <x v="0"/>
    <x v="0"/>
    <x v="0"/>
    <x v="0"/>
  </r>
  <r>
    <n v="182183520"/>
    <x v="45"/>
    <x v="139"/>
    <s v="2024-10-18"/>
    <m/>
    <m/>
    <x v="0"/>
    <x v="0"/>
    <x v="0"/>
    <x v="0"/>
    <x v="5"/>
    <x v="6"/>
    <x v="0"/>
    <x v="0"/>
    <x v="0"/>
    <x v="0"/>
    <x v="0"/>
  </r>
  <r>
    <n v="182188691"/>
    <x v="21"/>
    <x v="132"/>
    <s v="2024-09-27"/>
    <m/>
    <m/>
    <x v="0"/>
    <x v="0"/>
    <x v="0"/>
    <x v="0"/>
    <x v="4"/>
    <x v="5"/>
    <x v="0"/>
    <x v="0"/>
    <x v="0"/>
    <x v="0"/>
    <x v="0"/>
  </r>
  <r>
    <n v="182188728"/>
    <x v="21"/>
    <x v="132"/>
    <s v="2024-09-27"/>
    <m/>
    <m/>
    <x v="0"/>
    <x v="0"/>
    <x v="0"/>
    <x v="0"/>
    <x v="4"/>
    <x v="5"/>
    <x v="0"/>
    <x v="0"/>
    <x v="0"/>
    <x v="0"/>
    <x v="0"/>
  </r>
  <r>
    <n v="182188749"/>
    <x v="21"/>
    <x v="132"/>
    <s v="2024-09-27"/>
    <m/>
    <m/>
    <x v="0"/>
    <x v="0"/>
    <x v="0"/>
    <x v="0"/>
    <x v="4"/>
    <x v="5"/>
    <x v="0"/>
    <x v="0"/>
    <x v="0"/>
    <x v="0"/>
    <x v="0"/>
  </r>
  <r>
    <n v="182188777"/>
    <x v="21"/>
    <x v="132"/>
    <s v="2024-09-27"/>
    <m/>
    <m/>
    <x v="0"/>
    <x v="0"/>
    <x v="0"/>
    <x v="0"/>
    <x v="4"/>
    <x v="5"/>
    <x v="0"/>
    <x v="0"/>
    <x v="0"/>
    <x v="0"/>
    <x v="0"/>
  </r>
  <r>
    <n v="182192706"/>
    <x v="4"/>
    <x v="123"/>
    <s v="2024-10-03"/>
    <m/>
    <m/>
    <x v="0"/>
    <x v="0"/>
    <x v="0"/>
    <x v="0"/>
    <x v="4"/>
    <x v="6"/>
    <x v="0"/>
    <x v="0"/>
    <x v="0"/>
    <x v="0"/>
    <x v="0"/>
  </r>
  <r>
    <n v="182192740"/>
    <x v="4"/>
    <x v="123"/>
    <s v="2024-10-03"/>
    <m/>
    <m/>
    <x v="0"/>
    <x v="0"/>
    <x v="0"/>
    <x v="0"/>
    <x v="4"/>
    <x v="6"/>
    <x v="0"/>
    <x v="0"/>
    <x v="0"/>
    <x v="0"/>
    <x v="0"/>
  </r>
  <r>
    <n v="182192792"/>
    <x v="4"/>
    <x v="123"/>
    <s v="2024-10-01"/>
    <m/>
    <m/>
    <x v="0"/>
    <x v="0"/>
    <x v="0"/>
    <x v="0"/>
    <x v="4"/>
    <x v="6"/>
    <x v="0"/>
    <x v="0"/>
    <x v="0"/>
    <x v="0"/>
    <x v="0"/>
  </r>
  <r>
    <n v="182192805"/>
    <x v="56"/>
    <x v="135"/>
    <s v="2024-09-26"/>
    <m/>
    <m/>
    <x v="0"/>
    <x v="0"/>
    <x v="0"/>
    <x v="0"/>
    <x v="4"/>
    <x v="5"/>
    <x v="0"/>
    <x v="0"/>
    <x v="0"/>
    <x v="0"/>
    <x v="0"/>
  </r>
  <r>
    <n v="182192828"/>
    <x v="4"/>
    <x v="123"/>
    <s v="2024-10-01"/>
    <m/>
    <m/>
    <x v="0"/>
    <x v="0"/>
    <x v="0"/>
    <x v="0"/>
    <x v="4"/>
    <x v="6"/>
    <x v="0"/>
    <x v="0"/>
    <x v="0"/>
    <x v="0"/>
    <x v="0"/>
  </r>
  <r>
    <n v="182192860"/>
    <x v="56"/>
    <x v="135"/>
    <s v="2024-09-26"/>
    <m/>
    <m/>
    <x v="0"/>
    <x v="0"/>
    <x v="0"/>
    <x v="0"/>
    <x v="4"/>
    <x v="5"/>
    <x v="0"/>
    <x v="0"/>
    <x v="0"/>
    <x v="0"/>
    <x v="0"/>
  </r>
  <r>
    <n v="182208397"/>
    <x v="67"/>
    <x v="123"/>
    <m/>
    <s v="2024-10-15"/>
    <m/>
    <x v="0"/>
    <x v="0"/>
    <x v="0"/>
    <x v="0"/>
    <x v="4"/>
    <x v="2"/>
    <x v="0"/>
    <x v="1"/>
    <x v="0"/>
    <x v="0"/>
    <x v="0"/>
  </r>
  <r>
    <n v="182208412"/>
    <x v="67"/>
    <x v="123"/>
    <m/>
    <m/>
    <m/>
    <x v="0"/>
    <x v="0"/>
    <x v="0"/>
    <x v="0"/>
    <x v="4"/>
    <x v="2"/>
    <x v="0"/>
    <x v="1"/>
    <x v="0"/>
    <x v="0"/>
    <x v="0"/>
  </r>
  <r>
    <n v="182212348"/>
    <x v="30"/>
    <x v="140"/>
    <s v="2024-09-26"/>
    <m/>
    <m/>
    <x v="0"/>
    <x v="0"/>
    <x v="0"/>
    <x v="0"/>
    <x v="4"/>
    <x v="5"/>
    <x v="0"/>
    <x v="0"/>
    <x v="0"/>
    <x v="0"/>
    <x v="0"/>
  </r>
  <r>
    <n v="182212380"/>
    <x v="30"/>
    <x v="140"/>
    <s v="2024-09-26"/>
    <m/>
    <m/>
    <x v="0"/>
    <x v="0"/>
    <x v="0"/>
    <x v="0"/>
    <x v="4"/>
    <x v="5"/>
    <x v="0"/>
    <x v="0"/>
    <x v="0"/>
    <x v="0"/>
    <x v="0"/>
  </r>
  <r>
    <n v="182212431"/>
    <x v="30"/>
    <x v="140"/>
    <s v="2024-09-26"/>
    <m/>
    <m/>
    <x v="0"/>
    <x v="0"/>
    <x v="0"/>
    <x v="0"/>
    <x v="4"/>
    <x v="5"/>
    <x v="0"/>
    <x v="0"/>
    <x v="0"/>
    <x v="0"/>
    <x v="0"/>
  </r>
  <r>
    <n v="182212474"/>
    <x v="47"/>
    <x v="123"/>
    <s v="2024-10-01"/>
    <m/>
    <m/>
    <x v="0"/>
    <x v="0"/>
    <x v="0"/>
    <x v="0"/>
    <x v="4"/>
    <x v="6"/>
    <x v="0"/>
    <x v="0"/>
    <x v="0"/>
    <x v="0"/>
    <x v="0"/>
  </r>
  <r>
    <n v="182242552"/>
    <x v="3"/>
    <x v="117"/>
    <s v="2024-11-04"/>
    <m/>
    <m/>
    <x v="0"/>
    <x v="0"/>
    <x v="0"/>
    <x v="0"/>
    <x v="5"/>
    <x v="7"/>
    <x v="0"/>
    <x v="0"/>
    <x v="0"/>
    <x v="0"/>
    <x v="0"/>
  </r>
  <r>
    <n v="182242579"/>
    <x v="3"/>
    <x v="117"/>
    <s v="2024-11-04"/>
    <m/>
    <m/>
    <x v="0"/>
    <x v="0"/>
    <x v="0"/>
    <x v="0"/>
    <x v="5"/>
    <x v="7"/>
    <x v="0"/>
    <x v="0"/>
    <x v="0"/>
    <x v="0"/>
    <x v="0"/>
  </r>
  <r>
    <n v="182242614"/>
    <x v="3"/>
    <x v="117"/>
    <s v="2024-11-04"/>
    <m/>
    <m/>
    <x v="0"/>
    <x v="0"/>
    <x v="0"/>
    <x v="0"/>
    <x v="5"/>
    <x v="7"/>
    <x v="0"/>
    <x v="0"/>
    <x v="0"/>
    <x v="0"/>
    <x v="0"/>
  </r>
  <r>
    <n v="182242637"/>
    <x v="3"/>
    <x v="117"/>
    <s v="2024-11-04"/>
    <m/>
    <m/>
    <x v="0"/>
    <x v="0"/>
    <x v="0"/>
    <x v="0"/>
    <x v="5"/>
    <x v="7"/>
    <x v="0"/>
    <x v="0"/>
    <x v="0"/>
    <x v="0"/>
    <x v="0"/>
  </r>
  <r>
    <n v="182242672"/>
    <x v="3"/>
    <x v="117"/>
    <s v="2024-11-04"/>
    <m/>
    <m/>
    <x v="0"/>
    <x v="0"/>
    <x v="0"/>
    <x v="0"/>
    <x v="5"/>
    <x v="7"/>
    <x v="0"/>
    <x v="0"/>
    <x v="0"/>
    <x v="0"/>
    <x v="0"/>
  </r>
  <r>
    <n v="182244066"/>
    <x v="7"/>
    <x v="136"/>
    <s v="2024-10-07"/>
    <m/>
    <m/>
    <x v="0"/>
    <x v="0"/>
    <x v="0"/>
    <x v="0"/>
    <x v="5"/>
    <x v="6"/>
    <x v="0"/>
    <x v="0"/>
    <x v="0"/>
    <x v="0"/>
    <x v="0"/>
  </r>
  <r>
    <n v="182244117"/>
    <x v="7"/>
    <x v="136"/>
    <s v="2024-10-07"/>
    <m/>
    <m/>
    <x v="0"/>
    <x v="0"/>
    <x v="0"/>
    <x v="0"/>
    <x v="5"/>
    <x v="6"/>
    <x v="0"/>
    <x v="0"/>
    <x v="0"/>
    <x v="0"/>
    <x v="0"/>
  </r>
  <r>
    <n v="182268494"/>
    <x v="13"/>
    <x v="122"/>
    <s v="2024-10-11"/>
    <m/>
    <m/>
    <x v="0"/>
    <x v="0"/>
    <x v="0"/>
    <x v="0"/>
    <x v="5"/>
    <x v="6"/>
    <x v="0"/>
    <x v="0"/>
    <x v="0"/>
    <x v="0"/>
    <x v="0"/>
  </r>
  <r>
    <n v="182270573"/>
    <x v="58"/>
    <x v="141"/>
    <m/>
    <s v="2024-10-09"/>
    <m/>
    <x v="0"/>
    <x v="0"/>
    <x v="0"/>
    <x v="0"/>
    <x v="4"/>
    <x v="2"/>
    <x v="0"/>
    <x v="1"/>
    <x v="0"/>
    <x v="0"/>
    <x v="0"/>
  </r>
  <r>
    <n v="182270599"/>
    <x v="58"/>
    <x v="141"/>
    <m/>
    <s v="2024-10-09"/>
    <m/>
    <x v="0"/>
    <x v="0"/>
    <x v="0"/>
    <x v="0"/>
    <x v="4"/>
    <x v="2"/>
    <x v="0"/>
    <x v="1"/>
    <x v="0"/>
    <x v="0"/>
    <x v="0"/>
  </r>
  <r>
    <n v="182270627"/>
    <x v="58"/>
    <x v="141"/>
    <m/>
    <s v="2024-10-09"/>
    <m/>
    <x v="0"/>
    <x v="0"/>
    <x v="0"/>
    <x v="0"/>
    <x v="4"/>
    <x v="2"/>
    <x v="0"/>
    <x v="1"/>
    <x v="0"/>
    <x v="0"/>
    <x v="0"/>
  </r>
  <r>
    <n v="182271958"/>
    <x v="21"/>
    <x v="142"/>
    <s v="2024-10-09"/>
    <m/>
    <m/>
    <x v="0"/>
    <x v="0"/>
    <x v="0"/>
    <x v="0"/>
    <x v="5"/>
    <x v="6"/>
    <x v="0"/>
    <x v="0"/>
    <x v="0"/>
    <x v="0"/>
    <x v="0"/>
  </r>
  <r>
    <n v="182272016"/>
    <x v="72"/>
    <x v="142"/>
    <s v="2024-10-09"/>
    <m/>
    <m/>
    <x v="0"/>
    <x v="0"/>
    <x v="0"/>
    <x v="0"/>
    <x v="5"/>
    <x v="6"/>
    <x v="0"/>
    <x v="0"/>
    <x v="0"/>
    <x v="0"/>
    <x v="0"/>
  </r>
  <r>
    <n v="182274815"/>
    <x v="21"/>
    <x v="143"/>
    <s v="2024-10-28"/>
    <m/>
    <m/>
    <x v="0"/>
    <x v="0"/>
    <x v="0"/>
    <x v="0"/>
    <x v="5"/>
    <x v="6"/>
    <x v="0"/>
    <x v="0"/>
    <x v="0"/>
    <x v="0"/>
    <x v="0"/>
  </r>
  <r>
    <n v="182274848"/>
    <x v="21"/>
    <x v="143"/>
    <s v="2024-10-28"/>
    <m/>
    <m/>
    <x v="0"/>
    <x v="0"/>
    <x v="0"/>
    <x v="0"/>
    <x v="5"/>
    <x v="6"/>
    <x v="0"/>
    <x v="0"/>
    <x v="0"/>
    <x v="0"/>
    <x v="0"/>
  </r>
  <r>
    <n v="182274876"/>
    <x v="21"/>
    <x v="143"/>
    <s v="2024-10-28"/>
    <m/>
    <m/>
    <x v="0"/>
    <x v="0"/>
    <x v="0"/>
    <x v="0"/>
    <x v="5"/>
    <x v="6"/>
    <x v="0"/>
    <x v="0"/>
    <x v="0"/>
    <x v="0"/>
    <x v="0"/>
  </r>
  <r>
    <n v="182276405"/>
    <x v="28"/>
    <x v="136"/>
    <s v="2024-10-07"/>
    <m/>
    <m/>
    <x v="0"/>
    <x v="0"/>
    <x v="0"/>
    <x v="0"/>
    <x v="5"/>
    <x v="6"/>
    <x v="0"/>
    <x v="0"/>
    <x v="0"/>
    <x v="0"/>
    <x v="0"/>
  </r>
  <r>
    <n v="182276434"/>
    <x v="28"/>
    <x v="136"/>
    <s v="2024-10-07"/>
    <m/>
    <m/>
    <x v="0"/>
    <x v="0"/>
    <x v="0"/>
    <x v="0"/>
    <x v="5"/>
    <x v="6"/>
    <x v="0"/>
    <x v="0"/>
    <x v="0"/>
    <x v="0"/>
    <x v="0"/>
  </r>
  <r>
    <n v="182287716"/>
    <x v="7"/>
    <x v="141"/>
    <s v="2024-10-03"/>
    <m/>
    <m/>
    <x v="0"/>
    <x v="4"/>
    <x v="0"/>
    <x v="1"/>
    <x v="4"/>
    <x v="6"/>
    <x v="0"/>
    <x v="0"/>
    <x v="0"/>
    <x v="0"/>
    <x v="0"/>
  </r>
  <r>
    <n v="182297993"/>
    <x v="7"/>
    <x v="141"/>
    <s v="2024-10-04"/>
    <m/>
    <m/>
    <x v="0"/>
    <x v="0"/>
    <x v="0"/>
    <x v="0"/>
    <x v="4"/>
    <x v="6"/>
    <x v="0"/>
    <x v="0"/>
    <x v="0"/>
    <x v="0"/>
    <x v="0"/>
  </r>
  <r>
    <n v="182298053"/>
    <x v="11"/>
    <x v="144"/>
    <s v="2024-10-04"/>
    <m/>
    <m/>
    <x v="0"/>
    <x v="0"/>
    <x v="0"/>
    <x v="0"/>
    <x v="4"/>
    <x v="6"/>
    <x v="0"/>
    <x v="0"/>
    <x v="0"/>
    <x v="0"/>
    <x v="0"/>
  </r>
  <r>
    <n v="182298085"/>
    <x v="22"/>
    <x v="145"/>
    <s v="2024-10-11"/>
    <m/>
    <m/>
    <x v="0"/>
    <x v="0"/>
    <x v="0"/>
    <x v="0"/>
    <x v="5"/>
    <x v="6"/>
    <x v="0"/>
    <x v="0"/>
    <x v="0"/>
    <x v="0"/>
    <x v="0"/>
  </r>
  <r>
    <n v="182298090"/>
    <x v="11"/>
    <x v="144"/>
    <s v="2024-10-02"/>
    <m/>
    <m/>
    <x v="0"/>
    <x v="0"/>
    <x v="0"/>
    <x v="0"/>
    <x v="4"/>
    <x v="6"/>
    <x v="0"/>
    <x v="0"/>
    <x v="0"/>
    <x v="0"/>
    <x v="0"/>
  </r>
  <r>
    <n v="182298113"/>
    <x v="22"/>
    <x v="145"/>
    <s v="2024-10-11"/>
    <m/>
    <m/>
    <x v="0"/>
    <x v="0"/>
    <x v="0"/>
    <x v="0"/>
    <x v="5"/>
    <x v="6"/>
    <x v="0"/>
    <x v="0"/>
    <x v="0"/>
    <x v="0"/>
    <x v="0"/>
  </r>
  <r>
    <n v="182298144"/>
    <x v="22"/>
    <x v="145"/>
    <s v="2024-10-11"/>
    <m/>
    <m/>
    <x v="0"/>
    <x v="0"/>
    <x v="0"/>
    <x v="0"/>
    <x v="5"/>
    <x v="6"/>
    <x v="0"/>
    <x v="0"/>
    <x v="0"/>
    <x v="0"/>
    <x v="0"/>
  </r>
  <r>
    <n v="182299656"/>
    <x v="27"/>
    <x v="132"/>
    <m/>
    <s v="2024-10-08"/>
    <m/>
    <x v="0"/>
    <x v="0"/>
    <x v="0"/>
    <x v="0"/>
    <x v="4"/>
    <x v="2"/>
    <x v="0"/>
    <x v="1"/>
    <x v="0"/>
    <x v="0"/>
    <x v="0"/>
  </r>
  <r>
    <n v="182299706"/>
    <x v="27"/>
    <x v="132"/>
    <m/>
    <s v="2024-10-08"/>
    <m/>
    <x v="0"/>
    <x v="0"/>
    <x v="0"/>
    <x v="0"/>
    <x v="4"/>
    <x v="2"/>
    <x v="0"/>
    <x v="1"/>
    <x v="0"/>
    <x v="0"/>
    <x v="0"/>
  </r>
  <r>
    <n v="182299841"/>
    <x v="23"/>
    <x v="123"/>
    <s v="2024-10-01"/>
    <m/>
    <m/>
    <x v="0"/>
    <x v="0"/>
    <x v="0"/>
    <x v="0"/>
    <x v="4"/>
    <x v="6"/>
    <x v="0"/>
    <x v="0"/>
    <x v="0"/>
    <x v="0"/>
    <x v="0"/>
  </r>
  <r>
    <n v="182299913"/>
    <x v="23"/>
    <x v="123"/>
    <s v="2024-10-16"/>
    <m/>
    <m/>
    <x v="0"/>
    <x v="0"/>
    <x v="0"/>
    <x v="0"/>
    <x v="4"/>
    <x v="6"/>
    <x v="0"/>
    <x v="0"/>
    <x v="0"/>
    <x v="0"/>
    <x v="0"/>
  </r>
  <r>
    <n v="182304262"/>
    <x v="2"/>
    <x v="116"/>
    <s v="2024-10-04"/>
    <m/>
    <m/>
    <x v="0"/>
    <x v="0"/>
    <x v="0"/>
    <x v="0"/>
    <x v="5"/>
    <x v="6"/>
    <x v="0"/>
    <x v="0"/>
    <x v="0"/>
    <x v="0"/>
    <x v="0"/>
  </r>
  <r>
    <n v="182304300"/>
    <x v="2"/>
    <x v="116"/>
    <s v="2024-10-04"/>
    <m/>
    <m/>
    <x v="0"/>
    <x v="0"/>
    <x v="0"/>
    <x v="0"/>
    <x v="5"/>
    <x v="6"/>
    <x v="0"/>
    <x v="0"/>
    <x v="0"/>
    <x v="0"/>
    <x v="0"/>
  </r>
  <r>
    <n v="182304856"/>
    <x v="28"/>
    <x v="116"/>
    <m/>
    <s v="2024-10-03"/>
    <m/>
    <x v="0"/>
    <x v="0"/>
    <x v="0"/>
    <x v="0"/>
    <x v="5"/>
    <x v="2"/>
    <x v="0"/>
    <x v="1"/>
    <x v="0"/>
    <x v="0"/>
    <x v="0"/>
  </r>
  <r>
    <n v="182304878"/>
    <x v="28"/>
    <x v="116"/>
    <m/>
    <s v="2024-10-03"/>
    <m/>
    <x v="0"/>
    <x v="0"/>
    <x v="0"/>
    <x v="0"/>
    <x v="5"/>
    <x v="2"/>
    <x v="0"/>
    <x v="1"/>
    <x v="0"/>
    <x v="0"/>
    <x v="0"/>
  </r>
  <r>
    <n v="182307909"/>
    <x v="74"/>
    <x v="123"/>
    <m/>
    <s v="2024-09-30"/>
    <m/>
    <x v="0"/>
    <x v="0"/>
    <x v="0"/>
    <x v="0"/>
    <x v="4"/>
    <x v="2"/>
    <x v="0"/>
    <x v="1"/>
    <x v="0"/>
    <x v="0"/>
    <x v="0"/>
  </r>
  <r>
    <n v="182307933"/>
    <x v="74"/>
    <x v="123"/>
    <m/>
    <s v="2024-09-30"/>
    <m/>
    <x v="0"/>
    <x v="4"/>
    <x v="0"/>
    <x v="1"/>
    <x v="4"/>
    <x v="2"/>
    <x v="0"/>
    <x v="1"/>
    <x v="0"/>
    <x v="0"/>
    <x v="0"/>
  </r>
  <r>
    <n v="182307964"/>
    <x v="74"/>
    <x v="123"/>
    <m/>
    <s v="2024-09-30"/>
    <m/>
    <x v="0"/>
    <x v="0"/>
    <x v="0"/>
    <x v="0"/>
    <x v="4"/>
    <x v="2"/>
    <x v="0"/>
    <x v="1"/>
    <x v="0"/>
    <x v="0"/>
    <x v="0"/>
  </r>
  <r>
    <n v="182307997"/>
    <x v="74"/>
    <x v="123"/>
    <m/>
    <s v="2024-09-30"/>
    <m/>
    <x v="0"/>
    <x v="0"/>
    <x v="0"/>
    <x v="0"/>
    <x v="4"/>
    <x v="2"/>
    <x v="0"/>
    <x v="1"/>
    <x v="0"/>
    <x v="0"/>
    <x v="0"/>
  </r>
  <r>
    <n v="182314979"/>
    <x v="8"/>
    <x v="141"/>
    <s v="2024-10-03"/>
    <m/>
    <m/>
    <x v="0"/>
    <x v="0"/>
    <x v="0"/>
    <x v="0"/>
    <x v="4"/>
    <x v="6"/>
    <x v="0"/>
    <x v="0"/>
    <x v="0"/>
    <x v="0"/>
    <x v="0"/>
  </r>
  <r>
    <n v="182316462"/>
    <x v="8"/>
    <x v="141"/>
    <s v="2024-10-03"/>
    <m/>
    <m/>
    <x v="0"/>
    <x v="0"/>
    <x v="0"/>
    <x v="0"/>
    <x v="4"/>
    <x v="6"/>
    <x v="0"/>
    <x v="0"/>
    <x v="0"/>
    <x v="0"/>
    <x v="0"/>
  </r>
  <r>
    <n v="182341544"/>
    <x v="39"/>
    <x v="123"/>
    <s v="2024-10-01"/>
    <m/>
    <m/>
    <x v="0"/>
    <x v="0"/>
    <x v="0"/>
    <x v="0"/>
    <x v="4"/>
    <x v="6"/>
    <x v="0"/>
    <x v="0"/>
    <x v="0"/>
    <x v="0"/>
    <x v="0"/>
  </r>
  <r>
    <n v="182341588"/>
    <x v="39"/>
    <x v="123"/>
    <s v="2024-10-01"/>
    <m/>
    <m/>
    <x v="0"/>
    <x v="0"/>
    <x v="0"/>
    <x v="0"/>
    <x v="4"/>
    <x v="6"/>
    <x v="0"/>
    <x v="0"/>
    <x v="0"/>
    <x v="0"/>
    <x v="0"/>
  </r>
  <r>
    <n v="182341645"/>
    <x v="39"/>
    <x v="123"/>
    <s v="2024-09-27"/>
    <m/>
    <m/>
    <x v="0"/>
    <x v="0"/>
    <x v="0"/>
    <x v="0"/>
    <x v="4"/>
    <x v="5"/>
    <x v="0"/>
    <x v="0"/>
    <x v="0"/>
    <x v="0"/>
    <x v="0"/>
  </r>
  <r>
    <n v="182343445"/>
    <x v="27"/>
    <x v="116"/>
    <s v="2024-10-03"/>
    <m/>
    <m/>
    <x v="0"/>
    <x v="0"/>
    <x v="0"/>
    <x v="0"/>
    <x v="5"/>
    <x v="6"/>
    <x v="0"/>
    <x v="0"/>
    <x v="0"/>
    <x v="0"/>
    <x v="0"/>
  </r>
  <r>
    <n v="182343470"/>
    <x v="27"/>
    <x v="116"/>
    <s v="2024-10-01"/>
    <m/>
    <m/>
    <x v="0"/>
    <x v="0"/>
    <x v="0"/>
    <x v="0"/>
    <x v="5"/>
    <x v="6"/>
    <x v="0"/>
    <x v="0"/>
    <x v="0"/>
    <x v="0"/>
    <x v="0"/>
  </r>
  <r>
    <n v="182344562"/>
    <x v="25"/>
    <x v="144"/>
    <s v="2024-10-02"/>
    <m/>
    <m/>
    <x v="0"/>
    <x v="0"/>
    <x v="0"/>
    <x v="0"/>
    <x v="4"/>
    <x v="6"/>
    <x v="0"/>
    <x v="0"/>
    <x v="0"/>
    <x v="0"/>
    <x v="0"/>
  </r>
  <r>
    <n v="182344601"/>
    <x v="25"/>
    <x v="144"/>
    <s v="2024-10-02"/>
    <m/>
    <m/>
    <x v="0"/>
    <x v="0"/>
    <x v="0"/>
    <x v="0"/>
    <x v="4"/>
    <x v="6"/>
    <x v="0"/>
    <x v="0"/>
    <x v="0"/>
    <x v="0"/>
    <x v="0"/>
  </r>
  <r>
    <n v="182344840"/>
    <x v="30"/>
    <x v="132"/>
    <s v="2024-10-01"/>
    <m/>
    <m/>
    <x v="0"/>
    <x v="0"/>
    <x v="0"/>
    <x v="0"/>
    <x v="4"/>
    <x v="6"/>
    <x v="0"/>
    <x v="0"/>
    <x v="0"/>
    <x v="0"/>
    <x v="0"/>
  </r>
  <r>
    <n v="182364483"/>
    <x v="13"/>
    <x v="136"/>
    <s v="2024-10-11"/>
    <m/>
    <m/>
    <x v="0"/>
    <x v="0"/>
    <x v="0"/>
    <x v="0"/>
    <x v="5"/>
    <x v="6"/>
    <x v="0"/>
    <x v="0"/>
    <x v="0"/>
    <x v="0"/>
    <x v="0"/>
  </r>
  <r>
    <n v="182364524"/>
    <x v="13"/>
    <x v="136"/>
    <s v="2024-10-07"/>
    <m/>
    <m/>
    <x v="0"/>
    <x v="0"/>
    <x v="0"/>
    <x v="0"/>
    <x v="5"/>
    <x v="6"/>
    <x v="0"/>
    <x v="0"/>
    <x v="0"/>
    <x v="0"/>
    <x v="0"/>
  </r>
  <r>
    <n v="182381051"/>
    <x v="27"/>
    <x v="122"/>
    <s v="2024-10-11"/>
    <m/>
    <m/>
    <x v="0"/>
    <x v="0"/>
    <x v="0"/>
    <x v="0"/>
    <x v="5"/>
    <x v="6"/>
    <x v="0"/>
    <x v="0"/>
    <x v="0"/>
    <x v="0"/>
    <x v="0"/>
  </r>
  <r>
    <n v="182381510"/>
    <x v="21"/>
    <x v="144"/>
    <s v="2024-10-03"/>
    <m/>
    <m/>
    <x v="0"/>
    <x v="0"/>
    <x v="0"/>
    <x v="0"/>
    <x v="4"/>
    <x v="6"/>
    <x v="0"/>
    <x v="0"/>
    <x v="0"/>
    <x v="0"/>
    <x v="0"/>
  </r>
  <r>
    <n v="182381557"/>
    <x v="21"/>
    <x v="144"/>
    <s v="2024-10-03"/>
    <m/>
    <m/>
    <x v="0"/>
    <x v="0"/>
    <x v="0"/>
    <x v="0"/>
    <x v="4"/>
    <x v="6"/>
    <x v="0"/>
    <x v="0"/>
    <x v="0"/>
    <x v="0"/>
    <x v="0"/>
  </r>
  <r>
    <n v="182381606"/>
    <x v="37"/>
    <x v="116"/>
    <m/>
    <s v="2024-10-02"/>
    <m/>
    <x v="0"/>
    <x v="0"/>
    <x v="0"/>
    <x v="0"/>
    <x v="5"/>
    <x v="2"/>
    <x v="0"/>
    <x v="1"/>
    <x v="0"/>
    <x v="0"/>
    <x v="0"/>
  </r>
  <r>
    <n v="182381628"/>
    <x v="37"/>
    <x v="116"/>
    <m/>
    <s v="2024-10-02"/>
    <m/>
    <x v="0"/>
    <x v="0"/>
    <x v="0"/>
    <x v="0"/>
    <x v="5"/>
    <x v="2"/>
    <x v="0"/>
    <x v="1"/>
    <x v="0"/>
    <x v="0"/>
    <x v="0"/>
  </r>
  <r>
    <n v="182381660"/>
    <x v="37"/>
    <x v="116"/>
    <m/>
    <s v="2024-10-02"/>
    <m/>
    <x v="0"/>
    <x v="0"/>
    <x v="0"/>
    <x v="0"/>
    <x v="5"/>
    <x v="2"/>
    <x v="0"/>
    <x v="1"/>
    <x v="0"/>
    <x v="0"/>
    <x v="0"/>
  </r>
  <r>
    <n v="182383737"/>
    <x v="21"/>
    <x v="123"/>
    <s v="2024-10-02"/>
    <m/>
    <m/>
    <x v="0"/>
    <x v="0"/>
    <x v="0"/>
    <x v="0"/>
    <x v="4"/>
    <x v="6"/>
    <x v="0"/>
    <x v="0"/>
    <x v="0"/>
    <x v="0"/>
    <x v="0"/>
  </r>
  <r>
    <n v="182383866"/>
    <x v="21"/>
    <x v="123"/>
    <s v="2024-10-02"/>
    <m/>
    <m/>
    <x v="0"/>
    <x v="0"/>
    <x v="0"/>
    <x v="0"/>
    <x v="4"/>
    <x v="6"/>
    <x v="0"/>
    <x v="0"/>
    <x v="0"/>
    <x v="0"/>
    <x v="0"/>
  </r>
  <r>
    <n v="182384058"/>
    <x v="12"/>
    <x v="144"/>
    <s v="2024-10-02"/>
    <m/>
    <m/>
    <x v="0"/>
    <x v="0"/>
    <x v="0"/>
    <x v="0"/>
    <x v="4"/>
    <x v="6"/>
    <x v="0"/>
    <x v="0"/>
    <x v="0"/>
    <x v="0"/>
    <x v="0"/>
  </r>
  <r>
    <n v="182384105"/>
    <x v="12"/>
    <x v="144"/>
    <s v="2024-10-11"/>
    <m/>
    <m/>
    <x v="0"/>
    <x v="0"/>
    <x v="0"/>
    <x v="0"/>
    <x v="4"/>
    <x v="6"/>
    <x v="0"/>
    <x v="0"/>
    <x v="0"/>
    <x v="0"/>
    <x v="0"/>
  </r>
  <r>
    <n v="182389118"/>
    <x v="58"/>
    <x v="136"/>
    <s v="2024-10-08"/>
    <m/>
    <m/>
    <x v="0"/>
    <x v="0"/>
    <x v="0"/>
    <x v="0"/>
    <x v="5"/>
    <x v="6"/>
    <x v="0"/>
    <x v="0"/>
    <x v="0"/>
    <x v="0"/>
    <x v="0"/>
  </r>
  <r>
    <n v="182389131"/>
    <x v="58"/>
    <x v="136"/>
    <s v="2024-10-08"/>
    <m/>
    <m/>
    <x v="0"/>
    <x v="0"/>
    <x v="0"/>
    <x v="0"/>
    <x v="5"/>
    <x v="6"/>
    <x v="0"/>
    <x v="0"/>
    <x v="0"/>
    <x v="0"/>
    <x v="0"/>
  </r>
  <r>
    <n v="182389153"/>
    <x v="58"/>
    <x v="136"/>
    <s v="2024-10-08"/>
    <m/>
    <m/>
    <x v="0"/>
    <x v="0"/>
    <x v="0"/>
    <x v="0"/>
    <x v="5"/>
    <x v="6"/>
    <x v="0"/>
    <x v="0"/>
    <x v="0"/>
    <x v="0"/>
    <x v="0"/>
  </r>
  <r>
    <n v="182389176"/>
    <x v="58"/>
    <x v="136"/>
    <s v="2024-10-08"/>
    <m/>
    <m/>
    <x v="0"/>
    <x v="0"/>
    <x v="0"/>
    <x v="0"/>
    <x v="5"/>
    <x v="6"/>
    <x v="0"/>
    <x v="0"/>
    <x v="0"/>
    <x v="0"/>
    <x v="0"/>
  </r>
  <r>
    <n v="182389191"/>
    <x v="58"/>
    <x v="136"/>
    <s v="2024-10-08"/>
    <m/>
    <m/>
    <x v="0"/>
    <x v="0"/>
    <x v="0"/>
    <x v="0"/>
    <x v="5"/>
    <x v="6"/>
    <x v="0"/>
    <x v="0"/>
    <x v="0"/>
    <x v="0"/>
    <x v="0"/>
  </r>
  <r>
    <n v="182397095"/>
    <x v="35"/>
    <x v="141"/>
    <s v="2024-10-03"/>
    <m/>
    <m/>
    <x v="0"/>
    <x v="0"/>
    <x v="0"/>
    <x v="0"/>
    <x v="4"/>
    <x v="6"/>
    <x v="0"/>
    <x v="0"/>
    <x v="0"/>
    <x v="0"/>
    <x v="0"/>
  </r>
  <r>
    <n v="182397142"/>
    <x v="35"/>
    <x v="141"/>
    <s v="2024-10-01"/>
    <m/>
    <m/>
    <x v="0"/>
    <x v="0"/>
    <x v="0"/>
    <x v="0"/>
    <x v="4"/>
    <x v="6"/>
    <x v="0"/>
    <x v="0"/>
    <x v="0"/>
    <x v="0"/>
    <x v="0"/>
  </r>
  <r>
    <n v="182397384"/>
    <x v="32"/>
    <x v="142"/>
    <s v="2024-10-08"/>
    <m/>
    <m/>
    <x v="0"/>
    <x v="0"/>
    <x v="0"/>
    <x v="0"/>
    <x v="5"/>
    <x v="6"/>
    <x v="0"/>
    <x v="0"/>
    <x v="0"/>
    <x v="0"/>
    <x v="0"/>
  </r>
  <r>
    <n v="182397470"/>
    <x v="32"/>
    <x v="142"/>
    <s v="2024-10-08"/>
    <m/>
    <m/>
    <x v="0"/>
    <x v="0"/>
    <x v="0"/>
    <x v="0"/>
    <x v="5"/>
    <x v="6"/>
    <x v="0"/>
    <x v="0"/>
    <x v="0"/>
    <x v="0"/>
    <x v="0"/>
  </r>
  <r>
    <n v="182410871"/>
    <x v="23"/>
    <x v="141"/>
    <s v="2024-10-03"/>
    <m/>
    <m/>
    <x v="0"/>
    <x v="0"/>
    <x v="0"/>
    <x v="0"/>
    <x v="4"/>
    <x v="6"/>
    <x v="0"/>
    <x v="0"/>
    <x v="0"/>
    <x v="0"/>
    <x v="0"/>
  </r>
  <r>
    <n v="182410894"/>
    <x v="23"/>
    <x v="141"/>
    <s v="2024-10-03"/>
    <m/>
    <m/>
    <x v="0"/>
    <x v="0"/>
    <x v="0"/>
    <x v="0"/>
    <x v="4"/>
    <x v="6"/>
    <x v="0"/>
    <x v="0"/>
    <x v="0"/>
    <x v="0"/>
    <x v="0"/>
  </r>
  <r>
    <n v="182413731"/>
    <x v="47"/>
    <x v="146"/>
    <s v="2024-10-08"/>
    <m/>
    <m/>
    <x v="0"/>
    <x v="0"/>
    <x v="0"/>
    <x v="0"/>
    <x v="5"/>
    <x v="6"/>
    <x v="0"/>
    <x v="0"/>
    <x v="0"/>
    <x v="0"/>
    <x v="0"/>
  </r>
  <r>
    <n v="182413758"/>
    <x v="47"/>
    <x v="146"/>
    <s v="2024-10-08"/>
    <m/>
    <m/>
    <x v="0"/>
    <x v="0"/>
    <x v="0"/>
    <x v="0"/>
    <x v="5"/>
    <x v="6"/>
    <x v="0"/>
    <x v="0"/>
    <x v="0"/>
    <x v="0"/>
    <x v="0"/>
  </r>
  <r>
    <n v="182413803"/>
    <x v="47"/>
    <x v="146"/>
    <s v="2024-10-08"/>
    <m/>
    <m/>
    <x v="0"/>
    <x v="0"/>
    <x v="0"/>
    <x v="0"/>
    <x v="5"/>
    <x v="6"/>
    <x v="0"/>
    <x v="0"/>
    <x v="0"/>
    <x v="0"/>
    <x v="0"/>
  </r>
  <r>
    <n v="182414523"/>
    <x v="21"/>
    <x v="116"/>
    <s v="2024-10-07"/>
    <m/>
    <m/>
    <x v="0"/>
    <x v="0"/>
    <x v="0"/>
    <x v="0"/>
    <x v="5"/>
    <x v="6"/>
    <x v="0"/>
    <x v="0"/>
    <x v="0"/>
    <x v="0"/>
    <x v="0"/>
  </r>
  <r>
    <n v="182414552"/>
    <x v="21"/>
    <x v="116"/>
    <s v="2024-10-07"/>
    <m/>
    <m/>
    <x v="0"/>
    <x v="0"/>
    <x v="0"/>
    <x v="0"/>
    <x v="5"/>
    <x v="6"/>
    <x v="0"/>
    <x v="0"/>
    <x v="0"/>
    <x v="0"/>
    <x v="0"/>
  </r>
  <r>
    <n v="182415724"/>
    <x v="39"/>
    <x v="116"/>
    <s v="2024-10-04"/>
    <m/>
    <m/>
    <x v="0"/>
    <x v="0"/>
    <x v="0"/>
    <x v="0"/>
    <x v="5"/>
    <x v="6"/>
    <x v="0"/>
    <x v="0"/>
    <x v="0"/>
    <x v="0"/>
    <x v="0"/>
  </r>
  <r>
    <n v="182415726"/>
    <x v="21"/>
    <x v="136"/>
    <s v="2024-10-07"/>
    <m/>
    <m/>
    <x v="0"/>
    <x v="0"/>
    <x v="0"/>
    <x v="0"/>
    <x v="5"/>
    <x v="6"/>
    <x v="0"/>
    <x v="0"/>
    <x v="0"/>
    <x v="0"/>
    <x v="0"/>
  </r>
  <r>
    <n v="182415765"/>
    <x v="39"/>
    <x v="116"/>
    <s v="2024-10-04"/>
    <m/>
    <m/>
    <x v="0"/>
    <x v="0"/>
    <x v="0"/>
    <x v="0"/>
    <x v="5"/>
    <x v="6"/>
    <x v="0"/>
    <x v="0"/>
    <x v="0"/>
    <x v="0"/>
    <x v="0"/>
  </r>
  <r>
    <n v="182415788"/>
    <x v="39"/>
    <x v="116"/>
    <s v="2024-10-04"/>
    <m/>
    <s v="2024-11-04"/>
    <x v="0"/>
    <x v="0"/>
    <x v="0"/>
    <x v="0"/>
    <x v="5"/>
    <x v="6"/>
    <x v="0"/>
    <x v="0"/>
    <x v="0"/>
    <x v="0"/>
    <x v="0"/>
  </r>
  <r>
    <n v="182416795"/>
    <x v="70"/>
    <x v="126"/>
    <s v="2024-10-07"/>
    <m/>
    <s v="2024-10-22"/>
    <x v="0"/>
    <x v="7"/>
    <x v="0"/>
    <x v="1"/>
    <x v="4"/>
    <x v="6"/>
    <x v="0"/>
    <x v="0"/>
    <x v="0"/>
    <x v="0"/>
    <x v="0"/>
  </r>
  <r>
    <n v="182416824"/>
    <x v="70"/>
    <x v="126"/>
    <s v="2024-10-01"/>
    <m/>
    <m/>
    <x v="0"/>
    <x v="0"/>
    <x v="0"/>
    <x v="0"/>
    <x v="4"/>
    <x v="6"/>
    <x v="0"/>
    <x v="0"/>
    <x v="0"/>
    <x v="0"/>
    <x v="0"/>
  </r>
  <r>
    <n v="182469762"/>
    <x v="15"/>
    <x v="146"/>
    <m/>
    <s v="2024-10-07"/>
    <m/>
    <x v="0"/>
    <x v="0"/>
    <x v="0"/>
    <x v="0"/>
    <x v="5"/>
    <x v="2"/>
    <x v="0"/>
    <x v="1"/>
    <x v="0"/>
    <x v="0"/>
    <x v="0"/>
  </r>
  <r>
    <n v="182469829"/>
    <x v="15"/>
    <x v="146"/>
    <m/>
    <s v="2024-10-07"/>
    <m/>
    <x v="0"/>
    <x v="0"/>
    <x v="0"/>
    <x v="0"/>
    <x v="5"/>
    <x v="2"/>
    <x v="0"/>
    <x v="1"/>
    <x v="0"/>
    <x v="0"/>
    <x v="0"/>
  </r>
  <r>
    <n v="182469904"/>
    <x v="15"/>
    <x v="146"/>
    <m/>
    <s v="2024-10-07"/>
    <m/>
    <x v="0"/>
    <x v="0"/>
    <x v="0"/>
    <x v="0"/>
    <x v="5"/>
    <x v="2"/>
    <x v="0"/>
    <x v="1"/>
    <x v="0"/>
    <x v="0"/>
    <x v="0"/>
  </r>
  <r>
    <n v="182476893"/>
    <x v="2"/>
    <x v="146"/>
    <s v="2024-10-09"/>
    <m/>
    <m/>
    <x v="0"/>
    <x v="0"/>
    <x v="0"/>
    <x v="0"/>
    <x v="5"/>
    <x v="6"/>
    <x v="0"/>
    <x v="0"/>
    <x v="0"/>
    <x v="0"/>
    <x v="0"/>
  </r>
  <r>
    <n v="182476951"/>
    <x v="2"/>
    <x v="146"/>
    <s v="2024-10-09"/>
    <m/>
    <m/>
    <x v="0"/>
    <x v="0"/>
    <x v="0"/>
    <x v="0"/>
    <x v="5"/>
    <x v="6"/>
    <x v="0"/>
    <x v="0"/>
    <x v="0"/>
    <x v="0"/>
    <x v="0"/>
  </r>
  <r>
    <n v="182477479"/>
    <x v="37"/>
    <x v="136"/>
    <s v="2024-10-08"/>
    <m/>
    <m/>
    <x v="0"/>
    <x v="0"/>
    <x v="0"/>
    <x v="0"/>
    <x v="5"/>
    <x v="6"/>
    <x v="0"/>
    <x v="0"/>
    <x v="0"/>
    <x v="0"/>
    <x v="0"/>
  </r>
  <r>
    <n v="182477506"/>
    <x v="37"/>
    <x v="136"/>
    <s v="2024-10-03"/>
    <m/>
    <m/>
    <x v="0"/>
    <x v="0"/>
    <x v="0"/>
    <x v="0"/>
    <x v="5"/>
    <x v="6"/>
    <x v="0"/>
    <x v="0"/>
    <x v="0"/>
    <x v="0"/>
    <x v="0"/>
  </r>
  <r>
    <n v="182478842"/>
    <x v="2"/>
    <x v="136"/>
    <s v="2024-10-08"/>
    <m/>
    <m/>
    <x v="0"/>
    <x v="0"/>
    <x v="0"/>
    <x v="0"/>
    <x v="5"/>
    <x v="6"/>
    <x v="0"/>
    <x v="0"/>
    <x v="0"/>
    <x v="0"/>
    <x v="0"/>
  </r>
  <r>
    <n v="182479383"/>
    <x v="2"/>
    <x v="136"/>
    <s v="2024-10-08"/>
    <m/>
    <m/>
    <x v="0"/>
    <x v="0"/>
    <x v="0"/>
    <x v="0"/>
    <x v="5"/>
    <x v="6"/>
    <x v="0"/>
    <x v="0"/>
    <x v="0"/>
    <x v="0"/>
    <x v="0"/>
  </r>
  <r>
    <n v="182479973"/>
    <x v="11"/>
    <x v="129"/>
    <s v="2024-10-16"/>
    <m/>
    <m/>
    <x v="0"/>
    <x v="0"/>
    <x v="0"/>
    <x v="0"/>
    <x v="5"/>
    <x v="6"/>
    <x v="0"/>
    <x v="0"/>
    <x v="0"/>
    <x v="0"/>
    <x v="0"/>
  </r>
  <r>
    <n v="182479993"/>
    <x v="11"/>
    <x v="129"/>
    <s v="2024-10-16"/>
    <m/>
    <m/>
    <x v="0"/>
    <x v="0"/>
    <x v="0"/>
    <x v="0"/>
    <x v="5"/>
    <x v="6"/>
    <x v="0"/>
    <x v="0"/>
    <x v="0"/>
    <x v="0"/>
    <x v="0"/>
  </r>
  <r>
    <n v="182480022"/>
    <x v="11"/>
    <x v="129"/>
    <s v="2024-10-16"/>
    <m/>
    <m/>
    <x v="0"/>
    <x v="0"/>
    <x v="0"/>
    <x v="0"/>
    <x v="5"/>
    <x v="6"/>
    <x v="0"/>
    <x v="0"/>
    <x v="0"/>
    <x v="0"/>
    <x v="0"/>
  </r>
  <r>
    <n v="182483283"/>
    <x v="74"/>
    <x v="146"/>
    <s v="2024-10-09"/>
    <m/>
    <m/>
    <x v="0"/>
    <x v="0"/>
    <x v="0"/>
    <x v="0"/>
    <x v="5"/>
    <x v="6"/>
    <x v="0"/>
    <x v="0"/>
    <x v="0"/>
    <x v="0"/>
    <x v="0"/>
  </r>
  <r>
    <n v="182483293"/>
    <x v="74"/>
    <x v="146"/>
    <s v="2024-10-09"/>
    <m/>
    <m/>
    <x v="0"/>
    <x v="0"/>
    <x v="0"/>
    <x v="0"/>
    <x v="5"/>
    <x v="6"/>
    <x v="0"/>
    <x v="0"/>
    <x v="0"/>
    <x v="0"/>
    <x v="0"/>
  </r>
  <r>
    <n v="182499181"/>
    <x v="7"/>
    <x v="116"/>
    <s v="2024-10-04"/>
    <m/>
    <m/>
    <x v="0"/>
    <x v="0"/>
    <x v="0"/>
    <x v="0"/>
    <x v="5"/>
    <x v="6"/>
    <x v="0"/>
    <x v="0"/>
    <x v="0"/>
    <x v="0"/>
    <x v="0"/>
  </r>
  <r>
    <n v="182499206"/>
    <x v="7"/>
    <x v="116"/>
    <s v="2024-10-02"/>
    <m/>
    <m/>
    <x v="0"/>
    <x v="0"/>
    <x v="0"/>
    <x v="0"/>
    <x v="5"/>
    <x v="6"/>
    <x v="0"/>
    <x v="0"/>
    <x v="0"/>
    <x v="0"/>
    <x v="0"/>
  </r>
  <r>
    <n v="182499676"/>
    <x v="35"/>
    <x v="147"/>
    <s v="2024-10-17"/>
    <m/>
    <m/>
    <x v="0"/>
    <x v="0"/>
    <x v="0"/>
    <x v="0"/>
    <x v="5"/>
    <x v="6"/>
    <x v="0"/>
    <x v="0"/>
    <x v="0"/>
    <x v="0"/>
    <x v="0"/>
  </r>
  <r>
    <n v="182501260"/>
    <x v="27"/>
    <x v="122"/>
    <s v="2024-11-07"/>
    <m/>
    <m/>
    <x v="0"/>
    <x v="0"/>
    <x v="0"/>
    <x v="0"/>
    <x v="5"/>
    <x v="7"/>
    <x v="0"/>
    <x v="0"/>
    <x v="0"/>
    <x v="0"/>
    <x v="0"/>
  </r>
  <r>
    <n v="182501331"/>
    <x v="4"/>
    <x v="147"/>
    <s v="2024-10-14"/>
    <m/>
    <m/>
    <x v="0"/>
    <x v="0"/>
    <x v="0"/>
    <x v="0"/>
    <x v="5"/>
    <x v="6"/>
    <x v="0"/>
    <x v="0"/>
    <x v="0"/>
    <x v="0"/>
    <x v="0"/>
  </r>
  <r>
    <n v="182501380"/>
    <x v="4"/>
    <x v="147"/>
    <s v="2024-10-14"/>
    <m/>
    <m/>
    <x v="0"/>
    <x v="0"/>
    <x v="0"/>
    <x v="0"/>
    <x v="5"/>
    <x v="6"/>
    <x v="0"/>
    <x v="0"/>
    <x v="0"/>
    <x v="0"/>
    <x v="0"/>
  </r>
  <r>
    <n v="182517832"/>
    <x v="70"/>
    <x v="148"/>
    <s v="2024-10-23"/>
    <m/>
    <m/>
    <x v="0"/>
    <x v="0"/>
    <x v="0"/>
    <x v="0"/>
    <x v="5"/>
    <x v="6"/>
    <x v="0"/>
    <x v="0"/>
    <x v="0"/>
    <x v="0"/>
    <x v="0"/>
  </r>
  <r>
    <n v="182517852"/>
    <x v="70"/>
    <x v="148"/>
    <s v="2024-10-23"/>
    <m/>
    <m/>
    <x v="0"/>
    <x v="0"/>
    <x v="0"/>
    <x v="0"/>
    <x v="5"/>
    <x v="6"/>
    <x v="0"/>
    <x v="0"/>
    <x v="0"/>
    <x v="0"/>
    <x v="0"/>
  </r>
  <r>
    <n v="182523640"/>
    <x v="75"/>
    <x v="146"/>
    <s v="2024-10-14"/>
    <m/>
    <m/>
    <x v="0"/>
    <x v="0"/>
    <x v="0"/>
    <x v="0"/>
    <x v="5"/>
    <x v="6"/>
    <x v="0"/>
    <x v="0"/>
    <x v="0"/>
    <x v="0"/>
    <x v="0"/>
  </r>
  <r>
    <n v="182523670"/>
    <x v="75"/>
    <x v="146"/>
    <s v="2024-10-14"/>
    <m/>
    <m/>
    <x v="0"/>
    <x v="0"/>
    <x v="0"/>
    <x v="0"/>
    <x v="5"/>
    <x v="6"/>
    <x v="0"/>
    <x v="0"/>
    <x v="0"/>
    <x v="0"/>
    <x v="0"/>
  </r>
  <r>
    <n v="182523703"/>
    <x v="75"/>
    <x v="146"/>
    <s v="2024-10-14"/>
    <m/>
    <m/>
    <x v="0"/>
    <x v="0"/>
    <x v="0"/>
    <x v="0"/>
    <x v="5"/>
    <x v="6"/>
    <x v="0"/>
    <x v="0"/>
    <x v="0"/>
    <x v="0"/>
    <x v="0"/>
  </r>
  <r>
    <n v="182539299"/>
    <x v="25"/>
    <x v="136"/>
    <s v="2024-10-08"/>
    <m/>
    <m/>
    <x v="0"/>
    <x v="0"/>
    <x v="0"/>
    <x v="0"/>
    <x v="5"/>
    <x v="6"/>
    <x v="0"/>
    <x v="0"/>
    <x v="0"/>
    <x v="0"/>
    <x v="0"/>
  </r>
  <r>
    <n v="182539324"/>
    <x v="25"/>
    <x v="136"/>
    <s v="2024-10-08"/>
    <m/>
    <m/>
    <x v="0"/>
    <x v="0"/>
    <x v="0"/>
    <x v="0"/>
    <x v="5"/>
    <x v="6"/>
    <x v="0"/>
    <x v="0"/>
    <x v="0"/>
    <x v="0"/>
    <x v="0"/>
  </r>
  <r>
    <n v="182539371"/>
    <x v="25"/>
    <x v="136"/>
    <s v="2024-10-08"/>
    <m/>
    <m/>
    <x v="0"/>
    <x v="0"/>
    <x v="0"/>
    <x v="0"/>
    <x v="5"/>
    <x v="6"/>
    <x v="0"/>
    <x v="0"/>
    <x v="0"/>
    <x v="0"/>
    <x v="0"/>
  </r>
  <r>
    <n v="182543001"/>
    <x v="5"/>
    <x v="149"/>
    <s v="2024-10-18"/>
    <m/>
    <m/>
    <x v="0"/>
    <x v="0"/>
    <x v="0"/>
    <x v="0"/>
    <x v="5"/>
    <x v="6"/>
    <x v="0"/>
    <x v="0"/>
    <x v="0"/>
    <x v="0"/>
    <x v="0"/>
  </r>
  <r>
    <n v="182543633"/>
    <x v="8"/>
    <x v="147"/>
    <s v="2024-10-21"/>
    <m/>
    <m/>
    <x v="0"/>
    <x v="4"/>
    <x v="0"/>
    <x v="1"/>
    <x v="5"/>
    <x v="6"/>
    <x v="0"/>
    <x v="0"/>
    <x v="0"/>
    <x v="0"/>
    <x v="0"/>
  </r>
  <r>
    <n v="182543683"/>
    <x v="8"/>
    <x v="147"/>
    <s v="2024-10-15"/>
    <m/>
    <m/>
    <x v="0"/>
    <x v="0"/>
    <x v="0"/>
    <x v="0"/>
    <x v="5"/>
    <x v="6"/>
    <x v="0"/>
    <x v="0"/>
    <x v="0"/>
    <x v="0"/>
    <x v="0"/>
  </r>
  <r>
    <n v="182544697"/>
    <x v="35"/>
    <x v="142"/>
    <s v="2024-10-08"/>
    <m/>
    <m/>
    <x v="0"/>
    <x v="0"/>
    <x v="0"/>
    <x v="0"/>
    <x v="5"/>
    <x v="6"/>
    <x v="0"/>
    <x v="0"/>
    <x v="0"/>
    <x v="0"/>
    <x v="0"/>
  </r>
  <r>
    <n v="182544849"/>
    <x v="35"/>
    <x v="150"/>
    <s v="2024-10-24"/>
    <m/>
    <m/>
    <x v="0"/>
    <x v="0"/>
    <x v="0"/>
    <x v="0"/>
    <x v="5"/>
    <x v="6"/>
    <x v="0"/>
    <x v="0"/>
    <x v="0"/>
    <x v="0"/>
    <x v="0"/>
  </r>
  <r>
    <n v="182546658"/>
    <x v="27"/>
    <x v="142"/>
    <s v="2024-10-08"/>
    <m/>
    <m/>
    <x v="0"/>
    <x v="0"/>
    <x v="0"/>
    <x v="0"/>
    <x v="5"/>
    <x v="6"/>
    <x v="0"/>
    <x v="0"/>
    <x v="0"/>
    <x v="0"/>
    <x v="0"/>
  </r>
  <r>
    <n v="182546707"/>
    <x v="27"/>
    <x v="142"/>
    <s v="2024-10-08"/>
    <m/>
    <m/>
    <x v="0"/>
    <x v="0"/>
    <x v="0"/>
    <x v="0"/>
    <x v="5"/>
    <x v="6"/>
    <x v="0"/>
    <x v="0"/>
    <x v="0"/>
    <x v="0"/>
    <x v="0"/>
  </r>
  <r>
    <n v="182547868"/>
    <x v="37"/>
    <x v="122"/>
    <s v="2024-10-10"/>
    <m/>
    <m/>
    <x v="0"/>
    <x v="0"/>
    <x v="0"/>
    <x v="0"/>
    <x v="5"/>
    <x v="6"/>
    <x v="0"/>
    <x v="0"/>
    <x v="0"/>
    <x v="0"/>
    <x v="0"/>
  </r>
  <r>
    <n v="182549400"/>
    <x v="39"/>
    <x v="151"/>
    <s v="2024-10-23"/>
    <m/>
    <s v="2024-11-22"/>
    <x v="0"/>
    <x v="0"/>
    <x v="0"/>
    <x v="0"/>
    <x v="5"/>
    <x v="6"/>
    <x v="0"/>
    <x v="0"/>
    <x v="0"/>
    <x v="0"/>
    <x v="0"/>
  </r>
  <r>
    <n v="182549430"/>
    <x v="39"/>
    <x v="151"/>
    <s v="2024-10-23"/>
    <m/>
    <s v="2024-11-22"/>
    <x v="0"/>
    <x v="0"/>
    <x v="0"/>
    <x v="0"/>
    <x v="5"/>
    <x v="6"/>
    <x v="0"/>
    <x v="0"/>
    <x v="0"/>
    <x v="0"/>
    <x v="0"/>
  </r>
  <r>
    <n v="182551244"/>
    <x v="28"/>
    <x v="152"/>
    <s v="2024-10-22"/>
    <m/>
    <m/>
    <x v="0"/>
    <x v="0"/>
    <x v="0"/>
    <x v="0"/>
    <x v="5"/>
    <x v="6"/>
    <x v="0"/>
    <x v="0"/>
    <x v="0"/>
    <x v="0"/>
    <x v="0"/>
  </r>
  <r>
    <n v="182570619"/>
    <x v="37"/>
    <x v="142"/>
    <m/>
    <s v="2024-11-04"/>
    <m/>
    <x v="0"/>
    <x v="0"/>
    <x v="0"/>
    <x v="0"/>
    <x v="5"/>
    <x v="2"/>
    <x v="0"/>
    <x v="1"/>
    <x v="0"/>
    <x v="0"/>
    <x v="0"/>
  </r>
  <r>
    <n v="182571333"/>
    <x v="70"/>
    <x v="142"/>
    <s v="2024-10-09"/>
    <m/>
    <m/>
    <x v="0"/>
    <x v="0"/>
    <x v="0"/>
    <x v="0"/>
    <x v="5"/>
    <x v="6"/>
    <x v="0"/>
    <x v="0"/>
    <x v="0"/>
    <x v="0"/>
    <x v="0"/>
  </r>
  <r>
    <n v="182571366"/>
    <x v="70"/>
    <x v="142"/>
    <s v="2024-10-09"/>
    <m/>
    <m/>
    <x v="0"/>
    <x v="0"/>
    <x v="0"/>
    <x v="0"/>
    <x v="5"/>
    <x v="6"/>
    <x v="0"/>
    <x v="0"/>
    <x v="0"/>
    <x v="0"/>
    <x v="0"/>
  </r>
  <r>
    <n v="182572260"/>
    <x v="76"/>
    <x v="113"/>
    <s v="2024-10-15"/>
    <m/>
    <m/>
    <x v="0"/>
    <x v="0"/>
    <x v="0"/>
    <x v="0"/>
    <x v="5"/>
    <x v="6"/>
    <x v="0"/>
    <x v="0"/>
    <x v="0"/>
    <x v="0"/>
    <x v="0"/>
  </r>
  <r>
    <n v="182572309"/>
    <x v="76"/>
    <x v="113"/>
    <s v="2024-10-15"/>
    <m/>
    <m/>
    <x v="0"/>
    <x v="0"/>
    <x v="0"/>
    <x v="0"/>
    <x v="5"/>
    <x v="6"/>
    <x v="0"/>
    <x v="0"/>
    <x v="0"/>
    <x v="0"/>
    <x v="0"/>
  </r>
  <r>
    <n v="182572342"/>
    <x v="76"/>
    <x v="113"/>
    <s v="2024-10-15"/>
    <m/>
    <m/>
    <x v="0"/>
    <x v="0"/>
    <x v="0"/>
    <x v="0"/>
    <x v="5"/>
    <x v="6"/>
    <x v="0"/>
    <x v="0"/>
    <x v="0"/>
    <x v="0"/>
    <x v="0"/>
  </r>
  <r>
    <n v="182572383"/>
    <x v="76"/>
    <x v="113"/>
    <s v="2024-10-15"/>
    <m/>
    <m/>
    <x v="0"/>
    <x v="0"/>
    <x v="0"/>
    <x v="0"/>
    <x v="5"/>
    <x v="6"/>
    <x v="0"/>
    <x v="0"/>
    <x v="0"/>
    <x v="0"/>
    <x v="0"/>
  </r>
  <r>
    <n v="182572425"/>
    <x v="76"/>
    <x v="113"/>
    <s v="2024-10-15"/>
    <m/>
    <m/>
    <x v="0"/>
    <x v="0"/>
    <x v="0"/>
    <x v="0"/>
    <x v="5"/>
    <x v="6"/>
    <x v="0"/>
    <x v="0"/>
    <x v="0"/>
    <x v="0"/>
    <x v="0"/>
  </r>
  <r>
    <n v="182573725"/>
    <x v="2"/>
    <x v="146"/>
    <s v="2024-10-09"/>
    <m/>
    <m/>
    <x v="0"/>
    <x v="0"/>
    <x v="0"/>
    <x v="0"/>
    <x v="5"/>
    <x v="6"/>
    <x v="0"/>
    <x v="0"/>
    <x v="0"/>
    <x v="0"/>
    <x v="0"/>
  </r>
  <r>
    <n v="182573779"/>
    <x v="2"/>
    <x v="146"/>
    <s v="2024-10-07"/>
    <m/>
    <m/>
    <x v="0"/>
    <x v="0"/>
    <x v="0"/>
    <x v="0"/>
    <x v="5"/>
    <x v="6"/>
    <x v="0"/>
    <x v="0"/>
    <x v="0"/>
    <x v="0"/>
    <x v="0"/>
  </r>
  <r>
    <n v="182576167"/>
    <x v="6"/>
    <x v="147"/>
    <s v="2024-11-12"/>
    <m/>
    <m/>
    <x v="0"/>
    <x v="0"/>
    <x v="0"/>
    <x v="0"/>
    <x v="5"/>
    <x v="7"/>
    <x v="0"/>
    <x v="0"/>
    <x v="0"/>
    <x v="0"/>
    <x v="0"/>
  </r>
  <r>
    <n v="182576208"/>
    <x v="6"/>
    <x v="147"/>
    <s v="2024-11-06"/>
    <m/>
    <m/>
    <x v="0"/>
    <x v="0"/>
    <x v="0"/>
    <x v="0"/>
    <x v="5"/>
    <x v="7"/>
    <x v="0"/>
    <x v="0"/>
    <x v="0"/>
    <x v="0"/>
    <x v="0"/>
  </r>
  <r>
    <n v="182590087"/>
    <x v="67"/>
    <x v="139"/>
    <s v="2024-10-18"/>
    <m/>
    <m/>
    <x v="0"/>
    <x v="0"/>
    <x v="0"/>
    <x v="0"/>
    <x v="5"/>
    <x v="6"/>
    <x v="0"/>
    <x v="0"/>
    <x v="0"/>
    <x v="0"/>
    <x v="0"/>
  </r>
  <r>
    <n v="182590126"/>
    <x v="67"/>
    <x v="139"/>
    <s v="2024-10-18"/>
    <m/>
    <m/>
    <x v="0"/>
    <x v="0"/>
    <x v="0"/>
    <x v="0"/>
    <x v="5"/>
    <x v="6"/>
    <x v="0"/>
    <x v="0"/>
    <x v="0"/>
    <x v="0"/>
    <x v="0"/>
  </r>
  <r>
    <n v="182590152"/>
    <x v="67"/>
    <x v="139"/>
    <s v="2024-10-18"/>
    <m/>
    <m/>
    <x v="0"/>
    <x v="0"/>
    <x v="0"/>
    <x v="0"/>
    <x v="5"/>
    <x v="6"/>
    <x v="0"/>
    <x v="0"/>
    <x v="0"/>
    <x v="0"/>
    <x v="0"/>
  </r>
  <r>
    <n v="182592460"/>
    <x v="33"/>
    <x v="153"/>
    <s v="2024-10-11"/>
    <m/>
    <m/>
    <x v="0"/>
    <x v="0"/>
    <x v="0"/>
    <x v="0"/>
    <x v="5"/>
    <x v="6"/>
    <x v="0"/>
    <x v="0"/>
    <x v="0"/>
    <x v="0"/>
    <x v="0"/>
  </r>
  <r>
    <n v="182592485"/>
    <x v="33"/>
    <x v="153"/>
    <s v="2024-10-11"/>
    <m/>
    <m/>
    <x v="0"/>
    <x v="0"/>
    <x v="0"/>
    <x v="0"/>
    <x v="5"/>
    <x v="6"/>
    <x v="0"/>
    <x v="0"/>
    <x v="0"/>
    <x v="0"/>
    <x v="0"/>
  </r>
  <r>
    <n v="182592519"/>
    <x v="33"/>
    <x v="153"/>
    <s v="2024-10-11"/>
    <m/>
    <m/>
    <x v="0"/>
    <x v="0"/>
    <x v="0"/>
    <x v="0"/>
    <x v="5"/>
    <x v="6"/>
    <x v="0"/>
    <x v="0"/>
    <x v="0"/>
    <x v="0"/>
    <x v="0"/>
  </r>
  <r>
    <n v="182592932"/>
    <x v="39"/>
    <x v="154"/>
    <s v="2024-12-19"/>
    <m/>
    <m/>
    <x v="0"/>
    <x v="0"/>
    <x v="0"/>
    <x v="0"/>
    <x v="7"/>
    <x v="8"/>
    <x v="0"/>
    <x v="0"/>
    <x v="0"/>
    <x v="0"/>
    <x v="0"/>
  </r>
  <r>
    <n v="182593077"/>
    <x v="39"/>
    <x v="154"/>
    <s v="2024-12-19"/>
    <m/>
    <m/>
    <x v="0"/>
    <x v="0"/>
    <x v="0"/>
    <x v="0"/>
    <x v="7"/>
    <x v="8"/>
    <x v="0"/>
    <x v="0"/>
    <x v="0"/>
    <x v="0"/>
    <x v="0"/>
  </r>
  <r>
    <n v="182597578"/>
    <x v="12"/>
    <x v="146"/>
    <s v="2024-10-23"/>
    <m/>
    <m/>
    <x v="0"/>
    <x v="0"/>
    <x v="0"/>
    <x v="0"/>
    <x v="5"/>
    <x v="6"/>
    <x v="0"/>
    <x v="0"/>
    <x v="0"/>
    <x v="0"/>
    <x v="0"/>
  </r>
  <r>
    <n v="182600549"/>
    <x v="5"/>
    <x v="122"/>
    <s v="2024-10-10"/>
    <m/>
    <m/>
    <x v="0"/>
    <x v="0"/>
    <x v="0"/>
    <x v="0"/>
    <x v="5"/>
    <x v="6"/>
    <x v="0"/>
    <x v="0"/>
    <x v="0"/>
    <x v="0"/>
    <x v="0"/>
  </r>
  <r>
    <n v="182600639"/>
    <x v="5"/>
    <x v="122"/>
    <s v="2024-10-10"/>
    <m/>
    <m/>
    <x v="0"/>
    <x v="0"/>
    <x v="0"/>
    <x v="0"/>
    <x v="5"/>
    <x v="6"/>
    <x v="0"/>
    <x v="0"/>
    <x v="0"/>
    <x v="0"/>
    <x v="0"/>
  </r>
  <r>
    <n v="182602404"/>
    <x v="5"/>
    <x v="122"/>
    <s v="2024-10-11"/>
    <m/>
    <m/>
    <x v="0"/>
    <x v="0"/>
    <x v="0"/>
    <x v="0"/>
    <x v="5"/>
    <x v="6"/>
    <x v="0"/>
    <x v="0"/>
    <x v="0"/>
    <x v="0"/>
    <x v="0"/>
  </r>
  <r>
    <n v="182602463"/>
    <x v="5"/>
    <x v="122"/>
    <s v="2024-10-11"/>
    <m/>
    <m/>
    <x v="0"/>
    <x v="0"/>
    <x v="0"/>
    <x v="0"/>
    <x v="5"/>
    <x v="6"/>
    <x v="0"/>
    <x v="0"/>
    <x v="0"/>
    <x v="0"/>
    <x v="0"/>
  </r>
  <r>
    <n v="182602511"/>
    <x v="5"/>
    <x v="122"/>
    <s v="2024-10-11"/>
    <m/>
    <m/>
    <x v="0"/>
    <x v="0"/>
    <x v="0"/>
    <x v="0"/>
    <x v="5"/>
    <x v="6"/>
    <x v="0"/>
    <x v="0"/>
    <x v="0"/>
    <x v="0"/>
    <x v="0"/>
  </r>
  <r>
    <n v="182604168"/>
    <x v="25"/>
    <x v="147"/>
    <s v="2024-10-16"/>
    <m/>
    <m/>
    <x v="0"/>
    <x v="0"/>
    <x v="0"/>
    <x v="0"/>
    <x v="5"/>
    <x v="6"/>
    <x v="0"/>
    <x v="0"/>
    <x v="0"/>
    <x v="0"/>
    <x v="0"/>
  </r>
  <r>
    <n v="182604200"/>
    <x v="25"/>
    <x v="147"/>
    <s v="2024-10-16"/>
    <m/>
    <m/>
    <x v="0"/>
    <x v="0"/>
    <x v="0"/>
    <x v="0"/>
    <x v="5"/>
    <x v="6"/>
    <x v="0"/>
    <x v="0"/>
    <x v="0"/>
    <x v="0"/>
    <x v="0"/>
  </r>
  <r>
    <n v="182604236"/>
    <x v="25"/>
    <x v="147"/>
    <s v="2024-10-16"/>
    <m/>
    <m/>
    <x v="0"/>
    <x v="0"/>
    <x v="0"/>
    <x v="0"/>
    <x v="5"/>
    <x v="6"/>
    <x v="0"/>
    <x v="0"/>
    <x v="0"/>
    <x v="0"/>
    <x v="0"/>
  </r>
  <r>
    <n v="182605699"/>
    <x v="2"/>
    <x v="122"/>
    <s v="2024-10-11"/>
    <m/>
    <m/>
    <x v="0"/>
    <x v="0"/>
    <x v="0"/>
    <x v="0"/>
    <x v="5"/>
    <x v="6"/>
    <x v="0"/>
    <x v="0"/>
    <x v="0"/>
    <x v="0"/>
    <x v="0"/>
  </r>
  <r>
    <n v="182605736"/>
    <x v="2"/>
    <x v="122"/>
    <s v="2024-10-09"/>
    <m/>
    <m/>
    <x v="0"/>
    <x v="0"/>
    <x v="0"/>
    <x v="0"/>
    <x v="5"/>
    <x v="6"/>
    <x v="0"/>
    <x v="0"/>
    <x v="0"/>
    <x v="0"/>
    <x v="0"/>
  </r>
  <r>
    <n v="182605820"/>
    <x v="25"/>
    <x v="122"/>
    <s v="2024-10-11"/>
    <m/>
    <s v="2024-10-30"/>
    <x v="0"/>
    <x v="0"/>
    <x v="0"/>
    <x v="0"/>
    <x v="5"/>
    <x v="6"/>
    <x v="0"/>
    <x v="0"/>
    <x v="0"/>
    <x v="0"/>
    <x v="0"/>
  </r>
  <r>
    <n v="182606991"/>
    <x v="6"/>
    <x v="122"/>
    <s v="2024-10-10"/>
    <m/>
    <m/>
    <x v="0"/>
    <x v="0"/>
    <x v="0"/>
    <x v="0"/>
    <x v="5"/>
    <x v="6"/>
    <x v="0"/>
    <x v="0"/>
    <x v="0"/>
    <x v="0"/>
    <x v="0"/>
  </r>
  <r>
    <n v="182607036"/>
    <x v="6"/>
    <x v="122"/>
    <s v="2024-10-10"/>
    <m/>
    <m/>
    <x v="0"/>
    <x v="0"/>
    <x v="0"/>
    <x v="0"/>
    <x v="5"/>
    <x v="6"/>
    <x v="0"/>
    <x v="0"/>
    <x v="0"/>
    <x v="0"/>
    <x v="0"/>
  </r>
  <r>
    <n v="182618399"/>
    <x v="33"/>
    <x v="129"/>
    <s v="2024-10-17"/>
    <m/>
    <m/>
    <x v="0"/>
    <x v="0"/>
    <x v="0"/>
    <x v="0"/>
    <x v="5"/>
    <x v="6"/>
    <x v="0"/>
    <x v="0"/>
    <x v="0"/>
    <x v="0"/>
    <x v="0"/>
  </r>
  <r>
    <n v="182618442"/>
    <x v="33"/>
    <x v="129"/>
    <s v="2024-10-17"/>
    <m/>
    <m/>
    <x v="0"/>
    <x v="0"/>
    <x v="0"/>
    <x v="0"/>
    <x v="5"/>
    <x v="6"/>
    <x v="0"/>
    <x v="0"/>
    <x v="0"/>
    <x v="0"/>
    <x v="0"/>
  </r>
  <r>
    <n v="182618467"/>
    <x v="33"/>
    <x v="129"/>
    <s v="2024-10-17"/>
    <m/>
    <m/>
    <x v="0"/>
    <x v="0"/>
    <x v="0"/>
    <x v="0"/>
    <x v="5"/>
    <x v="6"/>
    <x v="0"/>
    <x v="0"/>
    <x v="0"/>
    <x v="0"/>
    <x v="0"/>
  </r>
  <r>
    <n v="182618500"/>
    <x v="33"/>
    <x v="129"/>
    <s v="2024-10-17"/>
    <m/>
    <m/>
    <x v="0"/>
    <x v="0"/>
    <x v="0"/>
    <x v="0"/>
    <x v="5"/>
    <x v="6"/>
    <x v="0"/>
    <x v="0"/>
    <x v="0"/>
    <x v="0"/>
    <x v="0"/>
  </r>
  <r>
    <n v="182620173"/>
    <x v="77"/>
    <x v="155"/>
    <s v="2024-10-29"/>
    <m/>
    <m/>
    <x v="0"/>
    <x v="0"/>
    <x v="0"/>
    <x v="0"/>
    <x v="5"/>
    <x v="6"/>
    <x v="0"/>
    <x v="0"/>
    <x v="0"/>
    <x v="0"/>
    <x v="0"/>
  </r>
  <r>
    <n v="182620211"/>
    <x v="75"/>
    <x v="155"/>
    <s v="2024-10-29"/>
    <m/>
    <m/>
    <x v="0"/>
    <x v="0"/>
    <x v="0"/>
    <x v="0"/>
    <x v="5"/>
    <x v="6"/>
    <x v="0"/>
    <x v="0"/>
    <x v="0"/>
    <x v="0"/>
    <x v="0"/>
  </r>
  <r>
    <n v="182665305"/>
    <x v="5"/>
    <x v="122"/>
    <s v="2024-10-11"/>
    <m/>
    <m/>
    <x v="0"/>
    <x v="0"/>
    <x v="0"/>
    <x v="0"/>
    <x v="5"/>
    <x v="6"/>
    <x v="0"/>
    <x v="0"/>
    <x v="0"/>
    <x v="0"/>
    <x v="0"/>
  </r>
  <r>
    <n v="182665411"/>
    <x v="5"/>
    <x v="122"/>
    <s v="2024-10-11"/>
    <m/>
    <m/>
    <x v="0"/>
    <x v="0"/>
    <x v="0"/>
    <x v="0"/>
    <x v="5"/>
    <x v="6"/>
    <x v="0"/>
    <x v="0"/>
    <x v="0"/>
    <x v="0"/>
    <x v="0"/>
  </r>
  <r>
    <n v="182665460"/>
    <x v="5"/>
    <x v="122"/>
    <s v="2024-10-11"/>
    <m/>
    <m/>
    <x v="0"/>
    <x v="0"/>
    <x v="0"/>
    <x v="0"/>
    <x v="5"/>
    <x v="6"/>
    <x v="0"/>
    <x v="0"/>
    <x v="0"/>
    <x v="0"/>
    <x v="0"/>
  </r>
  <r>
    <n v="182665521"/>
    <x v="5"/>
    <x v="122"/>
    <s v="2024-10-11"/>
    <m/>
    <m/>
    <x v="0"/>
    <x v="0"/>
    <x v="0"/>
    <x v="0"/>
    <x v="5"/>
    <x v="6"/>
    <x v="0"/>
    <x v="0"/>
    <x v="0"/>
    <x v="0"/>
    <x v="0"/>
  </r>
  <r>
    <n v="182666822"/>
    <x v="24"/>
    <x v="152"/>
    <s v="2024-10-22"/>
    <m/>
    <m/>
    <x v="0"/>
    <x v="0"/>
    <x v="0"/>
    <x v="0"/>
    <x v="5"/>
    <x v="6"/>
    <x v="0"/>
    <x v="0"/>
    <x v="0"/>
    <x v="0"/>
    <x v="0"/>
  </r>
  <r>
    <n v="182666996"/>
    <x v="24"/>
    <x v="152"/>
    <s v="2024-10-22"/>
    <m/>
    <m/>
    <x v="0"/>
    <x v="0"/>
    <x v="0"/>
    <x v="0"/>
    <x v="5"/>
    <x v="6"/>
    <x v="0"/>
    <x v="0"/>
    <x v="0"/>
    <x v="0"/>
    <x v="0"/>
  </r>
  <r>
    <n v="182667350"/>
    <x v="58"/>
    <x v="145"/>
    <m/>
    <s v="2024-10-14"/>
    <m/>
    <x v="0"/>
    <x v="0"/>
    <x v="0"/>
    <x v="0"/>
    <x v="5"/>
    <x v="2"/>
    <x v="0"/>
    <x v="1"/>
    <x v="0"/>
    <x v="0"/>
    <x v="0"/>
  </r>
  <r>
    <n v="182667550"/>
    <x v="13"/>
    <x v="122"/>
    <s v="2024-10-11"/>
    <m/>
    <m/>
    <x v="0"/>
    <x v="0"/>
    <x v="0"/>
    <x v="0"/>
    <x v="5"/>
    <x v="6"/>
    <x v="0"/>
    <x v="0"/>
    <x v="0"/>
    <x v="0"/>
    <x v="0"/>
  </r>
  <r>
    <n v="182677770"/>
    <x v="23"/>
    <x v="153"/>
    <s v="2024-10-14"/>
    <m/>
    <m/>
    <x v="0"/>
    <x v="0"/>
    <x v="0"/>
    <x v="0"/>
    <x v="5"/>
    <x v="6"/>
    <x v="0"/>
    <x v="0"/>
    <x v="0"/>
    <x v="0"/>
    <x v="0"/>
  </r>
  <r>
    <n v="182677816"/>
    <x v="23"/>
    <x v="153"/>
    <s v="2024-10-14"/>
    <m/>
    <m/>
    <x v="0"/>
    <x v="0"/>
    <x v="0"/>
    <x v="0"/>
    <x v="5"/>
    <x v="6"/>
    <x v="0"/>
    <x v="0"/>
    <x v="0"/>
    <x v="0"/>
    <x v="0"/>
  </r>
  <r>
    <n v="182679043"/>
    <x v="21"/>
    <x v="117"/>
    <s v="2024-11-21"/>
    <m/>
    <m/>
    <x v="0"/>
    <x v="7"/>
    <x v="0"/>
    <x v="1"/>
    <x v="5"/>
    <x v="7"/>
    <x v="0"/>
    <x v="0"/>
    <x v="0"/>
    <x v="0"/>
    <x v="0"/>
  </r>
  <r>
    <n v="182679109"/>
    <x v="21"/>
    <x v="117"/>
    <s v="2024-10-29"/>
    <m/>
    <s v="2024-12-10"/>
    <x v="0"/>
    <x v="0"/>
    <x v="0"/>
    <x v="0"/>
    <x v="5"/>
    <x v="6"/>
    <x v="0"/>
    <x v="0"/>
    <x v="0"/>
    <x v="0"/>
    <x v="0"/>
  </r>
  <r>
    <n v="182679147"/>
    <x v="21"/>
    <x v="117"/>
    <s v="2024-10-29"/>
    <m/>
    <m/>
    <x v="0"/>
    <x v="0"/>
    <x v="0"/>
    <x v="0"/>
    <x v="5"/>
    <x v="6"/>
    <x v="0"/>
    <x v="0"/>
    <x v="0"/>
    <x v="0"/>
    <x v="0"/>
  </r>
  <r>
    <n v="182679182"/>
    <x v="21"/>
    <x v="117"/>
    <s v="2024-10-29"/>
    <m/>
    <m/>
    <x v="0"/>
    <x v="0"/>
    <x v="0"/>
    <x v="0"/>
    <x v="5"/>
    <x v="6"/>
    <x v="0"/>
    <x v="0"/>
    <x v="0"/>
    <x v="0"/>
    <x v="0"/>
  </r>
  <r>
    <n v="182679761"/>
    <x v="15"/>
    <x v="156"/>
    <s v="2024-10-24"/>
    <m/>
    <m/>
    <x v="0"/>
    <x v="0"/>
    <x v="0"/>
    <x v="0"/>
    <x v="5"/>
    <x v="6"/>
    <x v="0"/>
    <x v="0"/>
    <x v="0"/>
    <x v="0"/>
    <x v="0"/>
  </r>
  <r>
    <n v="182686206"/>
    <x v="58"/>
    <x v="147"/>
    <s v="2024-10-16"/>
    <m/>
    <m/>
    <x v="0"/>
    <x v="0"/>
    <x v="0"/>
    <x v="0"/>
    <x v="5"/>
    <x v="6"/>
    <x v="0"/>
    <x v="0"/>
    <x v="0"/>
    <x v="0"/>
    <x v="0"/>
  </r>
  <r>
    <n v="182688615"/>
    <x v="3"/>
    <x v="157"/>
    <s v="2024-10-23"/>
    <m/>
    <m/>
    <x v="0"/>
    <x v="0"/>
    <x v="0"/>
    <x v="0"/>
    <x v="5"/>
    <x v="6"/>
    <x v="0"/>
    <x v="0"/>
    <x v="0"/>
    <x v="0"/>
    <x v="0"/>
  </r>
  <r>
    <n v="182688637"/>
    <x v="3"/>
    <x v="157"/>
    <s v="2024-10-23"/>
    <m/>
    <m/>
    <x v="0"/>
    <x v="0"/>
    <x v="0"/>
    <x v="0"/>
    <x v="5"/>
    <x v="6"/>
    <x v="0"/>
    <x v="0"/>
    <x v="0"/>
    <x v="0"/>
    <x v="0"/>
  </r>
  <r>
    <n v="182688650"/>
    <x v="3"/>
    <x v="157"/>
    <s v="2024-10-23"/>
    <m/>
    <m/>
    <x v="0"/>
    <x v="0"/>
    <x v="0"/>
    <x v="0"/>
    <x v="5"/>
    <x v="6"/>
    <x v="0"/>
    <x v="0"/>
    <x v="0"/>
    <x v="0"/>
    <x v="0"/>
  </r>
  <r>
    <n v="182688668"/>
    <x v="3"/>
    <x v="157"/>
    <m/>
    <s v="2024-10-23"/>
    <m/>
    <x v="0"/>
    <x v="0"/>
    <x v="0"/>
    <x v="0"/>
    <x v="5"/>
    <x v="2"/>
    <x v="0"/>
    <x v="1"/>
    <x v="0"/>
    <x v="0"/>
    <x v="0"/>
  </r>
  <r>
    <n v="182688697"/>
    <x v="3"/>
    <x v="157"/>
    <s v="2024-10-23"/>
    <m/>
    <m/>
    <x v="0"/>
    <x v="0"/>
    <x v="0"/>
    <x v="0"/>
    <x v="5"/>
    <x v="6"/>
    <x v="0"/>
    <x v="0"/>
    <x v="0"/>
    <x v="0"/>
    <x v="0"/>
  </r>
  <r>
    <n v="182688963"/>
    <x v="75"/>
    <x v="158"/>
    <m/>
    <s v="2024-11-06"/>
    <m/>
    <x v="0"/>
    <x v="0"/>
    <x v="0"/>
    <x v="0"/>
    <x v="5"/>
    <x v="2"/>
    <x v="0"/>
    <x v="1"/>
    <x v="0"/>
    <x v="0"/>
    <x v="0"/>
  </r>
  <r>
    <n v="182688984"/>
    <x v="75"/>
    <x v="158"/>
    <m/>
    <s v="2024-11-06"/>
    <m/>
    <x v="0"/>
    <x v="0"/>
    <x v="0"/>
    <x v="0"/>
    <x v="5"/>
    <x v="2"/>
    <x v="0"/>
    <x v="1"/>
    <x v="0"/>
    <x v="0"/>
    <x v="0"/>
  </r>
  <r>
    <n v="182689027"/>
    <x v="75"/>
    <x v="158"/>
    <m/>
    <s v="2024-11-06"/>
    <m/>
    <x v="0"/>
    <x v="0"/>
    <x v="0"/>
    <x v="0"/>
    <x v="5"/>
    <x v="2"/>
    <x v="0"/>
    <x v="1"/>
    <x v="0"/>
    <x v="0"/>
    <x v="0"/>
  </r>
  <r>
    <n v="182694654"/>
    <x v="15"/>
    <x v="152"/>
    <s v="2024-10-23"/>
    <m/>
    <m/>
    <x v="0"/>
    <x v="0"/>
    <x v="0"/>
    <x v="0"/>
    <x v="5"/>
    <x v="6"/>
    <x v="0"/>
    <x v="0"/>
    <x v="0"/>
    <x v="0"/>
    <x v="0"/>
  </r>
  <r>
    <n v="182694693"/>
    <x v="15"/>
    <x v="152"/>
    <s v="2024-10-21"/>
    <m/>
    <s v="2024-12-16"/>
    <x v="0"/>
    <x v="0"/>
    <x v="0"/>
    <x v="0"/>
    <x v="5"/>
    <x v="6"/>
    <x v="0"/>
    <x v="0"/>
    <x v="0"/>
    <x v="0"/>
    <x v="0"/>
  </r>
  <r>
    <n v="182696304"/>
    <x v="11"/>
    <x v="113"/>
    <s v="2024-10-16"/>
    <m/>
    <m/>
    <x v="0"/>
    <x v="0"/>
    <x v="0"/>
    <x v="0"/>
    <x v="5"/>
    <x v="6"/>
    <x v="0"/>
    <x v="0"/>
    <x v="0"/>
    <x v="0"/>
    <x v="0"/>
  </r>
  <r>
    <n v="182696336"/>
    <x v="11"/>
    <x v="113"/>
    <s v="2024-10-16"/>
    <m/>
    <m/>
    <x v="0"/>
    <x v="0"/>
    <x v="0"/>
    <x v="0"/>
    <x v="5"/>
    <x v="6"/>
    <x v="0"/>
    <x v="0"/>
    <x v="0"/>
    <x v="0"/>
    <x v="0"/>
  </r>
  <r>
    <n v="182709760"/>
    <x v="13"/>
    <x v="153"/>
    <m/>
    <s v="2024-10-10"/>
    <m/>
    <x v="0"/>
    <x v="0"/>
    <x v="0"/>
    <x v="0"/>
    <x v="5"/>
    <x v="2"/>
    <x v="0"/>
    <x v="1"/>
    <x v="0"/>
    <x v="0"/>
    <x v="0"/>
  </r>
  <r>
    <n v="182709790"/>
    <x v="13"/>
    <x v="153"/>
    <s v="2024-10-10"/>
    <m/>
    <s v="2024-10-12"/>
    <x v="0"/>
    <x v="0"/>
    <x v="0"/>
    <x v="0"/>
    <x v="5"/>
    <x v="6"/>
    <x v="0"/>
    <x v="0"/>
    <x v="0"/>
    <x v="0"/>
    <x v="0"/>
  </r>
  <r>
    <n v="182711185"/>
    <x v="22"/>
    <x v="152"/>
    <s v="2024-10-23"/>
    <m/>
    <m/>
    <x v="0"/>
    <x v="0"/>
    <x v="0"/>
    <x v="0"/>
    <x v="5"/>
    <x v="6"/>
    <x v="0"/>
    <x v="0"/>
    <x v="0"/>
    <x v="0"/>
    <x v="0"/>
  </r>
  <r>
    <n v="182711220"/>
    <x v="22"/>
    <x v="152"/>
    <s v="2024-10-23"/>
    <m/>
    <m/>
    <x v="0"/>
    <x v="0"/>
    <x v="0"/>
    <x v="0"/>
    <x v="5"/>
    <x v="6"/>
    <x v="0"/>
    <x v="0"/>
    <x v="0"/>
    <x v="0"/>
    <x v="0"/>
  </r>
  <r>
    <n v="182711262"/>
    <x v="22"/>
    <x v="152"/>
    <s v="2024-10-23"/>
    <m/>
    <m/>
    <x v="0"/>
    <x v="0"/>
    <x v="0"/>
    <x v="0"/>
    <x v="5"/>
    <x v="6"/>
    <x v="0"/>
    <x v="0"/>
    <x v="0"/>
    <x v="0"/>
    <x v="0"/>
  </r>
  <r>
    <n v="182714625"/>
    <x v="28"/>
    <x v="147"/>
    <s v="2024-10-15"/>
    <m/>
    <m/>
    <x v="0"/>
    <x v="0"/>
    <x v="0"/>
    <x v="0"/>
    <x v="5"/>
    <x v="6"/>
    <x v="0"/>
    <x v="0"/>
    <x v="0"/>
    <x v="0"/>
    <x v="0"/>
  </r>
  <r>
    <n v="182714836"/>
    <x v="12"/>
    <x v="153"/>
    <s v="2024-10-14"/>
    <m/>
    <m/>
    <x v="0"/>
    <x v="0"/>
    <x v="0"/>
    <x v="0"/>
    <x v="5"/>
    <x v="6"/>
    <x v="0"/>
    <x v="0"/>
    <x v="0"/>
    <x v="0"/>
    <x v="0"/>
  </r>
  <r>
    <n v="182716887"/>
    <x v="4"/>
    <x v="159"/>
    <s v="2024-10-29"/>
    <m/>
    <m/>
    <x v="0"/>
    <x v="0"/>
    <x v="0"/>
    <x v="0"/>
    <x v="5"/>
    <x v="6"/>
    <x v="0"/>
    <x v="0"/>
    <x v="0"/>
    <x v="0"/>
    <x v="0"/>
  </r>
  <r>
    <n v="182716940"/>
    <x v="4"/>
    <x v="159"/>
    <s v="2024-10-29"/>
    <m/>
    <m/>
    <x v="0"/>
    <x v="0"/>
    <x v="0"/>
    <x v="0"/>
    <x v="5"/>
    <x v="6"/>
    <x v="0"/>
    <x v="0"/>
    <x v="0"/>
    <x v="0"/>
    <x v="0"/>
  </r>
  <r>
    <n v="182717375"/>
    <x v="21"/>
    <x v="113"/>
    <s v="2024-10-17"/>
    <m/>
    <m/>
    <x v="0"/>
    <x v="0"/>
    <x v="0"/>
    <x v="0"/>
    <x v="5"/>
    <x v="6"/>
    <x v="0"/>
    <x v="0"/>
    <x v="0"/>
    <x v="0"/>
    <x v="0"/>
  </r>
  <r>
    <n v="182717907"/>
    <x v="47"/>
    <x v="147"/>
    <s v="2024-10-15"/>
    <m/>
    <m/>
    <x v="0"/>
    <x v="0"/>
    <x v="0"/>
    <x v="0"/>
    <x v="5"/>
    <x v="6"/>
    <x v="0"/>
    <x v="0"/>
    <x v="0"/>
    <x v="0"/>
    <x v="0"/>
  </r>
  <r>
    <n v="182719753"/>
    <x v="39"/>
    <x v="148"/>
    <s v="2024-10-22"/>
    <m/>
    <m/>
    <x v="0"/>
    <x v="0"/>
    <x v="0"/>
    <x v="0"/>
    <x v="5"/>
    <x v="6"/>
    <x v="0"/>
    <x v="0"/>
    <x v="0"/>
    <x v="0"/>
    <x v="0"/>
  </r>
  <r>
    <n v="182719759"/>
    <x v="78"/>
    <x v="147"/>
    <m/>
    <s v="2024-10-24"/>
    <m/>
    <x v="0"/>
    <x v="0"/>
    <x v="0"/>
    <x v="0"/>
    <x v="5"/>
    <x v="2"/>
    <x v="0"/>
    <x v="1"/>
    <x v="0"/>
    <x v="0"/>
    <x v="0"/>
  </r>
  <r>
    <n v="182719779"/>
    <x v="39"/>
    <x v="148"/>
    <s v="2024-10-22"/>
    <m/>
    <m/>
    <x v="0"/>
    <x v="0"/>
    <x v="0"/>
    <x v="0"/>
    <x v="5"/>
    <x v="6"/>
    <x v="0"/>
    <x v="0"/>
    <x v="0"/>
    <x v="0"/>
    <x v="0"/>
  </r>
  <r>
    <n v="182720175"/>
    <x v="4"/>
    <x v="113"/>
    <m/>
    <s v="2024-10-11"/>
    <m/>
    <x v="0"/>
    <x v="0"/>
    <x v="0"/>
    <x v="0"/>
    <x v="5"/>
    <x v="2"/>
    <x v="0"/>
    <x v="1"/>
    <x v="0"/>
    <x v="0"/>
    <x v="0"/>
  </r>
  <r>
    <n v="182720197"/>
    <x v="4"/>
    <x v="113"/>
    <m/>
    <s v="2024-10-11"/>
    <m/>
    <x v="0"/>
    <x v="0"/>
    <x v="0"/>
    <x v="0"/>
    <x v="5"/>
    <x v="2"/>
    <x v="0"/>
    <x v="1"/>
    <x v="0"/>
    <x v="0"/>
    <x v="0"/>
  </r>
  <r>
    <n v="182748979"/>
    <x v="27"/>
    <x v="153"/>
    <s v="2024-10-14"/>
    <m/>
    <s v="2024-12-03"/>
    <x v="0"/>
    <x v="0"/>
    <x v="0"/>
    <x v="0"/>
    <x v="5"/>
    <x v="6"/>
    <x v="0"/>
    <x v="0"/>
    <x v="0"/>
    <x v="0"/>
    <x v="0"/>
  </r>
  <r>
    <n v="182749036"/>
    <x v="27"/>
    <x v="153"/>
    <s v="2024-10-18"/>
    <m/>
    <s v="2024-12-03"/>
    <x v="0"/>
    <x v="0"/>
    <x v="0"/>
    <x v="0"/>
    <x v="5"/>
    <x v="6"/>
    <x v="0"/>
    <x v="0"/>
    <x v="0"/>
    <x v="0"/>
    <x v="0"/>
  </r>
  <r>
    <n v="182750309"/>
    <x v="21"/>
    <x v="152"/>
    <s v="2024-10-22"/>
    <m/>
    <m/>
    <x v="0"/>
    <x v="0"/>
    <x v="0"/>
    <x v="0"/>
    <x v="5"/>
    <x v="6"/>
    <x v="0"/>
    <x v="0"/>
    <x v="0"/>
    <x v="0"/>
    <x v="0"/>
  </r>
  <r>
    <n v="182750622"/>
    <x v="8"/>
    <x v="129"/>
    <s v="2024-10-17"/>
    <m/>
    <m/>
    <x v="0"/>
    <x v="0"/>
    <x v="0"/>
    <x v="0"/>
    <x v="5"/>
    <x v="6"/>
    <x v="0"/>
    <x v="0"/>
    <x v="0"/>
    <x v="0"/>
    <x v="0"/>
  </r>
  <r>
    <n v="182752287"/>
    <x v="22"/>
    <x v="151"/>
    <s v="2024-10-17"/>
    <m/>
    <m/>
    <x v="0"/>
    <x v="0"/>
    <x v="0"/>
    <x v="0"/>
    <x v="5"/>
    <x v="6"/>
    <x v="0"/>
    <x v="0"/>
    <x v="0"/>
    <x v="0"/>
    <x v="0"/>
  </r>
  <r>
    <n v="182754578"/>
    <x v="9"/>
    <x v="147"/>
    <s v="2024-10-15"/>
    <m/>
    <m/>
    <x v="0"/>
    <x v="0"/>
    <x v="0"/>
    <x v="0"/>
    <x v="5"/>
    <x v="6"/>
    <x v="0"/>
    <x v="0"/>
    <x v="0"/>
    <x v="0"/>
    <x v="0"/>
  </r>
  <r>
    <n v="182754598"/>
    <x v="9"/>
    <x v="147"/>
    <s v="2024-10-15"/>
    <m/>
    <m/>
    <x v="0"/>
    <x v="0"/>
    <x v="0"/>
    <x v="0"/>
    <x v="5"/>
    <x v="6"/>
    <x v="0"/>
    <x v="0"/>
    <x v="0"/>
    <x v="0"/>
    <x v="0"/>
  </r>
  <r>
    <n v="182754620"/>
    <x v="9"/>
    <x v="147"/>
    <s v="2024-10-15"/>
    <m/>
    <m/>
    <x v="0"/>
    <x v="0"/>
    <x v="0"/>
    <x v="0"/>
    <x v="5"/>
    <x v="6"/>
    <x v="0"/>
    <x v="0"/>
    <x v="0"/>
    <x v="0"/>
    <x v="0"/>
  </r>
  <r>
    <n v="182754652"/>
    <x v="9"/>
    <x v="147"/>
    <s v="2024-10-15"/>
    <m/>
    <m/>
    <x v="0"/>
    <x v="0"/>
    <x v="0"/>
    <x v="0"/>
    <x v="5"/>
    <x v="6"/>
    <x v="0"/>
    <x v="0"/>
    <x v="0"/>
    <x v="0"/>
    <x v="0"/>
  </r>
  <r>
    <n v="182755044"/>
    <x v="15"/>
    <x v="147"/>
    <s v="2024-10-16"/>
    <m/>
    <m/>
    <x v="0"/>
    <x v="0"/>
    <x v="0"/>
    <x v="0"/>
    <x v="5"/>
    <x v="6"/>
    <x v="0"/>
    <x v="0"/>
    <x v="0"/>
    <x v="0"/>
    <x v="0"/>
  </r>
  <r>
    <n v="182755074"/>
    <x v="15"/>
    <x v="147"/>
    <s v="2024-10-16"/>
    <m/>
    <m/>
    <x v="0"/>
    <x v="0"/>
    <x v="0"/>
    <x v="0"/>
    <x v="5"/>
    <x v="6"/>
    <x v="0"/>
    <x v="0"/>
    <x v="0"/>
    <x v="0"/>
    <x v="0"/>
  </r>
  <r>
    <n v="182755100"/>
    <x v="15"/>
    <x v="147"/>
    <s v="2024-10-16"/>
    <m/>
    <m/>
    <x v="0"/>
    <x v="0"/>
    <x v="0"/>
    <x v="0"/>
    <x v="5"/>
    <x v="6"/>
    <x v="0"/>
    <x v="0"/>
    <x v="0"/>
    <x v="0"/>
    <x v="0"/>
  </r>
  <r>
    <n v="182755193"/>
    <x v="13"/>
    <x v="155"/>
    <s v="2024-10-29"/>
    <m/>
    <m/>
    <x v="0"/>
    <x v="0"/>
    <x v="0"/>
    <x v="0"/>
    <x v="5"/>
    <x v="6"/>
    <x v="0"/>
    <x v="0"/>
    <x v="0"/>
    <x v="0"/>
    <x v="0"/>
  </r>
  <r>
    <n v="182755551"/>
    <x v="77"/>
    <x v="129"/>
    <s v="2024-10-18"/>
    <m/>
    <m/>
    <x v="0"/>
    <x v="0"/>
    <x v="0"/>
    <x v="0"/>
    <x v="5"/>
    <x v="6"/>
    <x v="0"/>
    <x v="0"/>
    <x v="0"/>
    <x v="0"/>
    <x v="0"/>
  </r>
  <r>
    <n v="182755604"/>
    <x v="79"/>
    <x v="152"/>
    <s v="2024-10-30"/>
    <m/>
    <m/>
    <x v="0"/>
    <x v="0"/>
    <x v="0"/>
    <x v="0"/>
    <x v="5"/>
    <x v="6"/>
    <x v="0"/>
    <x v="0"/>
    <x v="0"/>
    <x v="0"/>
    <x v="0"/>
  </r>
  <r>
    <n v="182755688"/>
    <x v="77"/>
    <x v="129"/>
    <s v="2024-10-18"/>
    <m/>
    <m/>
    <x v="0"/>
    <x v="0"/>
    <x v="0"/>
    <x v="0"/>
    <x v="5"/>
    <x v="6"/>
    <x v="0"/>
    <x v="0"/>
    <x v="0"/>
    <x v="0"/>
    <x v="0"/>
  </r>
  <r>
    <n v="182756106"/>
    <x v="58"/>
    <x v="147"/>
    <s v="2024-10-22"/>
    <m/>
    <m/>
    <x v="0"/>
    <x v="0"/>
    <x v="0"/>
    <x v="0"/>
    <x v="5"/>
    <x v="6"/>
    <x v="0"/>
    <x v="0"/>
    <x v="0"/>
    <x v="0"/>
    <x v="0"/>
  </r>
  <r>
    <n v="182769519"/>
    <x v="77"/>
    <x v="157"/>
    <s v="2024-10-25"/>
    <m/>
    <m/>
    <x v="0"/>
    <x v="0"/>
    <x v="0"/>
    <x v="0"/>
    <x v="5"/>
    <x v="6"/>
    <x v="0"/>
    <x v="0"/>
    <x v="0"/>
    <x v="0"/>
    <x v="0"/>
  </r>
  <r>
    <n v="182771168"/>
    <x v="26"/>
    <x v="160"/>
    <s v="2024-11-11"/>
    <m/>
    <m/>
    <x v="0"/>
    <x v="0"/>
    <x v="0"/>
    <x v="0"/>
    <x v="6"/>
    <x v="7"/>
    <x v="0"/>
    <x v="0"/>
    <x v="0"/>
    <x v="0"/>
    <x v="0"/>
  </r>
  <r>
    <n v="182782436"/>
    <x v="80"/>
    <x v="157"/>
    <s v="2024-10-30"/>
    <m/>
    <m/>
    <x v="0"/>
    <x v="0"/>
    <x v="0"/>
    <x v="0"/>
    <x v="5"/>
    <x v="6"/>
    <x v="0"/>
    <x v="0"/>
    <x v="0"/>
    <x v="0"/>
    <x v="0"/>
  </r>
  <r>
    <n v="182782476"/>
    <x v="80"/>
    <x v="157"/>
    <s v="2024-10-28"/>
    <m/>
    <m/>
    <x v="0"/>
    <x v="0"/>
    <x v="0"/>
    <x v="0"/>
    <x v="5"/>
    <x v="6"/>
    <x v="0"/>
    <x v="0"/>
    <x v="0"/>
    <x v="0"/>
    <x v="0"/>
  </r>
  <r>
    <n v="182782564"/>
    <x v="15"/>
    <x v="148"/>
    <m/>
    <s v="2024-10-21"/>
    <m/>
    <x v="0"/>
    <x v="0"/>
    <x v="0"/>
    <x v="0"/>
    <x v="5"/>
    <x v="2"/>
    <x v="0"/>
    <x v="1"/>
    <x v="0"/>
    <x v="0"/>
    <x v="0"/>
  </r>
  <r>
    <n v="182782985"/>
    <x v="22"/>
    <x v="113"/>
    <s v="2024-10-16"/>
    <m/>
    <m/>
    <x v="0"/>
    <x v="0"/>
    <x v="0"/>
    <x v="0"/>
    <x v="5"/>
    <x v="6"/>
    <x v="0"/>
    <x v="0"/>
    <x v="0"/>
    <x v="0"/>
    <x v="0"/>
  </r>
  <r>
    <n v="182783036"/>
    <x v="22"/>
    <x v="113"/>
    <s v="2024-10-16"/>
    <m/>
    <m/>
    <x v="0"/>
    <x v="0"/>
    <x v="0"/>
    <x v="0"/>
    <x v="5"/>
    <x v="6"/>
    <x v="0"/>
    <x v="0"/>
    <x v="0"/>
    <x v="0"/>
    <x v="0"/>
  </r>
  <r>
    <n v="182800128"/>
    <x v="79"/>
    <x v="147"/>
    <m/>
    <s v="2024-10-23"/>
    <m/>
    <x v="0"/>
    <x v="0"/>
    <x v="0"/>
    <x v="0"/>
    <x v="5"/>
    <x v="2"/>
    <x v="0"/>
    <x v="1"/>
    <x v="0"/>
    <x v="0"/>
    <x v="0"/>
  </r>
  <r>
    <n v="182803099"/>
    <x v="22"/>
    <x v="139"/>
    <s v="2024-10-18"/>
    <m/>
    <m/>
    <x v="0"/>
    <x v="0"/>
    <x v="0"/>
    <x v="0"/>
    <x v="5"/>
    <x v="6"/>
    <x v="0"/>
    <x v="0"/>
    <x v="0"/>
    <x v="0"/>
    <x v="0"/>
  </r>
  <r>
    <n v="182803611"/>
    <x v="47"/>
    <x v="159"/>
    <s v="2024-10-30"/>
    <m/>
    <m/>
    <x v="0"/>
    <x v="0"/>
    <x v="0"/>
    <x v="0"/>
    <x v="5"/>
    <x v="6"/>
    <x v="0"/>
    <x v="0"/>
    <x v="0"/>
    <x v="0"/>
    <x v="0"/>
  </r>
  <r>
    <n v="182803632"/>
    <x v="47"/>
    <x v="159"/>
    <s v="2024-10-30"/>
    <m/>
    <m/>
    <x v="0"/>
    <x v="0"/>
    <x v="0"/>
    <x v="0"/>
    <x v="5"/>
    <x v="6"/>
    <x v="0"/>
    <x v="0"/>
    <x v="0"/>
    <x v="0"/>
    <x v="0"/>
  </r>
  <r>
    <n v="182808262"/>
    <x v="13"/>
    <x v="151"/>
    <s v="2024-10-17"/>
    <m/>
    <m/>
    <x v="0"/>
    <x v="0"/>
    <x v="0"/>
    <x v="0"/>
    <x v="5"/>
    <x v="6"/>
    <x v="0"/>
    <x v="0"/>
    <x v="0"/>
    <x v="0"/>
    <x v="0"/>
  </r>
  <r>
    <n v="182813757"/>
    <x v="44"/>
    <x v="129"/>
    <s v="2024-10-17"/>
    <m/>
    <m/>
    <x v="0"/>
    <x v="0"/>
    <x v="0"/>
    <x v="0"/>
    <x v="5"/>
    <x v="6"/>
    <x v="0"/>
    <x v="0"/>
    <x v="0"/>
    <x v="0"/>
    <x v="0"/>
  </r>
  <r>
    <n v="182813798"/>
    <x v="44"/>
    <x v="129"/>
    <s v="2024-10-21"/>
    <m/>
    <m/>
    <x v="0"/>
    <x v="0"/>
    <x v="0"/>
    <x v="0"/>
    <x v="5"/>
    <x v="6"/>
    <x v="0"/>
    <x v="0"/>
    <x v="0"/>
    <x v="0"/>
    <x v="0"/>
  </r>
  <r>
    <n v="182813833"/>
    <x v="44"/>
    <x v="129"/>
    <s v="2024-10-17"/>
    <m/>
    <m/>
    <x v="0"/>
    <x v="0"/>
    <x v="0"/>
    <x v="0"/>
    <x v="5"/>
    <x v="6"/>
    <x v="0"/>
    <x v="0"/>
    <x v="0"/>
    <x v="0"/>
    <x v="0"/>
  </r>
  <r>
    <n v="182814677"/>
    <x v="35"/>
    <x v="157"/>
    <s v="2024-10-18"/>
    <m/>
    <m/>
    <x v="0"/>
    <x v="0"/>
    <x v="0"/>
    <x v="0"/>
    <x v="5"/>
    <x v="6"/>
    <x v="0"/>
    <x v="0"/>
    <x v="0"/>
    <x v="0"/>
    <x v="0"/>
  </r>
  <r>
    <n v="182814705"/>
    <x v="35"/>
    <x v="157"/>
    <s v="2024-10-18"/>
    <m/>
    <m/>
    <x v="0"/>
    <x v="0"/>
    <x v="0"/>
    <x v="0"/>
    <x v="5"/>
    <x v="6"/>
    <x v="0"/>
    <x v="0"/>
    <x v="0"/>
    <x v="0"/>
    <x v="0"/>
  </r>
  <r>
    <n v="182814741"/>
    <x v="35"/>
    <x v="157"/>
    <m/>
    <s v="2024-10-31"/>
    <m/>
    <x v="0"/>
    <x v="0"/>
    <x v="0"/>
    <x v="0"/>
    <x v="5"/>
    <x v="2"/>
    <x v="0"/>
    <x v="1"/>
    <x v="0"/>
    <x v="0"/>
    <x v="0"/>
  </r>
  <r>
    <n v="182814776"/>
    <x v="35"/>
    <x v="157"/>
    <s v="2024-10-18"/>
    <m/>
    <m/>
    <x v="0"/>
    <x v="0"/>
    <x v="0"/>
    <x v="0"/>
    <x v="5"/>
    <x v="6"/>
    <x v="0"/>
    <x v="0"/>
    <x v="0"/>
    <x v="0"/>
    <x v="0"/>
  </r>
  <r>
    <n v="182816525"/>
    <x v="23"/>
    <x v="157"/>
    <s v="2024-10-21"/>
    <m/>
    <m/>
    <x v="0"/>
    <x v="6"/>
    <x v="0"/>
    <x v="1"/>
    <x v="5"/>
    <x v="6"/>
    <x v="0"/>
    <x v="0"/>
    <x v="0"/>
    <x v="0"/>
    <x v="0"/>
  </r>
  <r>
    <n v="182816575"/>
    <x v="23"/>
    <x v="157"/>
    <s v="2024-10-21"/>
    <m/>
    <m/>
    <x v="0"/>
    <x v="6"/>
    <x v="0"/>
    <x v="1"/>
    <x v="5"/>
    <x v="6"/>
    <x v="0"/>
    <x v="0"/>
    <x v="0"/>
    <x v="0"/>
    <x v="0"/>
  </r>
  <r>
    <n v="182816614"/>
    <x v="23"/>
    <x v="157"/>
    <s v="2024-10-23"/>
    <m/>
    <m/>
    <x v="0"/>
    <x v="0"/>
    <x v="0"/>
    <x v="0"/>
    <x v="5"/>
    <x v="6"/>
    <x v="0"/>
    <x v="0"/>
    <x v="0"/>
    <x v="0"/>
    <x v="0"/>
  </r>
  <r>
    <n v="182830742"/>
    <x v="33"/>
    <x v="139"/>
    <m/>
    <s v="2024-10-16"/>
    <m/>
    <x v="0"/>
    <x v="0"/>
    <x v="0"/>
    <x v="0"/>
    <x v="5"/>
    <x v="2"/>
    <x v="0"/>
    <x v="1"/>
    <x v="0"/>
    <x v="0"/>
    <x v="0"/>
  </r>
  <r>
    <n v="182830772"/>
    <x v="33"/>
    <x v="139"/>
    <m/>
    <s v="2024-10-16"/>
    <m/>
    <x v="0"/>
    <x v="0"/>
    <x v="0"/>
    <x v="0"/>
    <x v="5"/>
    <x v="2"/>
    <x v="0"/>
    <x v="1"/>
    <x v="0"/>
    <x v="0"/>
    <x v="0"/>
  </r>
  <r>
    <n v="182830793"/>
    <x v="33"/>
    <x v="139"/>
    <m/>
    <s v="2024-10-16"/>
    <m/>
    <x v="0"/>
    <x v="0"/>
    <x v="0"/>
    <x v="0"/>
    <x v="5"/>
    <x v="2"/>
    <x v="0"/>
    <x v="1"/>
    <x v="0"/>
    <x v="0"/>
    <x v="0"/>
  </r>
  <r>
    <n v="182831164"/>
    <x v="74"/>
    <x v="161"/>
    <s v="2024-11-12"/>
    <m/>
    <m/>
    <x v="0"/>
    <x v="0"/>
    <x v="0"/>
    <x v="0"/>
    <x v="6"/>
    <x v="7"/>
    <x v="0"/>
    <x v="0"/>
    <x v="0"/>
    <x v="0"/>
    <x v="0"/>
  </r>
  <r>
    <n v="182831324"/>
    <x v="75"/>
    <x v="157"/>
    <s v="2024-10-23"/>
    <m/>
    <m/>
    <x v="0"/>
    <x v="0"/>
    <x v="0"/>
    <x v="0"/>
    <x v="5"/>
    <x v="6"/>
    <x v="0"/>
    <x v="0"/>
    <x v="0"/>
    <x v="0"/>
    <x v="0"/>
  </r>
  <r>
    <n v="182831353"/>
    <x v="75"/>
    <x v="157"/>
    <s v="2024-10-23"/>
    <m/>
    <m/>
    <x v="0"/>
    <x v="0"/>
    <x v="0"/>
    <x v="0"/>
    <x v="5"/>
    <x v="6"/>
    <x v="0"/>
    <x v="0"/>
    <x v="0"/>
    <x v="0"/>
    <x v="0"/>
  </r>
  <r>
    <n v="182872054"/>
    <x v="27"/>
    <x v="139"/>
    <s v="2024-10-23"/>
    <m/>
    <m/>
    <x v="0"/>
    <x v="0"/>
    <x v="0"/>
    <x v="0"/>
    <x v="5"/>
    <x v="6"/>
    <x v="0"/>
    <x v="0"/>
    <x v="0"/>
    <x v="0"/>
    <x v="0"/>
  </r>
  <r>
    <n v="182872080"/>
    <x v="27"/>
    <x v="139"/>
    <m/>
    <s v="2024-10-29"/>
    <m/>
    <x v="0"/>
    <x v="0"/>
    <x v="0"/>
    <x v="0"/>
    <x v="5"/>
    <x v="2"/>
    <x v="0"/>
    <x v="1"/>
    <x v="0"/>
    <x v="0"/>
    <x v="0"/>
  </r>
  <r>
    <n v="182874301"/>
    <x v="13"/>
    <x v="139"/>
    <s v="2024-10-18"/>
    <m/>
    <m/>
    <x v="0"/>
    <x v="0"/>
    <x v="0"/>
    <x v="0"/>
    <x v="5"/>
    <x v="6"/>
    <x v="0"/>
    <x v="0"/>
    <x v="0"/>
    <x v="0"/>
    <x v="0"/>
  </r>
  <r>
    <n v="182874353"/>
    <x v="13"/>
    <x v="139"/>
    <s v="2024-10-16"/>
    <m/>
    <m/>
    <x v="0"/>
    <x v="0"/>
    <x v="0"/>
    <x v="0"/>
    <x v="5"/>
    <x v="6"/>
    <x v="0"/>
    <x v="0"/>
    <x v="0"/>
    <x v="0"/>
    <x v="0"/>
  </r>
  <r>
    <n v="182891430"/>
    <x v="35"/>
    <x v="148"/>
    <s v="2024-10-23"/>
    <m/>
    <m/>
    <x v="0"/>
    <x v="0"/>
    <x v="0"/>
    <x v="0"/>
    <x v="5"/>
    <x v="6"/>
    <x v="0"/>
    <x v="0"/>
    <x v="0"/>
    <x v="0"/>
    <x v="0"/>
  </r>
  <r>
    <n v="182892283"/>
    <x v="39"/>
    <x v="139"/>
    <s v="2024-10-21"/>
    <m/>
    <m/>
    <x v="0"/>
    <x v="0"/>
    <x v="0"/>
    <x v="0"/>
    <x v="5"/>
    <x v="6"/>
    <x v="0"/>
    <x v="0"/>
    <x v="0"/>
    <x v="0"/>
    <x v="0"/>
  </r>
  <r>
    <n v="182892295"/>
    <x v="26"/>
    <x v="118"/>
    <s v="2024-10-24"/>
    <m/>
    <m/>
    <x v="0"/>
    <x v="0"/>
    <x v="0"/>
    <x v="0"/>
    <x v="5"/>
    <x v="6"/>
    <x v="0"/>
    <x v="0"/>
    <x v="0"/>
    <x v="0"/>
    <x v="0"/>
  </r>
  <r>
    <n v="182892335"/>
    <x v="39"/>
    <x v="139"/>
    <s v="2024-10-21"/>
    <m/>
    <m/>
    <x v="0"/>
    <x v="0"/>
    <x v="0"/>
    <x v="0"/>
    <x v="5"/>
    <x v="6"/>
    <x v="0"/>
    <x v="0"/>
    <x v="0"/>
    <x v="0"/>
    <x v="0"/>
  </r>
  <r>
    <n v="182892345"/>
    <x v="26"/>
    <x v="118"/>
    <s v="2024-10-24"/>
    <m/>
    <m/>
    <x v="0"/>
    <x v="0"/>
    <x v="0"/>
    <x v="0"/>
    <x v="5"/>
    <x v="6"/>
    <x v="0"/>
    <x v="0"/>
    <x v="0"/>
    <x v="0"/>
    <x v="0"/>
  </r>
  <r>
    <n v="182892367"/>
    <x v="39"/>
    <x v="139"/>
    <s v="2024-10-16"/>
    <m/>
    <m/>
    <x v="0"/>
    <x v="0"/>
    <x v="0"/>
    <x v="0"/>
    <x v="5"/>
    <x v="6"/>
    <x v="0"/>
    <x v="0"/>
    <x v="0"/>
    <x v="0"/>
    <x v="0"/>
  </r>
  <r>
    <n v="182892376"/>
    <x v="26"/>
    <x v="118"/>
    <s v="2024-10-24"/>
    <m/>
    <m/>
    <x v="0"/>
    <x v="0"/>
    <x v="0"/>
    <x v="0"/>
    <x v="5"/>
    <x v="6"/>
    <x v="0"/>
    <x v="0"/>
    <x v="0"/>
    <x v="0"/>
    <x v="0"/>
  </r>
  <r>
    <n v="182892407"/>
    <x v="26"/>
    <x v="118"/>
    <s v="2024-10-24"/>
    <m/>
    <m/>
    <x v="0"/>
    <x v="0"/>
    <x v="0"/>
    <x v="0"/>
    <x v="5"/>
    <x v="6"/>
    <x v="0"/>
    <x v="0"/>
    <x v="0"/>
    <x v="0"/>
    <x v="0"/>
  </r>
  <r>
    <n v="182892794"/>
    <x v="21"/>
    <x v="152"/>
    <s v="2024-10-23"/>
    <m/>
    <m/>
    <x v="0"/>
    <x v="0"/>
    <x v="0"/>
    <x v="0"/>
    <x v="5"/>
    <x v="6"/>
    <x v="0"/>
    <x v="0"/>
    <x v="0"/>
    <x v="0"/>
    <x v="0"/>
  </r>
  <r>
    <n v="182892826"/>
    <x v="21"/>
    <x v="152"/>
    <s v="2024-10-22"/>
    <m/>
    <m/>
    <x v="0"/>
    <x v="0"/>
    <x v="0"/>
    <x v="0"/>
    <x v="5"/>
    <x v="6"/>
    <x v="0"/>
    <x v="0"/>
    <x v="0"/>
    <x v="0"/>
    <x v="0"/>
  </r>
  <r>
    <n v="182892852"/>
    <x v="21"/>
    <x v="152"/>
    <s v="2024-10-22"/>
    <m/>
    <m/>
    <x v="0"/>
    <x v="0"/>
    <x v="0"/>
    <x v="0"/>
    <x v="5"/>
    <x v="6"/>
    <x v="0"/>
    <x v="0"/>
    <x v="0"/>
    <x v="0"/>
    <x v="0"/>
  </r>
  <r>
    <n v="182895924"/>
    <x v="4"/>
    <x v="152"/>
    <s v="2024-10-24"/>
    <m/>
    <m/>
    <x v="0"/>
    <x v="4"/>
    <x v="0"/>
    <x v="1"/>
    <x v="5"/>
    <x v="6"/>
    <x v="0"/>
    <x v="0"/>
    <x v="0"/>
    <x v="0"/>
    <x v="0"/>
  </r>
  <r>
    <n v="182896244"/>
    <x v="4"/>
    <x v="152"/>
    <s v="2024-10-24"/>
    <m/>
    <m/>
    <x v="0"/>
    <x v="4"/>
    <x v="0"/>
    <x v="1"/>
    <x v="5"/>
    <x v="6"/>
    <x v="0"/>
    <x v="0"/>
    <x v="0"/>
    <x v="0"/>
    <x v="0"/>
  </r>
  <r>
    <n v="182901157"/>
    <x v="3"/>
    <x v="139"/>
    <m/>
    <s v="2024-10-15"/>
    <m/>
    <x v="0"/>
    <x v="0"/>
    <x v="0"/>
    <x v="0"/>
    <x v="5"/>
    <x v="2"/>
    <x v="0"/>
    <x v="1"/>
    <x v="0"/>
    <x v="0"/>
    <x v="0"/>
  </r>
  <r>
    <n v="182905422"/>
    <x v="21"/>
    <x v="150"/>
    <s v="2024-10-24"/>
    <m/>
    <m/>
    <x v="0"/>
    <x v="0"/>
    <x v="0"/>
    <x v="0"/>
    <x v="5"/>
    <x v="6"/>
    <x v="0"/>
    <x v="0"/>
    <x v="0"/>
    <x v="0"/>
    <x v="0"/>
  </r>
  <r>
    <n v="182905510"/>
    <x v="21"/>
    <x v="150"/>
    <s v="2024-10-24"/>
    <m/>
    <m/>
    <x v="0"/>
    <x v="0"/>
    <x v="0"/>
    <x v="0"/>
    <x v="5"/>
    <x v="6"/>
    <x v="0"/>
    <x v="0"/>
    <x v="0"/>
    <x v="0"/>
    <x v="0"/>
  </r>
  <r>
    <n v="182918250"/>
    <x v="22"/>
    <x v="148"/>
    <s v="2024-10-23"/>
    <m/>
    <m/>
    <x v="0"/>
    <x v="0"/>
    <x v="0"/>
    <x v="0"/>
    <x v="5"/>
    <x v="6"/>
    <x v="0"/>
    <x v="0"/>
    <x v="0"/>
    <x v="0"/>
    <x v="0"/>
  </r>
  <r>
    <n v="182921249"/>
    <x v="58"/>
    <x v="143"/>
    <s v="2024-10-28"/>
    <m/>
    <m/>
    <x v="0"/>
    <x v="0"/>
    <x v="0"/>
    <x v="0"/>
    <x v="5"/>
    <x v="6"/>
    <x v="0"/>
    <x v="0"/>
    <x v="0"/>
    <x v="0"/>
    <x v="0"/>
  </r>
  <r>
    <n v="182921275"/>
    <x v="58"/>
    <x v="143"/>
    <s v="2024-10-28"/>
    <m/>
    <m/>
    <x v="0"/>
    <x v="0"/>
    <x v="0"/>
    <x v="0"/>
    <x v="5"/>
    <x v="6"/>
    <x v="0"/>
    <x v="0"/>
    <x v="0"/>
    <x v="0"/>
    <x v="0"/>
  </r>
  <r>
    <n v="182921633"/>
    <x v="67"/>
    <x v="148"/>
    <m/>
    <s v="2024-11-04"/>
    <m/>
    <x v="0"/>
    <x v="0"/>
    <x v="0"/>
    <x v="0"/>
    <x v="5"/>
    <x v="2"/>
    <x v="0"/>
    <x v="1"/>
    <x v="0"/>
    <x v="0"/>
    <x v="0"/>
  </r>
  <r>
    <n v="182921679"/>
    <x v="67"/>
    <x v="148"/>
    <m/>
    <s v="2024-11-04"/>
    <m/>
    <x v="0"/>
    <x v="0"/>
    <x v="0"/>
    <x v="0"/>
    <x v="5"/>
    <x v="2"/>
    <x v="0"/>
    <x v="1"/>
    <x v="0"/>
    <x v="0"/>
    <x v="0"/>
  </r>
  <r>
    <n v="182921715"/>
    <x v="67"/>
    <x v="148"/>
    <m/>
    <s v="2024-11-04"/>
    <m/>
    <x v="0"/>
    <x v="0"/>
    <x v="0"/>
    <x v="0"/>
    <x v="5"/>
    <x v="2"/>
    <x v="0"/>
    <x v="1"/>
    <x v="0"/>
    <x v="0"/>
    <x v="0"/>
  </r>
  <r>
    <n v="182923151"/>
    <x v="33"/>
    <x v="148"/>
    <s v="2024-10-23"/>
    <m/>
    <m/>
    <x v="0"/>
    <x v="0"/>
    <x v="0"/>
    <x v="0"/>
    <x v="5"/>
    <x v="6"/>
    <x v="0"/>
    <x v="0"/>
    <x v="0"/>
    <x v="0"/>
    <x v="0"/>
  </r>
  <r>
    <n v="182923190"/>
    <x v="33"/>
    <x v="148"/>
    <s v="2024-10-23"/>
    <m/>
    <m/>
    <x v="0"/>
    <x v="0"/>
    <x v="0"/>
    <x v="0"/>
    <x v="5"/>
    <x v="6"/>
    <x v="0"/>
    <x v="0"/>
    <x v="0"/>
    <x v="0"/>
    <x v="0"/>
  </r>
  <r>
    <n v="182923224"/>
    <x v="33"/>
    <x v="148"/>
    <s v="2024-10-23"/>
    <m/>
    <m/>
    <x v="0"/>
    <x v="0"/>
    <x v="0"/>
    <x v="0"/>
    <x v="5"/>
    <x v="6"/>
    <x v="0"/>
    <x v="0"/>
    <x v="0"/>
    <x v="0"/>
    <x v="0"/>
  </r>
  <r>
    <n v="182923850"/>
    <x v="81"/>
    <x v="152"/>
    <s v="2024-10-22"/>
    <m/>
    <m/>
    <x v="0"/>
    <x v="0"/>
    <x v="0"/>
    <x v="0"/>
    <x v="5"/>
    <x v="6"/>
    <x v="0"/>
    <x v="0"/>
    <x v="0"/>
    <x v="0"/>
    <x v="0"/>
  </r>
  <r>
    <n v="182925814"/>
    <x v="82"/>
    <x v="152"/>
    <s v="2024-10-23"/>
    <m/>
    <m/>
    <x v="0"/>
    <x v="0"/>
    <x v="0"/>
    <x v="0"/>
    <x v="5"/>
    <x v="6"/>
    <x v="0"/>
    <x v="0"/>
    <x v="0"/>
    <x v="0"/>
    <x v="0"/>
  </r>
  <r>
    <n v="182925951"/>
    <x v="37"/>
    <x v="143"/>
    <s v="2024-10-28"/>
    <m/>
    <m/>
    <x v="0"/>
    <x v="0"/>
    <x v="0"/>
    <x v="0"/>
    <x v="5"/>
    <x v="6"/>
    <x v="0"/>
    <x v="0"/>
    <x v="0"/>
    <x v="0"/>
    <x v="0"/>
  </r>
  <r>
    <n v="182925985"/>
    <x v="37"/>
    <x v="143"/>
    <s v="2024-10-28"/>
    <m/>
    <m/>
    <x v="0"/>
    <x v="0"/>
    <x v="0"/>
    <x v="0"/>
    <x v="5"/>
    <x v="6"/>
    <x v="0"/>
    <x v="0"/>
    <x v="0"/>
    <x v="0"/>
    <x v="0"/>
  </r>
  <r>
    <n v="182927016"/>
    <x v="77"/>
    <x v="159"/>
    <s v="2024-11-04"/>
    <m/>
    <m/>
    <x v="0"/>
    <x v="0"/>
    <x v="0"/>
    <x v="0"/>
    <x v="5"/>
    <x v="7"/>
    <x v="0"/>
    <x v="0"/>
    <x v="0"/>
    <x v="0"/>
    <x v="0"/>
  </r>
  <r>
    <n v="182928396"/>
    <x v="70"/>
    <x v="156"/>
    <s v="2024-10-24"/>
    <m/>
    <m/>
    <x v="0"/>
    <x v="0"/>
    <x v="0"/>
    <x v="0"/>
    <x v="5"/>
    <x v="6"/>
    <x v="0"/>
    <x v="0"/>
    <x v="0"/>
    <x v="0"/>
    <x v="0"/>
  </r>
  <r>
    <n v="182928424"/>
    <x v="70"/>
    <x v="156"/>
    <s v="2024-10-25"/>
    <m/>
    <m/>
    <x v="0"/>
    <x v="0"/>
    <x v="0"/>
    <x v="0"/>
    <x v="5"/>
    <x v="6"/>
    <x v="0"/>
    <x v="0"/>
    <x v="0"/>
    <x v="0"/>
    <x v="0"/>
  </r>
  <r>
    <n v="182928444"/>
    <x v="70"/>
    <x v="156"/>
    <s v="2024-10-24"/>
    <m/>
    <m/>
    <x v="0"/>
    <x v="0"/>
    <x v="0"/>
    <x v="0"/>
    <x v="5"/>
    <x v="6"/>
    <x v="0"/>
    <x v="0"/>
    <x v="0"/>
    <x v="0"/>
    <x v="0"/>
  </r>
  <r>
    <n v="182931951"/>
    <x v="25"/>
    <x v="157"/>
    <s v="2024-10-24"/>
    <m/>
    <m/>
    <x v="0"/>
    <x v="0"/>
    <x v="0"/>
    <x v="0"/>
    <x v="5"/>
    <x v="6"/>
    <x v="0"/>
    <x v="0"/>
    <x v="0"/>
    <x v="0"/>
    <x v="0"/>
  </r>
  <r>
    <n v="182936965"/>
    <x v="11"/>
    <x v="152"/>
    <s v="2024-10-22"/>
    <m/>
    <m/>
    <x v="0"/>
    <x v="0"/>
    <x v="0"/>
    <x v="0"/>
    <x v="5"/>
    <x v="6"/>
    <x v="0"/>
    <x v="0"/>
    <x v="0"/>
    <x v="0"/>
    <x v="0"/>
  </r>
  <r>
    <n v="182936998"/>
    <x v="11"/>
    <x v="152"/>
    <s v="2024-10-22"/>
    <m/>
    <m/>
    <x v="0"/>
    <x v="0"/>
    <x v="0"/>
    <x v="0"/>
    <x v="5"/>
    <x v="6"/>
    <x v="0"/>
    <x v="0"/>
    <x v="0"/>
    <x v="0"/>
    <x v="0"/>
  </r>
  <r>
    <n v="182937028"/>
    <x v="11"/>
    <x v="152"/>
    <s v="2024-10-22"/>
    <m/>
    <m/>
    <x v="0"/>
    <x v="0"/>
    <x v="0"/>
    <x v="0"/>
    <x v="5"/>
    <x v="6"/>
    <x v="0"/>
    <x v="0"/>
    <x v="0"/>
    <x v="0"/>
    <x v="0"/>
  </r>
  <r>
    <n v="182937048"/>
    <x v="3"/>
    <x v="155"/>
    <m/>
    <s v="2024-10-28"/>
    <m/>
    <x v="0"/>
    <x v="0"/>
    <x v="0"/>
    <x v="0"/>
    <x v="5"/>
    <x v="2"/>
    <x v="0"/>
    <x v="1"/>
    <x v="0"/>
    <x v="0"/>
    <x v="0"/>
  </r>
  <r>
    <n v="182937056"/>
    <x v="11"/>
    <x v="152"/>
    <s v="2024-10-22"/>
    <m/>
    <m/>
    <x v="0"/>
    <x v="0"/>
    <x v="0"/>
    <x v="0"/>
    <x v="5"/>
    <x v="6"/>
    <x v="0"/>
    <x v="0"/>
    <x v="0"/>
    <x v="0"/>
    <x v="0"/>
  </r>
  <r>
    <n v="182948799"/>
    <x v="8"/>
    <x v="118"/>
    <s v="2024-10-25"/>
    <m/>
    <m/>
    <x v="0"/>
    <x v="0"/>
    <x v="0"/>
    <x v="0"/>
    <x v="5"/>
    <x v="6"/>
    <x v="0"/>
    <x v="0"/>
    <x v="0"/>
    <x v="0"/>
    <x v="0"/>
  </r>
  <r>
    <n v="182948841"/>
    <x v="8"/>
    <x v="118"/>
    <s v="2024-10-25"/>
    <m/>
    <m/>
    <x v="0"/>
    <x v="0"/>
    <x v="0"/>
    <x v="0"/>
    <x v="5"/>
    <x v="6"/>
    <x v="0"/>
    <x v="0"/>
    <x v="0"/>
    <x v="0"/>
    <x v="0"/>
  </r>
  <r>
    <n v="182950038"/>
    <x v="23"/>
    <x v="148"/>
    <s v="2024-10-21"/>
    <m/>
    <s v="2024-10-27"/>
    <x v="0"/>
    <x v="0"/>
    <x v="0"/>
    <x v="0"/>
    <x v="5"/>
    <x v="6"/>
    <x v="0"/>
    <x v="0"/>
    <x v="0"/>
    <x v="0"/>
    <x v="0"/>
  </r>
  <r>
    <n v="182951565"/>
    <x v="83"/>
    <x v="157"/>
    <m/>
    <s v="2024-10-24"/>
    <m/>
    <x v="0"/>
    <x v="0"/>
    <x v="0"/>
    <x v="0"/>
    <x v="5"/>
    <x v="2"/>
    <x v="0"/>
    <x v="1"/>
    <x v="0"/>
    <x v="0"/>
    <x v="0"/>
  </r>
  <r>
    <n v="182953025"/>
    <x v="22"/>
    <x v="152"/>
    <s v="2024-10-22"/>
    <m/>
    <m/>
    <x v="0"/>
    <x v="0"/>
    <x v="0"/>
    <x v="0"/>
    <x v="5"/>
    <x v="6"/>
    <x v="0"/>
    <x v="0"/>
    <x v="0"/>
    <x v="0"/>
    <x v="0"/>
  </r>
  <r>
    <n v="182972003"/>
    <x v="37"/>
    <x v="150"/>
    <s v="2024-10-23"/>
    <m/>
    <m/>
    <x v="0"/>
    <x v="0"/>
    <x v="0"/>
    <x v="0"/>
    <x v="5"/>
    <x v="6"/>
    <x v="0"/>
    <x v="0"/>
    <x v="0"/>
    <x v="0"/>
    <x v="0"/>
  </r>
  <r>
    <n v="182972018"/>
    <x v="37"/>
    <x v="150"/>
    <s v="2024-10-23"/>
    <m/>
    <m/>
    <x v="0"/>
    <x v="0"/>
    <x v="0"/>
    <x v="0"/>
    <x v="5"/>
    <x v="6"/>
    <x v="0"/>
    <x v="0"/>
    <x v="0"/>
    <x v="0"/>
    <x v="0"/>
  </r>
  <r>
    <n v="182972046"/>
    <x v="37"/>
    <x v="150"/>
    <s v="2024-10-23"/>
    <m/>
    <m/>
    <x v="0"/>
    <x v="0"/>
    <x v="0"/>
    <x v="0"/>
    <x v="5"/>
    <x v="6"/>
    <x v="0"/>
    <x v="0"/>
    <x v="0"/>
    <x v="0"/>
    <x v="0"/>
  </r>
  <r>
    <n v="182973920"/>
    <x v="27"/>
    <x v="150"/>
    <s v="2024-10-23"/>
    <m/>
    <m/>
    <x v="0"/>
    <x v="0"/>
    <x v="0"/>
    <x v="0"/>
    <x v="5"/>
    <x v="6"/>
    <x v="0"/>
    <x v="0"/>
    <x v="0"/>
    <x v="0"/>
    <x v="0"/>
  </r>
  <r>
    <n v="182973941"/>
    <x v="27"/>
    <x v="150"/>
    <s v="2024-10-21"/>
    <m/>
    <m/>
    <x v="0"/>
    <x v="0"/>
    <x v="0"/>
    <x v="0"/>
    <x v="5"/>
    <x v="6"/>
    <x v="0"/>
    <x v="0"/>
    <x v="0"/>
    <x v="0"/>
    <x v="0"/>
  </r>
  <r>
    <n v="182974452"/>
    <x v="3"/>
    <x v="150"/>
    <s v="2024-10-24"/>
    <m/>
    <m/>
    <x v="0"/>
    <x v="0"/>
    <x v="0"/>
    <x v="0"/>
    <x v="5"/>
    <x v="6"/>
    <x v="0"/>
    <x v="0"/>
    <x v="0"/>
    <x v="0"/>
    <x v="0"/>
  </r>
  <r>
    <n v="182974484"/>
    <x v="3"/>
    <x v="150"/>
    <s v="2024-10-22"/>
    <m/>
    <m/>
    <x v="0"/>
    <x v="0"/>
    <x v="0"/>
    <x v="0"/>
    <x v="5"/>
    <x v="6"/>
    <x v="0"/>
    <x v="0"/>
    <x v="0"/>
    <x v="0"/>
    <x v="0"/>
  </r>
  <r>
    <n v="182974883"/>
    <x v="6"/>
    <x v="143"/>
    <s v="2024-10-29"/>
    <m/>
    <m/>
    <x v="0"/>
    <x v="0"/>
    <x v="0"/>
    <x v="0"/>
    <x v="5"/>
    <x v="6"/>
    <x v="0"/>
    <x v="0"/>
    <x v="0"/>
    <x v="0"/>
    <x v="0"/>
  </r>
  <r>
    <n v="182974938"/>
    <x v="6"/>
    <x v="143"/>
    <s v="2024-10-29"/>
    <m/>
    <m/>
    <x v="0"/>
    <x v="0"/>
    <x v="0"/>
    <x v="0"/>
    <x v="5"/>
    <x v="6"/>
    <x v="0"/>
    <x v="0"/>
    <x v="0"/>
    <x v="0"/>
    <x v="0"/>
  </r>
  <r>
    <n v="182975052"/>
    <x v="6"/>
    <x v="143"/>
    <s v="2024-10-29"/>
    <m/>
    <m/>
    <x v="0"/>
    <x v="0"/>
    <x v="0"/>
    <x v="0"/>
    <x v="5"/>
    <x v="6"/>
    <x v="0"/>
    <x v="0"/>
    <x v="0"/>
    <x v="0"/>
    <x v="0"/>
  </r>
  <r>
    <n v="182975103"/>
    <x v="6"/>
    <x v="143"/>
    <s v="2024-10-29"/>
    <m/>
    <m/>
    <x v="0"/>
    <x v="0"/>
    <x v="0"/>
    <x v="0"/>
    <x v="5"/>
    <x v="6"/>
    <x v="0"/>
    <x v="0"/>
    <x v="0"/>
    <x v="0"/>
    <x v="0"/>
  </r>
  <r>
    <n v="182975777"/>
    <x v="13"/>
    <x v="148"/>
    <s v="2024-10-23"/>
    <m/>
    <m/>
    <x v="0"/>
    <x v="0"/>
    <x v="0"/>
    <x v="0"/>
    <x v="5"/>
    <x v="6"/>
    <x v="0"/>
    <x v="0"/>
    <x v="0"/>
    <x v="0"/>
    <x v="0"/>
  </r>
  <r>
    <n v="182975823"/>
    <x v="13"/>
    <x v="148"/>
    <s v="2024-10-23"/>
    <m/>
    <m/>
    <x v="0"/>
    <x v="0"/>
    <x v="0"/>
    <x v="0"/>
    <x v="5"/>
    <x v="6"/>
    <x v="0"/>
    <x v="0"/>
    <x v="0"/>
    <x v="0"/>
    <x v="0"/>
  </r>
  <r>
    <n v="182975863"/>
    <x v="13"/>
    <x v="148"/>
    <s v="2024-10-23"/>
    <m/>
    <m/>
    <x v="0"/>
    <x v="0"/>
    <x v="0"/>
    <x v="0"/>
    <x v="5"/>
    <x v="6"/>
    <x v="0"/>
    <x v="0"/>
    <x v="0"/>
    <x v="0"/>
    <x v="0"/>
  </r>
  <r>
    <n v="182975903"/>
    <x v="13"/>
    <x v="148"/>
    <s v="2024-10-23"/>
    <m/>
    <m/>
    <x v="0"/>
    <x v="0"/>
    <x v="0"/>
    <x v="0"/>
    <x v="5"/>
    <x v="6"/>
    <x v="0"/>
    <x v="0"/>
    <x v="0"/>
    <x v="0"/>
    <x v="0"/>
  </r>
  <r>
    <n v="182978844"/>
    <x v="15"/>
    <x v="156"/>
    <s v="2024-10-24"/>
    <m/>
    <m/>
    <x v="0"/>
    <x v="0"/>
    <x v="0"/>
    <x v="0"/>
    <x v="5"/>
    <x v="6"/>
    <x v="0"/>
    <x v="0"/>
    <x v="0"/>
    <x v="0"/>
    <x v="0"/>
  </r>
  <r>
    <n v="182982379"/>
    <x v="58"/>
    <x v="118"/>
    <s v="2024-10-25"/>
    <m/>
    <m/>
    <x v="0"/>
    <x v="0"/>
    <x v="0"/>
    <x v="0"/>
    <x v="5"/>
    <x v="6"/>
    <x v="0"/>
    <x v="0"/>
    <x v="0"/>
    <x v="0"/>
    <x v="0"/>
  </r>
  <r>
    <n v="182982785"/>
    <x v="28"/>
    <x v="156"/>
    <s v="2024-10-24"/>
    <m/>
    <m/>
    <x v="0"/>
    <x v="0"/>
    <x v="0"/>
    <x v="0"/>
    <x v="5"/>
    <x v="6"/>
    <x v="0"/>
    <x v="0"/>
    <x v="0"/>
    <x v="0"/>
    <x v="0"/>
  </r>
  <r>
    <n v="182982869"/>
    <x v="28"/>
    <x v="156"/>
    <s v="2024-10-24"/>
    <m/>
    <m/>
    <x v="0"/>
    <x v="0"/>
    <x v="0"/>
    <x v="0"/>
    <x v="5"/>
    <x v="6"/>
    <x v="0"/>
    <x v="0"/>
    <x v="0"/>
    <x v="0"/>
    <x v="0"/>
  </r>
  <r>
    <n v="182984591"/>
    <x v="33"/>
    <x v="148"/>
    <s v="2024-10-30"/>
    <m/>
    <m/>
    <x v="0"/>
    <x v="0"/>
    <x v="0"/>
    <x v="0"/>
    <x v="5"/>
    <x v="6"/>
    <x v="0"/>
    <x v="0"/>
    <x v="0"/>
    <x v="0"/>
    <x v="0"/>
  </r>
  <r>
    <n v="182984619"/>
    <x v="33"/>
    <x v="148"/>
    <s v="2024-10-21"/>
    <m/>
    <m/>
    <x v="0"/>
    <x v="0"/>
    <x v="0"/>
    <x v="0"/>
    <x v="5"/>
    <x v="6"/>
    <x v="0"/>
    <x v="0"/>
    <x v="0"/>
    <x v="0"/>
    <x v="0"/>
  </r>
  <r>
    <n v="182999393"/>
    <x v="22"/>
    <x v="156"/>
    <s v="2024-10-24"/>
    <m/>
    <m/>
    <x v="0"/>
    <x v="0"/>
    <x v="0"/>
    <x v="0"/>
    <x v="5"/>
    <x v="6"/>
    <x v="0"/>
    <x v="0"/>
    <x v="0"/>
    <x v="0"/>
    <x v="0"/>
  </r>
  <r>
    <n v="183000284"/>
    <x v="13"/>
    <x v="155"/>
    <s v="2024-10-28"/>
    <m/>
    <m/>
    <x v="0"/>
    <x v="0"/>
    <x v="0"/>
    <x v="0"/>
    <x v="5"/>
    <x v="6"/>
    <x v="0"/>
    <x v="0"/>
    <x v="0"/>
    <x v="0"/>
    <x v="0"/>
  </r>
  <r>
    <n v="183000354"/>
    <x v="13"/>
    <x v="155"/>
    <s v="2024-10-28"/>
    <m/>
    <m/>
    <x v="0"/>
    <x v="0"/>
    <x v="0"/>
    <x v="0"/>
    <x v="5"/>
    <x v="6"/>
    <x v="0"/>
    <x v="0"/>
    <x v="0"/>
    <x v="0"/>
    <x v="0"/>
  </r>
  <r>
    <n v="183000385"/>
    <x v="13"/>
    <x v="155"/>
    <s v="2024-10-28"/>
    <m/>
    <m/>
    <x v="0"/>
    <x v="0"/>
    <x v="0"/>
    <x v="0"/>
    <x v="5"/>
    <x v="6"/>
    <x v="0"/>
    <x v="0"/>
    <x v="0"/>
    <x v="0"/>
    <x v="0"/>
  </r>
  <r>
    <n v="183000418"/>
    <x v="13"/>
    <x v="155"/>
    <s v="2024-10-28"/>
    <m/>
    <m/>
    <x v="0"/>
    <x v="0"/>
    <x v="0"/>
    <x v="0"/>
    <x v="5"/>
    <x v="6"/>
    <x v="0"/>
    <x v="0"/>
    <x v="0"/>
    <x v="0"/>
    <x v="0"/>
  </r>
  <r>
    <n v="183000447"/>
    <x v="13"/>
    <x v="155"/>
    <s v="2024-10-28"/>
    <m/>
    <m/>
    <x v="0"/>
    <x v="0"/>
    <x v="0"/>
    <x v="0"/>
    <x v="5"/>
    <x v="6"/>
    <x v="0"/>
    <x v="0"/>
    <x v="0"/>
    <x v="0"/>
    <x v="0"/>
  </r>
  <r>
    <n v="183000483"/>
    <x v="13"/>
    <x v="155"/>
    <s v="2024-10-28"/>
    <m/>
    <m/>
    <x v="0"/>
    <x v="0"/>
    <x v="0"/>
    <x v="0"/>
    <x v="5"/>
    <x v="6"/>
    <x v="0"/>
    <x v="0"/>
    <x v="0"/>
    <x v="0"/>
    <x v="0"/>
  </r>
  <r>
    <n v="183000544"/>
    <x v="13"/>
    <x v="155"/>
    <s v="2024-10-28"/>
    <m/>
    <m/>
    <x v="0"/>
    <x v="0"/>
    <x v="0"/>
    <x v="0"/>
    <x v="5"/>
    <x v="6"/>
    <x v="0"/>
    <x v="0"/>
    <x v="0"/>
    <x v="0"/>
    <x v="0"/>
  </r>
  <r>
    <n v="183002345"/>
    <x v="35"/>
    <x v="118"/>
    <s v="2024-10-25"/>
    <m/>
    <m/>
    <x v="0"/>
    <x v="0"/>
    <x v="0"/>
    <x v="0"/>
    <x v="5"/>
    <x v="6"/>
    <x v="0"/>
    <x v="0"/>
    <x v="0"/>
    <x v="0"/>
    <x v="0"/>
  </r>
  <r>
    <n v="183002391"/>
    <x v="35"/>
    <x v="118"/>
    <s v="2024-10-25"/>
    <m/>
    <m/>
    <x v="0"/>
    <x v="0"/>
    <x v="0"/>
    <x v="0"/>
    <x v="5"/>
    <x v="6"/>
    <x v="0"/>
    <x v="0"/>
    <x v="0"/>
    <x v="0"/>
    <x v="0"/>
  </r>
  <r>
    <n v="183002420"/>
    <x v="35"/>
    <x v="118"/>
    <s v="2024-10-25"/>
    <m/>
    <m/>
    <x v="0"/>
    <x v="0"/>
    <x v="0"/>
    <x v="0"/>
    <x v="5"/>
    <x v="6"/>
    <x v="0"/>
    <x v="0"/>
    <x v="0"/>
    <x v="0"/>
    <x v="0"/>
  </r>
  <r>
    <n v="183003135"/>
    <x v="44"/>
    <x v="155"/>
    <s v="2024-10-29"/>
    <m/>
    <m/>
    <x v="0"/>
    <x v="0"/>
    <x v="0"/>
    <x v="0"/>
    <x v="5"/>
    <x v="6"/>
    <x v="0"/>
    <x v="0"/>
    <x v="0"/>
    <x v="0"/>
    <x v="0"/>
  </r>
  <r>
    <n v="183003285"/>
    <x v="44"/>
    <x v="155"/>
    <s v="2024-10-29"/>
    <m/>
    <m/>
    <x v="0"/>
    <x v="0"/>
    <x v="0"/>
    <x v="0"/>
    <x v="5"/>
    <x v="6"/>
    <x v="0"/>
    <x v="0"/>
    <x v="0"/>
    <x v="0"/>
    <x v="0"/>
  </r>
  <r>
    <n v="183003311"/>
    <x v="44"/>
    <x v="155"/>
    <s v="2024-10-29"/>
    <m/>
    <m/>
    <x v="0"/>
    <x v="0"/>
    <x v="0"/>
    <x v="0"/>
    <x v="5"/>
    <x v="6"/>
    <x v="0"/>
    <x v="0"/>
    <x v="0"/>
    <x v="0"/>
    <x v="0"/>
  </r>
  <r>
    <n v="183003340"/>
    <x v="44"/>
    <x v="155"/>
    <s v="2024-10-29"/>
    <m/>
    <m/>
    <x v="0"/>
    <x v="0"/>
    <x v="0"/>
    <x v="0"/>
    <x v="5"/>
    <x v="6"/>
    <x v="0"/>
    <x v="0"/>
    <x v="0"/>
    <x v="0"/>
    <x v="0"/>
  </r>
  <r>
    <n v="183003378"/>
    <x v="44"/>
    <x v="155"/>
    <s v="2024-10-29"/>
    <m/>
    <m/>
    <x v="0"/>
    <x v="0"/>
    <x v="0"/>
    <x v="0"/>
    <x v="5"/>
    <x v="6"/>
    <x v="0"/>
    <x v="0"/>
    <x v="0"/>
    <x v="0"/>
    <x v="0"/>
  </r>
  <r>
    <n v="183003451"/>
    <x v="84"/>
    <x v="143"/>
    <s v="2024-10-30"/>
    <m/>
    <m/>
    <x v="0"/>
    <x v="0"/>
    <x v="0"/>
    <x v="0"/>
    <x v="5"/>
    <x v="6"/>
    <x v="0"/>
    <x v="0"/>
    <x v="0"/>
    <x v="0"/>
    <x v="0"/>
  </r>
  <r>
    <n v="183003492"/>
    <x v="84"/>
    <x v="143"/>
    <s v="2024-10-30"/>
    <m/>
    <m/>
    <x v="0"/>
    <x v="0"/>
    <x v="0"/>
    <x v="0"/>
    <x v="5"/>
    <x v="6"/>
    <x v="0"/>
    <x v="0"/>
    <x v="0"/>
    <x v="0"/>
    <x v="0"/>
  </r>
  <r>
    <n v="183006351"/>
    <x v="15"/>
    <x v="155"/>
    <s v="2024-10-29"/>
    <m/>
    <m/>
    <x v="0"/>
    <x v="0"/>
    <x v="0"/>
    <x v="0"/>
    <x v="5"/>
    <x v="6"/>
    <x v="0"/>
    <x v="0"/>
    <x v="0"/>
    <x v="0"/>
    <x v="0"/>
  </r>
  <r>
    <n v="183021038"/>
    <x v="81"/>
    <x v="162"/>
    <s v="2024-11-18"/>
    <m/>
    <m/>
    <x v="0"/>
    <x v="0"/>
    <x v="0"/>
    <x v="0"/>
    <x v="6"/>
    <x v="7"/>
    <x v="0"/>
    <x v="0"/>
    <x v="0"/>
    <x v="0"/>
    <x v="0"/>
  </r>
  <r>
    <n v="183021062"/>
    <x v="81"/>
    <x v="162"/>
    <s v="2024-11-18"/>
    <m/>
    <m/>
    <x v="0"/>
    <x v="0"/>
    <x v="0"/>
    <x v="0"/>
    <x v="6"/>
    <x v="7"/>
    <x v="0"/>
    <x v="0"/>
    <x v="0"/>
    <x v="0"/>
    <x v="0"/>
  </r>
  <r>
    <n v="183021082"/>
    <x v="81"/>
    <x v="162"/>
    <s v="2024-11-18"/>
    <m/>
    <m/>
    <x v="0"/>
    <x v="0"/>
    <x v="0"/>
    <x v="0"/>
    <x v="6"/>
    <x v="7"/>
    <x v="0"/>
    <x v="0"/>
    <x v="0"/>
    <x v="0"/>
    <x v="0"/>
  </r>
  <r>
    <n v="183023767"/>
    <x v="85"/>
    <x v="163"/>
    <s v="2024-11-07"/>
    <m/>
    <m/>
    <x v="0"/>
    <x v="0"/>
    <x v="0"/>
    <x v="0"/>
    <x v="6"/>
    <x v="7"/>
    <x v="0"/>
    <x v="0"/>
    <x v="0"/>
    <x v="0"/>
    <x v="0"/>
  </r>
  <r>
    <n v="183023786"/>
    <x v="85"/>
    <x v="163"/>
    <s v="2024-11-07"/>
    <m/>
    <m/>
    <x v="0"/>
    <x v="0"/>
    <x v="0"/>
    <x v="0"/>
    <x v="6"/>
    <x v="7"/>
    <x v="0"/>
    <x v="0"/>
    <x v="0"/>
    <x v="0"/>
    <x v="0"/>
  </r>
  <r>
    <n v="183023809"/>
    <x v="85"/>
    <x v="163"/>
    <m/>
    <s v="2024-11-07"/>
    <m/>
    <x v="0"/>
    <x v="0"/>
    <x v="0"/>
    <x v="0"/>
    <x v="6"/>
    <x v="2"/>
    <x v="0"/>
    <x v="1"/>
    <x v="0"/>
    <x v="0"/>
    <x v="0"/>
  </r>
  <r>
    <n v="183024103"/>
    <x v="33"/>
    <x v="130"/>
    <s v="2024-10-30"/>
    <m/>
    <m/>
    <x v="0"/>
    <x v="0"/>
    <x v="0"/>
    <x v="0"/>
    <x v="5"/>
    <x v="6"/>
    <x v="0"/>
    <x v="0"/>
    <x v="0"/>
    <x v="0"/>
    <x v="0"/>
  </r>
  <r>
    <n v="183081149"/>
    <x v="25"/>
    <x v="118"/>
    <s v="2024-10-25"/>
    <m/>
    <m/>
    <x v="0"/>
    <x v="0"/>
    <x v="0"/>
    <x v="0"/>
    <x v="5"/>
    <x v="6"/>
    <x v="0"/>
    <x v="0"/>
    <x v="0"/>
    <x v="0"/>
    <x v="0"/>
  </r>
  <r>
    <n v="183081187"/>
    <x v="25"/>
    <x v="118"/>
    <s v="2024-10-23"/>
    <m/>
    <m/>
    <x v="0"/>
    <x v="0"/>
    <x v="0"/>
    <x v="0"/>
    <x v="5"/>
    <x v="6"/>
    <x v="0"/>
    <x v="0"/>
    <x v="0"/>
    <x v="0"/>
    <x v="0"/>
  </r>
  <r>
    <n v="183082583"/>
    <x v="47"/>
    <x v="155"/>
    <s v="2024-10-30"/>
    <m/>
    <m/>
    <x v="0"/>
    <x v="0"/>
    <x v="0"/>
    <x v="0"/>
    <x v="5"/>
    <x v="6"/>
    <x v="0"/>
    <x v="0"/>
    <x v="0"/>
    <x v="0"/>
    <x v="0"/>
  </r>
  <r>
    <n v="183082606"/>
    <x v="47"/>
    <x v="155"/>
    <s v="2024-10-30"/>
    <m/>
    <m/>
    <x v="0"/>
    <x v="0"/>
    <x v="0"/>
    <x v="0"/>
    <x v="5"/>
    <x v="6"/>
    <x v="0"/>
    <x v="0"/>
    <x v="0"/>
    <x v="0"/>
    <x v="0"/>
  </r>
  <r>
    <n v="183084980"/>
    <x v="85"/>
    <x v="118"/>
    <s v="2024-10-29"/>
    <m/>
    <m/>
    <x v="0"/>
    <x v="0"/>
    <x v="0"/>
    <x v="0"/>
    <x v="5"/>
    <x v="6"/>
    <x v="0"/>
    <x v="0"/>
    <x v="0"/>
    <x v="0"/>
    <x v="0"/>
  </r>
  <r>
    <n v="183085011"/>
    <x v="85"/>
    <x v="118"/>
    <s v="2024-10-29"/>
    <m/>
    <m/>
    <x v="0"/>
    <x v="0"/>
    <x v="0"/>
    <x v="0"/>
    <x v="5"/>
    <x v="6"/>
    <x v="0"/>
    <x v="0"/>
    <x v="0"/>
    <x v="0"/>
    <x v="0"/>
  </r>
  <r>
    <n v="183085039"/>
    <x v="85"/>
    <x v="118"/>
    <s v="2024-10-30"/>
    <m/>
    <m/>
    <x v="0"/>
    <x v="0"/>
    <x v="0"/>
    <x v="0"/>
    <x v="5"/>
    <x v="6"/>
    <x v="0"/>
    <x v="0"/>
    <x v="0"/>
    <x v="0"/>
    <x v="0"/>
  </r>
  <r>
    <n v="183085850"/>
    <x v="58"/>
    <x v="159"/>
    <s v="2024-10-29"/>
    <m/>
    <m/>
    <x v="0"/>
    <x v="0"/>
    <x v="0"/>
    <x v="0"/>
    <x v="5"/>
    <x v="6"/>
    <x v="0"/>
    <x v="0"/>
    <x v="0"/>
    <x v="0"/>
    <x v="0"/>
  </r>
  <r>
    <n v="183085882"/>
    <x v="58"/>
    <x v="159"/>
    <s v="2024-10-29"/>
    <m/>
    <m/>
    <x v="0"/>
    <x v="0"/>
    <x v="0"/>
    <x v="0"/>
    <x v="5"/>
    <x v="6"/>
    <x v="0"/>
    <x v="0"/>
    <x v="0"/>
    <x v="0"/>
    <x v="0"/>
  </r>
  <r>
    <n v="183085930"/>
    <x v="58"/>
    <x v="159"/>
    <s v="2024-10-29"/>
    <m/>
    <m/>
    <x v="0"/>
    <x v="0"/>
    <x v="0"/>
    <x v="0"/>
    <x v="5"/>
    <x v="6"/>
    <x v="0"/>
    <x v="0"/>
    <x v="0"/>
    <x v="0"/>
    <x v="0"/>
  </r>
  <r>
    <n v="183085970"/>
    <x v="58"/>
    <x v="159"/>
    <s v="2024-10-29"/>
    <m/>
    <m/>
    <x v="0"/>
    <x v="0"/>
    <x v="0"/>
    <x v="0"/>
    <x v="5"/>
    <x v="6"/>
    <x v="0"/>
    <x v="0"/>
    <x v="0"/>
    <x v="0"/>
    <x v="0"/>
  </r>
  <r>
    <n v="183100532"/>
    <x v="25"/>
    <x v="131"/>
    <s v="2024-11-18"/>
    <m/>
    <m/>
    <x v="0"/>
    <x v="0"/>
    <x v="0"/>
    <x v="0"/>
    <x v="6"/>
    <x v="7"/>
    <x v="0"/>
    <x v="0"/>
    <x v="0"/>
    <x v="0"/>
    <x v="0"/>
  </r>
  <r>
    <n v="183103433"/>
    <x v="22"/>
    <x v="143"/>
    <s v="2024-10-30"/>
    <m/>
    <m/>
    <x v="0"/>
    <x v="0"/>
    <x v="0"/>
    <x v="0"/>
    <x v="5"/>
    <x v="6"/>
    <x v="0"/>
    <x v="0"/>
    <x v="0"/>
    <x v="0"/>
    <x v="0"/>
  </r>
  <r>
    <n v="183103461"/>
    <x v="22"/>
    <x v="143"/>
    <s v="2024-11-04"/>
    <m/>
    <m/>
    <x v="0"/>
    <x v="0"/>
    <x v="0"/>
    <x v="0"/>
    <x v="5"/>
    <x v="7"/>
    <x v="0"/>
    <x v="0"/>
    <x v="0"/>
    <x v="0"/>
    <x v="0"/>
  </r>
  <r>
    <n v="183104172"/>
    <x v="15"/>
    <x v="158"/>
    <s v="2024-11-04"/>
    <m/>
    <m/>
    <x v="0"/>
    <x v="0"/>
    <x v="0"/>
    <x v="0"/>
    <x v="5"/>
    <x v="7"/>
    <x v="0"/>
    <x v="0"/>
    <x v="0"/>
    <x v="0"/>
    <x v="0"/>
  </r>
  <r>
    <n v="183104207"/>
    <x v="15"/>
    <x v="158"/>
    <s v="2024-11-04"/>
    <m/>
    <m/>
    <x v="0"/>
    <x v="0"/>
    <x v="0"/>
    <x v="0"/>
    <x v="5"/>
    <x v="7"/>
    <x v="0"/>
    <x v="0"/>
    <x v="0"/>
    <x v="0"/>
    <x v="0"/>
  </r>
  <r>
    <n v="183119180"/>
    <x v="74"/>
    <x v="158"/>
    <s v="2024-10-31"/>
    <m/>
    <m/>
    <x v="0"/>
    <x v="0"/>
    <x v="0"/>
    <x v="0"/>
    <x v="5"/>
    <x v="6"/>
    <x v="0"/>
    <x v="0"/>
    <x v="0"/>
    <x v="0"/>
    <x v="0"/>
  </r>
  <r>
    <n v="183119415"/>
    <x v="25"/>
    <x v="164"/>
    <s v="2024-11-06"/>
    <m/>
    <m/>
    <x v="0"/>
    <x v="7"/>
    <x v="0"/>
    <x v="1"/>
    <x v="5"/>
    <x v="7"/>
    <x v="0"/>
    <x v="0"/>
    <x v="0"/>
    <x v="0"/>
    <x v="0"/>
  </r>
  <r>
    <n v="183119510"/>
    <x v="25"/>
    <x v="164"/>
    <m/>
    <m/>
    <m/>
    <x v="0"/>
    <x v="8"/>
    <x v="0"/>
    <x v="1"/>
    <x v="5"/>
    <x v="2"/>
    <x v="0"/>
    <x v="1"/>
    <x v="0"/>
    <x v="0"/>
    <x v="0"/>
  </r>
  <r>
    <n v="183121168"/>
    <x v="21"/>
    <x v="158"/>
    <s v="2024-11-08"/>
    <m/>
    <m/>
    <x v="0"/>
    <x v="0"/>
    <x v="0"/>
    <x v="0"/>
    <x v="5"/>
    <x v="7"/>
    <x v="0"/>
    <x v="0"/>
    <x v="0"/>
    <x v="0"/>
    <x v="0"/>
  </r>
  <r>
    <n v="183121206"/>
    <x v="21"/>
    <x v="158"/>
    <s v="2024-11-08"/>
    <m/>
    <m/>
    <x v="0"/>
    <x v="0"/>
    <x v="0"/>
    <x v="0"/>
    <x v="5"/>
    <x v="7"/>
    <x v="0"/>
    <x v="0"/>
    <x v="0"/>
    <x v="0"/>
    <x v="0"/>
  </r>
  <r>
    <n v="183122646"/>
    <x v="86"/>
    <x v="118"/>
    <m/>
    <s v="2024-10-22"/>
    <m/>
    <x v="0"/>
    <x v="0"/>
    <x v="0"/>
    <x v="0"/>
    <x v="5"/>
    <x v="2"/>
    <x v="0"/>
    <x v="1"/>
    <x v="0"/>
    <x v="0"/>
    <x v="0"/>
  </r>
  <r>
    <n v="183125782"/>
    <x v="75"/>
    <x v="165"/>
    <s v="2024-12-04"/>
    <m/>
    <m/>
    <x v="0"/>
    <x v="0"/>
    <x v="0"/>
    <x v="0"/>
    <x v="6"/>
    <x v="8"/>
    <x v="0"/>
    <x v="0"/>
    <x v="0"/>
    <x v="0"/>
    <x v="0"/>
  </r>
  <r>
    <n v="183125807"/>
    <x v="75"/>
    <x v="165"/>
    <s v="2024-12-04"/>
    <m/>
    <m/>
    <x v="0"/>
    <x v="0"/>
    <x v="0"/>
    <x v="0"/>
    <x v="6"/>
    <x v="8"/>
    <x v="0"/>
    <x v="0"/>
    <x v="0"/>
    <x v="0"/>
    <x v="0"/>
  </r>
  <r>
    <n v="183125822"/>
    <x v="75"/>
    <x v="165"/>
    <s v="2024-12-04"/>
    <m/>
    <m/>
    <x v="0"/>
    <x v="0"/>
    <x v="0"/>
    <x v="0"/>
    <x v="6"/>
    <x v="8"/>
    <x v="0"/>
    <x v="0"/>
    <x v="0"/>
    <x v="0"/>
    <x v="0"/>
  </r>
  <r>
    <n v="183126129"/>
    <x v="75"/>
    <x v="155"/>
    <s v="2024-10-30"/>
    <m/>
    <m/>
    <x v="0"/>
    <x v="0"/>
    <x v="0"/>
    <x v="0"/>
    <x v="5"/>
    <x v="6"/>
    <x v="0"/>
    <x v="0"/>
    <x v="0"/>
    <x v="0"/>
    <x v="0"/>
  </r>
  <r>
    <n v="183126143"/>
    <x v="75"/>
    <x v="155"/>
    <s v="2024-10-29"/>
    <m/>
    <m/>
    <x v="0"/>
    <x v="0"/>
    <x v="0"/>
    <x v="0"/>
    <x v="5"/>
    <x v="6"/>
    <x v="0"/>
    <x v="0"/>
    <x v="0"/>
    <x v="0"/>
    <x v="0"/>
  </r>
  <r>
    <n v="183126154"/>
    <x v="75"/>
    <x v="155"/>
    <s v="2024-10-29"/>
    <m/>
    <m/>
    <x v="0"/>
    <x v="0"/>
    <x v="0"/>
    <x v="0"/>
    <x v="5"/>
    <x v="6"/>
    <x v="0"/>
    <x v="0"/>
    <x v="0"/>
    <x v="0"/>
    <x v="0"/>
  </r>
  <r>
    <n v="183149756"/>
    <x v="13"/>
    <x v="155"/>
    <s v="2024-10-29"/>
    <m/>
    <m/>
    <x v="0"/>
    <x v="0"/>
    <x v="0"/>
    <x v="0"/>
    <x v="5"/>
    <x v="6"/>
    <x v="0"/>
    <x v="0"/>
    <x v="0"/>
    <x v="0"/>
    <x v="0"/>
  </r>
  <r>
    <n v="183150121"/>
    <x v="5"/>
    <x v="155"/>
    <s v="2024-10-29"/>
    <m/>
    <s v="2024-11-28"/>
    <x v="0"/>
    <x v="0"/>
    <x v="0"/>
    <x v="0"/>
    <x v="5"/>
    <x v="6"/>
    <x v="0"/>
    <x v="0"/>
    <x v="0"/>
    <x v="0"/>
    <x v="0"/>
  </r>
  <r>
    <n v="183150181"/>
    <x v="5"/>
    <x v="155"/>
    <s v="2024-10-29"/>
    <m/>
    <s v="2024-11-28"/>
    <x v="0"/>
    <x v="0"/>
    <x v="0"/>
    <x v="0"/>
    <x v="5"/>
    <x v="6"/>
    <x v="0"/>
    <x v="0"/>
    <x v="0"/>
    <x v="0"/>
    <x v="0"/>
  </r>
  <r>
    <n v="183152153"/>
    <x v="35"/>
    <x v="159"/>
    <s v="2024-10-30"/>
    <m/>
    <m/>
    <x v="0"/>
    <x v="0"/>
    <x v="0"/>
    <x v="0"/>
    <x v="5"/>
    <x v="6"/>
    <x v="0"/>
    <x v="0"/>
    <x v="0"/>
    <x v="0"/>
    <x v="0"/>
  </r>
  <r>
    <n v="183152186"/>
    <x v="35"/>
    <x v="159"/>
    <s v="2024-10-30"/>
    <m/>
    <m/>
    <x v="0"/>
    <x v="0"/>
    <x v="0"/>
    <x v="0"/>
    <x v="5"/>
    <x v="6"/>
    <x v="0"/>
    <x v="0"/>
    <x v="0"/>
    <x v="0"/>
    <x v="0"/>
  </r>
  <r>
    <n v="183152224"/>
    <x v="35"/>
    <x v="159"/>
    <s v="2024-10-30"/>
    <m/>
    <m/>
    <x v="0"/>
    <x v="0"/>
    <x v="0"/>
    <x v="0"/>
    <x v="5"/>
    <x v="6"/>
    <x v="0"/>
    <x v="0"/>
    <x v="0"/>
    <x v="0"/>
    <x v="0"/>
  </r>
  <r>
    <n v="183153692"/>
    <x v="15"/>
    <x v="164"/>
    <s v="2024-11-06"/>
    <m/>
    <m/>
    <x v="0"/>
    <x v="6"/>
    <x v="0"/>
    <x v="1"/>
    <x v="5"/>
    <x v="7"/>
    <x v="0"/>
    <x v="0"/>
    <x v="0"/>
    <x v="0"/>
    <x v="0"/>
  </r>
  <r>
    <n v="183153733"/>
    <x v="15"/>
    <x v="164"/>
    <s v="2024-11-06"/>
    <m/>
    <m/>
    <x v="0"/>
    <x v="0"/>
    <x v="0"/>
    <x v="0"/>
    <x v="5"/>
    <x v="7"/>
    <x v="0"/>
    <x v="0"/>
    <x v="0"/>
    <x v="0"/>
    <x v="0"/>
  </r>
  <r>
    <n v="183153769"/>
    <x v="15"/>
    <x v="164"/>
    <s v="2024-11-06"/>
    <m/>
    <m/>
    <x v="0"/>
    <x v="0"/>
    <x v="0"/>
    <x v="0"/>
    <x v="5"/>
    <x v="7"/>
    <x v="0"/>
    <x v="0"/>
    <x v="0"/>
    <x v="0"/>
    <x v="0"/>
  </r>
  <r>
    <n v="183153805"/>
    <x v="15"/>
    <x v="164"/>
    <m/>
    <s v="2024-11-07"/>
    <m/>
    <x v="0"/>
    <x v="0"/>
    <x v="0"/>
    <x v="0"/>
    <x v="5"/>
    <x v="2"/>
    <x v="0"/>
    <x v="1"/>
    <x v="0"/>
    <x v="0"/>
    <x v="0"/>
  </r>
  <r>
    <n v="183159306"/>
    <x v="22"/>
    <x v="166"/>
    <s v="2024-11-08"/>
    <m/>
    <m/>
    <x v="0"/>
    <x v="0"/>
    <x v="0"/>
    <x v="0"/>
    <x v="6"/>
    <x v="7"/>
    <x v="0"/>
    <x v="0"/>
    <x v="0"/>
    <x v="0"/>
    <x v="0"/>
  </r>
  <r>
    <n v="183159328"/>
    <x v="22"/>
    <x v="166"/>
    <s v="2024-11-08"/>
    <m/>
    <m/>
    <x v="0"/>
    <x v="0"/>
    <x v="0"/>
    <x v="0"/>
    <x v="6"/>
    <x v="7"/>
    <x v="0"/>
    <x v="0"/>
    <x v="0"/>
    <x v="0"/>
    <x v="0"/>
  </r>
  <r>
    <n v="183159353"/>
    <x v="22"/>
    <x v="166"/>
    <s v="2024-11-08"/>
    <m/>
    <m/>
    <x v="0"/>
    <x v="0"/>
    <x v="0"/>
    <x v="0"/>
    <x v="6"/>
    <x v="7"/>
    <x v="0"/>
    <x v="0"/>
    <x v="0"/>
    <x v="0"/>
    <x v="0"/>
  </r>
  <r>
    <n v="183159378"/>
    <x v="22"/>
    <x v="166"/>
    <s v="2024-11-08"/>
    <m/>
    <m/>
    <x v="0"/>
    <x v="0"/>
    <x v="0"/>
    <x v="0"/>
    <x v="6"/>
    <x v="7"/>
    <x v="0"/>
    <x v="0"/>
    <x v="0"/>
    <x v="0"/>
    <x v="0"/>
  </r>
  <r>
    <n v="183161818"/>
    <x v="28"/>
    <x v="117"/>
    <s v="2024-10-30"/>
    <m/>
    <m/>
    <x v="0"/>
    <x v="0"/>
    <x v="0"/>
    <x v="0"/>
    <x v="5"/>
    <x v="6"/>
    <x v="0"/>
    <x v="0"/>
    <x v="0"/>
    <x v="0"/>
    <x v="0"/>
  </r>
  <r>
    <n v="183163932"/>
    <x v="81"/>
    <x v="167"/>
    <m/>
    <s v="2024-11-19"/>
    <m/>
    <x v="0"/>
    <x v="0"/>
    <x v="0"/>
    <x v="0"/>
    <x v="5"/>
    <x v="2"/>
    <x v="0"/>
    <x v="1"/>
    <x v="0"/>
    <x v="0"/>
    <x v="0"/>
  </r>
  <r>
    <n v="183163945"/>
    <x v="81"/>
    <x v="167"/>
    <m/>
    <s v="2024-11-19"/>
    <m/>
    <x v="0"/>
    <x v="0"/>
    <x v="0"/>
    <x v="0"/>
    <x v="5"/>
    <x v="2"/>
    <x v="0"/>
    <x v="1"/>
    <x v="0"/>
    <x v="0"/>
    <x v="0"/>
  </r>
  <r>
    <n v="183164448"/>
    <x v="37"/>
    <x v="168"/>
    <s v="2024-10-31"/>
    <m/>
    <s v="2024-11-06"/>
    <x v="0"/>
    <x v="0"/>
    <x v="0"/>
    <x v="0"/>
    <x v="5"/>
    <x v="6"/>
    <x v="0"/>
    <x v="0"/>
    <x v="0"/>
    <x v="0"/>
    <x v="0"/>
  </r>
  <r>
    <n v="183164473"/>
    <x v="37"/>
    <x v="168"/>
    <s v="2024-10-31"/>
    <m/>
    <s v="2024-11-06"/>
    <x v="0"/>
    <x v="0"/>
    <x v="0"/>
    <x v="0"/>
    <x v="5"/>
    <x v="6"/>
    <x v="0"/>
    <x v="0"/>
    <x v="0"/>
    <x v="0"/>
    <x v="0"/>
  </r>
  <r>
    <n v="183164762"/>
    <x v="86"/>
    <x v="163"/>
    <s v="2024-11-08"/>
    <m/>
    <m/>
    <x v="0"/>
    <x v="0"/>
    <x v="0"/>
    <x v="0"/>
    <x v="6"/>
    <x v="7"/>
    <x v="0"/>
    <x v="0"/>
    <x v="0"/>
    <x v="0"/>
    <x v="0"/>
  </r>
  <r>
    <n v="183203965"/>
    <x v="87"/>
    <x v="130"/>
    <s v="2024-10-31"/>
    <m/>
    <s v="2025-01-07"/>
    <x v="0"/>
    <x v="0"/>
    <x v="0"/>
    <x v="0"/>
    <x v="5"/>
    <x v="6"/>
    <x v="0"/>
    <x v="0"/>
    <x v="0"/>
    <x v="0"/>
    <x v="0"/>
  </r>
  <r>
    <n v="183204023"/>
    <x v="87"/>
    <x v="130"/>
    <s v="2024-10-31"/>
    <m/>
    <s v="2025-01-07"/>
    <x v="0"/>
    <x v="0"/>
    <x v="0"/>
    <x v="0"/>
    <x v="5"/>
    <x v="6"/>
    <x v="0"/>
    <x v="0"/>
    <x v="0"/>
    <x v="0"/>
    <x v="0"/>
  </r>
  <r>
    <n v="183204044"/>
    <x v="87"/>
    <x v="130"/>
    <s v="2024-10-31"/>
    <m/>
    <s v="2025-01-07"/>
    <x v="0"/>
    <x v="0"/>
    <x v="0"/>
    <x v="0"/>
    <x v="5"/>
    <x v="6"/>
    <x v="0"/>
    <x v="0"/>
    <x v="0"/>
    <x v="0"/>
    <x v="0"/>
  </r>
  <r>
    <n v="183218359"/>
    <x v="15"/>
    <x v="130"/>
    <s v="2024-11-04"/>
    <m/>
    <m/>
    <x v="0"/>
    <x v="0"/>
    <x v="0"/>
    <x v="0"/>
    <x v="5"/>
    <x v="7"/>
    <x v="0"/>
    <x v="0"/>
    <x v="0"/>
    <x v="0"/>
    <x v="0"/>
  </r>
  <r>
    <n v="183218399"/>
    <x v="15"/>
    <x v="130"/>
    <s v="2024-11-04"/>
    <m/>
    <m/>
    <x v="0"/>
    <x v="0"/>
    <x v="0"/>
    <x v="0"/>
    <x v="5"/>
    <x v="7"/>
    <x v="0"/>
    <x v="0"/>
    <x v="0"/>
    <x v="0"/>
    <x v="0"/>
  </r>
  <r>
    <n v="183218729"/>
    <x v="3"/>
    <x v="130"/>
    <m/>
    <s v="2024-10-29"/>
    <m/>
    <x v="0"/>
    <x v="0"/>
    <x v="0"/>
    <x v="0"/>
    <x v="5"/>
    <x v="2"/>
    <x v="0"/>
    <x v="1"/>
    <x v="0"/>
    <x v="0"/>
    <x v="0"/>
  </r>
  <r>
    <n v="183219343"/>
    <x v="5"/>
    <x v="158"/>
    <s v="2024-10-30"/>
    <m/>
    <m/>
    <x v="0"/>
    <x v="4"/>
    <x v="0"/>
    <x v="1"/>
    <x v="5"/>
    <x v="6"/>
    <x v="0"/>
    <x v="0"/>
    <x v="0"/>
    <x v="0"/>
    <x v="0"/>
  </r>
  <r>
    <n v="183219385"/>
    <x v="5"/>
    <x v="158"/>
    <s v="2024-11-04"/>
    <m/>
    <m/>
    <x v="0"/>
    <x v="0"/>
    <x v="0"/>
    <x v="0"/>
    <x v="5"/>
    <x v="7"/>
    <x v="0"/>
    <x v="0"/>
    <x v="0"/>
    <x v="0"/>
    <x v="0"/>
  </r>
  <r>
    <n v="183226410"/>
    <x v="13"/>
    <x v="130"/>
    <s v="2024-11-04"/>
    <m/>
    <m/>
    <x v="0"/>
    <x v="0"/>
    <x v="0"/>
    <x v="0"/>
    <x v="5"/>
    <x v="7"/>
    <x v="0"/>
    <x v="0"/>
    <x v="0"/>
    <x v="0"/>
    <x v="0"/>
  </r>
  <r>
    <n v="183226449"/>
    <x v="13"/>
    <x v="130"/>
    <s v="2024-11-04"/>
    <m/>
    <m/>
    <x v="0"/>
    <x v="0"/>
    <x v="0"/>
    <x v="0"/>
    <x v="5"/>
    <x v="7"/>
    <x v="0"/>
    <x v="0"/>
    <x v="0"/>
    <x v="0"/>
    <x v="0"/>
  </r>
  <r>
    <n v="183226483"/>
    <x v="13"/>
    <x v="130"/>
    <s v="2024-11-11"/>
    <m/>
    <m/>
    <x v="0"/>
    <x v="0"/>
    <x v="0"/>
    <x v="0"/>
    <x v="5"/>
    <x v="7"/>
    <x v="0"/>
    <x v="0"/>
    <x v="0"/>
    <x v="0"/>
    <x v="0"/>
  </r>
  <r>
    <n v="183232115"/>
    <x v="78"/>
    <x v="130"/>
    <s v="2024-11-04"/>
    <m/>
    <m/>
    <x v="0"/>
    <x v="0"/>
    <x v="0"/>
    <x v="0"/>
    <x v="5"/>
    <x v="7"/>
    <x v="0"/>
    <x v="0"/>
    <x v="0"/>
    <x v="0"/>
    <x v="0"/>
  </r>
  <r>
    <n v="183232126"/>
    <x v="78"/>
    <x v="130"/>
    <s v="2024-11-04"/>
    <m/>
    <m/>
    <x v="0"/>
    <x v="0"/>
    <x v="0"/>
    <x v="0"/>
    <x v="5"/>
    <x v="7"/>
    <x v="0"/>
    <x v="0"/>
    <x v="0"/>
    <x v="0"/>
    <x v="0"/>
  </r>
  <r>
    <n v="183272835"/>
    <x v="15"/>
    <x v="130"/>
    <s v="2024-11-04"/>
    <m/>
    <m/>
    <x v="0"/>
    <x v="0"/>
    <x v="0"/>
    <x v="0"/>
    <x v="5"/>
    <x v="7"/>
    <x v="0"/>
    <x v="0"/>
    <x v="0"/>
    <x v="0"/>
    <x v="0"/>
  </r>
  <r>
    <n v="183272881"/>
    <x v="15"/>
    <x v="130"/>
    <s v="2024-11-04"/>
    <m/>
    <m/>
    <x v="0"/>
    <x v="0"/>
    <x v="0"/>
    <x v="0"/>
    <x v="5"/>
    <x v="7"/>
    <x v="0"/>
    <x v="0"/>
    <x v="0"/>
    <x v="0"/>
    <x v="0"/>
  </r>
  <r>
    <n v="183274260"/>
    <x v="23"/>
    <x v="117"/>
    <m/>
    <s v="2024-10-30"/>
    <m/>
    <x v="0"/>
    <x v="0"/>
    <x v="0"/>
    <x v="0"/>
    <x v="5"/>
    <x v="2"/>
    <x v="0"/>
    <x v="1"/>
    <x v="0"/>
    <x v="0"/>
    <x v="0"/>
  </r>
  <r>
    <n v="183274853"/>
    <x v="5"/>
    <x v="131"/>
    <s v="2024-11-13"/>
    <m/>
    <m/>
    <x v="0"/>
    <x v="0"/>
    <x v="0"/>
    <x v="0"/>
    <x v="6"/>
    <x v="7"/>
    <x v="0"/>
    <x v="0"/>
    <x v="0"/>
    <x v="0"/>
    <x v="0"/>
  </r>
  <r>
    <n v="183274953"/>
    <x v="23"/>
    <x v="117"/>
    <m/>
    <s v="2024-10-30"/>
    <m/>
    <x v="0"/>
    <x v="0"/>
    <x v="0"/>
    <x v="0"/>
    <x v="5"/>
    <x v="2"/>
    <x v="0"/>
    <x v="1"/>
    <x v="0"/>
    <x v="0"/>
    <x v="0"/>
  </r>
  <r>
    <n v="183290120"/>
    <x v="21"/>
    <x v="164"/>
    <s v="2024-11-06"/>
    <m/>
    <m/>
    <x v="0"/>
    <x v="0"/>
    <x v="0"/>
    <x v="0"/>
    <x v="5"/>
    <x v="7"/>
    <x v="0"/>
    <x v="0"/>
    <x v="0"/>
    <x v="0"/>
    <x v="0"/>
  </r>
  <r>
    <n v="183290147"/>
    <x v="21"/>
    <x v="164"/>
    <s v="2024-11-02"/>
    <m/>
    <m/>
    <x v="0"/>
    <x v="0"/>
    <x v="0"/>
    <x v="0"/>
    <x v="5"/>
    <x v="7"/>
    <x v="0"/>
    <x v="0"/>
    <x v="0"/>
    <x v="0"/>
    <x v="0"/>
  </r>
  <r>
    <n v="183293608"/>
    <x v="88"/>
    <x v="167"/>
    <s v="2024-11-05"/>
    <m/>
    <m/>
    <x v="0"/>
    <x v="0"/>
    <x v="0"/>
    <x v="0"/>
    <x v="5"/>
    <x v="7"/>
    <x v="0"/>
    <x v="0"/>
    <x v="0"/>
    <x v="0"/>
    <x v="0"/>
  </r>
  <r>
    <n v="183294311"/>
    <x v="75"/>
    <x v="131"/>
    <s v="2024-11-13"/>
    <m/>
    <m/>
    <x v="0"/>
    <x v="0"/>
    <x v="0"/>
    <x v="0"/>
    <x v="6"/>
    <x v="7"/>
    <x v="0"/>
    <x v="0"/>
    <x v="0"/>
    <x v="0"/>
    <x v="0"/>
  </r>
  <r>
    <n v="183294329"/>
    <x v="75"/>
    <x v="131"/>
    <s v="2024-11-05"/>
    <m/>
    <m/>
    <x v="0"/>
    <x v="0"/>
    <x v="0"/>
    <x v="0"/>
    <x v="6"/>
    <x v="7"/>
    <x v="0"/>
    <x v="0"/>
    <x v="0"/>
    <x v="0"/>
    <x v="0"/>
  </r>
  <r>
    <n v="183294693"/>
    <x v="84"/>
    <x v="160"/>
    <s v="2024-11-15"/>
    <m/>
    <m/>
    <x v="0"/>
    <x v="4"/>
    <x v="0"/>
    <x v="1"/>
    <x v="6"/>
    <x v="7"/>
    <x v="0"/>
    <x v="0"/>
    <x v="0"/>
    <x v="0"/>
    <x v="0"/>
  </r>
  <r>
    <n v="183294731"/>
    <x v="84"/>
    <x v="160"/>
    <s v="2024-11-18"/>
    <m/>
    <m/>
    <x v="0"/>
    <x v="0"/>
    <x v="0"/>
    <x v="0"/>
    <x v="6"/>
    <x v="7"/>
    <x v="0"/>
    <x v="0"/>
    <x v="0"/>
    <x v="0"/>
    <x v="0"/>
  </r>
  <r>
    <n v="183294755"/>
    <x v="84"/>
    <x v="160"/>
    <s v="2024-11-18"/>
    <m/>
    <m/>
    <x v="0"/>
    <x v="0"/>
    <x v="0"/>
    <x v="0"/>
    <x v="6"/>
    <x v="7"/>
    <x v="0"/>
    <x v="0"/>
    <x v="0"/>
    <x v="0"/>
    <x v="0"/>
  </r>
  <r>
    <n v="183294926"/>
    <x v="83"/>
    <x v="117"/>
    <s v="2024-11-06"/>
    <m/>
    <m/>
    <x v="0"/>
    <x v="0"/>
    <x v="0"/>
    <x v="0"/>
    <x v="5"/>
    <x v="7"/>
    <x v="0"/>
    <x v="0"/>
    <x v="0"/>
    <x v="0"/>
    <x v="0"/>
  </r>
  <r>
    <n v="183309266"/>
    <x v="11"/>
    <x v="130"/>
    <s v="2024-11-04"/>
    <m/>
    <m/>
    <x v="0"/>
    <x v="0"/>
    <x v="0"/>
    <x v="0"/>
    <x v="5"/>
    <x v="7"/>
    <x v="0"/>
    <x v="0"/>
    <x v="0"/>
    <x v="0"/>
    <x v="0"/>
  </r>
  <r>
    <n v="183309299"/>
    <x v="11"/>
    <x v="130"/>
    <s v="2024-11-04"/>
    <m/>
    <m/>
    <x v="0"/>
    <x v="0"/>
    <x v="0"/>
    <x v="0"/>
    <x v="5"/>
    <x v="7"/>
    <x v="0"/>
    <x v="0"/>
    <x v="0"/>
    <x v="0"/>
    <x v="0"/>
  </r>
  <r>
    <n v="183309319"/>
    <x v="11"/>
    <x v="130"/>
    <s v="2024-11-04"/>
    <m/>
    <m/>
    <x v="0"/>
    <x v="0"/>
    <x v="0"/>
    <x v="0"/>
    <x v="5"/>
    <x v="7"/>
    <x v="0"/>
    <x v="0"/>
    <x v="0"/>
    <x v="0"/>
    <x v="0"/>
  </r>
  <r>
    <n v="183309347"/>
    <x v="11"/>
    <x v="130"/>
    <s v="2024-11-04"/>
    <m/>
    <m/>
    <x v="0"/>
    <x v="0"/>
    <x v="0"/>
    <x v="0"/>
    <x v="5"/>
    <x v="7"/>
    <x v="0"/>
    <x v="0"/>
    <x v="0"/>
    <x v="0"/>
    <x v="0"/>
  </r>
  <r>
    <n v="183314848"/>
    <x v="89"/>
    <x v="169"/>
    <s v="2024-11-07"/>
    <m/>
    <m/>
    <x v="0"/>
    <x v="0"/>
    <x v="0"/>
    <x v="0"/>
    <x v="6"/>
    <x v="7"/>
    <x v="0"/>
    <x v="0"/>
    <x v="0"/>
    <x v="0"/>
    <x v="0"/>
  </r>
  <r>
    <n v="183314931"/>
    <x v="89"/>
    <x v="169"/>
    <s v="2024-11-05"/>
    <m/>
    <m/>
    <x v="0"/>
    <x v="0"/>
    <x v="0"/>
    <x v="0"/>
    <x v="6"/>
    <x v="7"/>
    <x v="0"/>
    <x v="0"/>
    <x v="0"/>
    <x v="0"/>
    <x v="0"/>
  </r>
  <r>
    <n v="183314933"/>
    <x v="90"/>
    <x v="130"/>
    <s v="2024-11-05"/>
    <m/>
    <m/>
    <x v="0"/>
    <x v="0"/>
    <x v="0"/>
    <x v="0"/>
    <x v="5"/>
    <x v="7"/>
    <x v="0"/>
    <x v="0"/>
    <x v="0"/>
    <x v="0"/>
    <x v="0"/>
  </r>
  <r>
    <n v="183315851"/>
    <x v="36"/>
    <x v="167"/>
    <s v="2024-11-05"/>
    <m/>
    <m/>
    <x v="0"/>
    <x v="0"/>
    <x v="0"/>
    <x v="0"/>
    <x v="5"/>
    <x v="7"/>
    <x v="0"/>
    <x v="0"/>
    <x v="0"/>
    <x v="0"/>
    <x v="0"/>
  </r>
  <r>
    <n v="183315885"/>
    <x v="36"/>
    <x v="167"/>
    <s v="2024-11-05"/>
    <m/>
    <m/>
    <x v="0"/>
    <x v="0"/>
    <x v="0"/>
    <x v="0"/>
    <x v="5"/>
    <x v="7"/>
    <x v="0"/>
    <x v="0"/>
    <x v="0"/>
    <x v="0"/>
    <x v="0"/>
  </r>
  <r>
    <n v="183316303"/>
    <x v="23"/>
    <x v="170"/>
    <s v="2024-12-16"/>
    <m/>
    <m/>
    <x v="0"/>
    <x v="0"/>
    <x v="0"/>
    <x v="0"/>
    <x v="7"/>
    <x v="8"/>
    <x v="0"/>
    <x v="0"/>
    <x v="0"/>
    <x v="0"/>
    <x v="0"/>
  </r>
  <r>
    <n v="183316369"/>
    <x v="23"/>
    <x v="170"/>
    <s v="2024-12-16"/>
    <m/>
    <m/>
    <x v="0"/>
    <x v="0"/>
    <x v="0"/>
    <x v="0"/>
    <x v="7"/>
    <x v="8"/>
    <x v="0"/>
    <x v="0"/>
    <x v="0"/>
    <x v="0"/>
    <x v="0"/>
  </r>
  <r>
    <n v="183316413"/>
    <x v="23"/>
    <x v="170"/>
    <s v="2024-12-12"/>
    <m/>
    <m/>
    <x v="0"/>
    <x v="0"/>
    <x v="0"/>
    <x v="0"/>
    <x v="7"/>
    <x v="8"/>
    <x v="0"/>
    <x v="0"/>
    <x v="0"/>
    <x v="0"/>
    <x v="0"/>
  </r>
  <r>
    <n v="183317322"/>
    <x v="6"/>
    <x v="171"/>
    <s v="2024-11-12"/>
    <m/>
    <m/>
    <x v="0"/>
    <x v="0"/>
    <x v="0"/>
    <x v="0"/>
    <x v="6"/>
    <x v="7"/>
    <x v="0"/>
    <x v="0"/>
    <x v="0"/>
    <x v="0"/>
    <x v="0"/>
  </r>
  <r>
    <n v="183317357"/>
    <x v="6"/>
    <x v="171"/>
    <s v="2024-11-12"/>
    <m/>
    <m/>
    <x v="0"/>
    <x v="0"/>
    <x v="0"/>
    <x v="0"/>
    <x v="6"/>
    <x v="7"/>
    <x v="0"/>
    <x v="0"/>
    <x v="0"/>
    <x v="0"/>
    <x v="0"/>
  </r>
  <r>
    <n v="183328446"/>
    <x v="67"/>
    <x v="167"/>
    <s v="2024-11-05"/>
    <m/>
    <m/>
    <x v="0"/>
    <x v="0"/>
    <x v="0"/>
    <x v="0"/>
    <x v="5"/>
    <x v="7"/>
    <x v="0"/>
    <x v="0"/>
    <x v="0"/>
    <x v="0"/>
    <x v="0"/>
  </r>
  <r>
    <n v="183330142"/>
    <x v="91"/>
    <x v="167"/>
    <s v="2024-11-07"/>
    <m/>
    <m/>
    <x v="0"/>
    <x v="0"/>
    <x v="0"/>
    <x v="0"/>
    <x v="5"/>
    <x v="7"/>
    <x v="0"/>
    <x v="0"/>
    <x v="0"/>
    <x v="0"/>
    <x v="0"/>
  </r>
  <r>
    <n v="183330164"/>
    <x v="91"/>
    <x v="167"/>
    <s v="2024-11-07"/>
    <m/>
    <m/>
    <x v="0"/>
    <x v="0"/>
    <x v="0"/>
    <x v="0"/>
    <x v="5"/>
    <x v="7"/>
    <x v="0"/>
    <x v="0"/>
    <x v="0"/>
    <x v="0"/>
    <x v="0"/>
  </r>
  <r>
    <n v="183330964"/>
    <x v="4"/>
    <x v="164"/>
    <s v="2024-11-07"/>
    <m/>
    <m/>
    <x v="0"/>
    <x v="0"/>
    <x v="0"/>
    <x v="0"/>
    <x v="5"/>
    <x v="7"/>
    <x v="0"/>
    <x v="0"/>
    <x v="0"/>
    <x v="0"/>
    <x v="0"/>
  </r>
  <r>
    <n v="183331015"/>
    <x v="4"/>
    <x v="164"/>
    <s v="2024-11-07"/>
    <m/>
    <m/>
    <x v="0"/>
    <x v="0"/>
    <x v="0"/>
    <x v="0"/>
    <x v="5"/>
    <x v="7"/>
    <x v="0"/>
    <x v="0"/>
    <x v="0"/>
    <x v="0"/>
    <x v="0"/>
  </r>
  <r>
    <n v="183331048"/>
    <x v="4"/>
    <x v="164"/>
    <s v="2024-11-07"/>
    <m/>
    <m/>
    <x v="0"/>
    <x v="0"/>
    <x v="0"/>
    <x v="0"/>
    <x v="5"/>
    <x v="7"/>
    <x v="0"/>
    <x v="0"/>
    <x v="0"/>
    <x v="0"/>
    <x v="0"/>
  </r>
  <r>
    <n v="183331089"/>
    <x v="4"/>
    <x v="164"/>
    <m/>
    <s v="2024-11-14"/>
    <m/>
    <x v="0"/>
    <x v="0"/>
    <x v="0"/>
    <x v="0"/>
    <x v="5"/>
    <x v="2"/>
    <x v="0"/>
    <x v="1"/>
    <x v="0"/>
    <x v="0"/>
    <x v="0"/>
  </r>
  <r>
    <n v="183332549"/>
    <x v="92"/>
    <x v="162"/>
    <s v="2024-11-21"/>
    <m/>
    <m/>
    <x v="0"/>
    <x v="0"/>
    <x v="0"/>
    <x v="0"/>
    <x v="6"/>
    <x v="7"/>
    <x v="0"/>
    <x v="0"/>
    <x v="0"/>
    <x v="0"/>
    <x v="0"/>
  </r>
  <r>
    <n v="183332584"/>
    <x v="92"/>
    <x v="162"/>
    <s v="2024-11-21"/>
    <m/>
    <m/>
    <x v="0"/>
    <x v="0"/>
    <x v="0"/>
    <x v="0"/>
    <x v="6"/>
    <x v="7"/>
    <x v="0"/>
    <x v="0"/>
    <x v="0"/>
    <x v="0"/>
    <x v="0"/>
  </r>
  <r>
    <n v="183332622"/>
    <x v="92"/>
    <x v="162"/>
    <s v="2024-11-18"/>
    <m/>
    <m/>
    <x v="0"/>
    <x v="0"/>
    <x v="0"/>
    <x v="0"/>
    <x v="6"/>
    <x v="7"/>
    <x v="0"/>
    <x v="0"/>
    <x v="0"/>
    <x v="0"/>
    <x v="0"/>
  </r>
  <r>
    <n v="183348804"/>
    <x v="23"/>
    <x v="172"/>
    <s v="2024-11-15"/>
    <m/>
    <m/>
    <x v="0"/>
    <x v="0"/>
    <x v="0"/>
    <x v="0"/>
    <x v="6"/>
    <x v="7"/>
    <x v="0"/>
    <x v="0"/>
    <x v="0"/>
    <x v="0"/>
    <x v="0"/>
  </r>
  <r>
    <n v="183350841"/>
    <x v="9"/>
    <x v="163"/>
    <s v="2024-11-08"/>
    <m/>
    <m/>
    <x v="0"/>
    <x v="9"/>
    <x v="0"/>
    <x v="1"/>
    <x v="6"/>
    <x v="7"/>
    <x v="0"/>
    <x v="0"/>
    <x v="0"/>
    <x v="0"/>
    <x v="0"/>
  </r>
  <r>
    <n v="183350896"/>
    <x v="9"/>
    <x v="163"/>
    <s v="2024-11-11"/>
    <m/>
    <m/>
    <x v="0"/>
    <x v="0"/>
    <x v="0"/>
    <x v="0"/>
    <x v="6"/>
    <x v="7"/>
    <x v="0"/>
    <x v="0"/>
    <x v="0"/>
    <x v="0"/>
    <x v="0"/>
  </r>
  <r>
    <n v="183352914"/>
    <x v="21"/>
    <x v="163"/>
    <s v="2024-11-08"/>
    <m/>
    <m/>
    <x v="0"/>
    <x v="0"/>
    <x v="0"/>
    <x v="0"/>
    <x v="6"/>
    <x v="7"/>
    <x v="0"/>
    <x v="0"/>
    <x v="0"/>
    <x v="0"/>
    <x v="0"/>
  </r>
  <r>
    <n v="183352954"/>
    <x v="21"/>
    <x v="163"/>
    <s v="2024-11-08"/>
    <m/>
    <m/>
    <x v="0"/>
    <x v="0"/>
    <x v="0"/>
    <x v="0"/>
    <x v="6"/>
    <x v="7"/>
    <x v="0"/>
    <x v="0"/>
    <x v="0"/>
    <x v="0"/>
    <x v="0"/>
  </r>
  <r>
    <n v="183352984"/>
    <x v="25"/>
    <x v="131"/>
    <s v="2024-11-07"/>
    <m/>
    <m/>
    <x v="0"/>
    <x v="0"/>
    <x v="0"/>
    <x v="0"/>
    <x v="6"/>
    <x v="7"/>
    <x v="0"/>
    <x v="0"/>
    <x v="0"/>
    <x v="0"/>
    <x v="0"/>
  </r>
  <r>
    <n v="183353013"/>
    <x v="25"/>
    <x v="131"/>
    <s v="2024-11-07"/>
    <m/>
    <m/>
    <x v="0"/>
    <x v="0"/>
    <x v="0"/>
    <x v="0"/>
    <x v="6"/>
    <x v="7"/>
    <x v="0"/>
    <x v="0"/>
    <x v="0"/>
    <x v="0"/>
    <x v="0"/>
  </r>
  <r>
    <n v="183355070"/>
    <x v="4"/>
    <x v="173"/>
    <s v="2024-11-22"/>
    <m/>
    <m/>
    <x v="0"/>
    <x v="0"/>
    <x v="0"/>
    <x v="0"/>
    <x v="6"/>
    <x v="7"/>
    <x v="0"/>
    <x v="0"/>
    <x v="0"/>
    <x v="0"/>
    <x v="0"/>
  </r>
  <r>
    <n v="183355105"/>
    <x v="4"/>
    <x v="173"/>
    <s v="2024-11-27"/>
    <m/>
    <m/>
    <x v="0"/>
    <x v="0"/>
    <x v="0"/>
    <x v="0"/>
    <x v="6"/>
    <x v="7"/>
    <x v="0"/>
    <x v="0"/>
    <x v="0"/>
    <x v="0"/>
    <x v="0"/>
  </r>
  <r>
    <n v="183355715"/>
    <x v="15"/>
    <x v="174"/>
    <s v="2024-11-13"/>
    <m/>
    <m/>
    <x v="0"/>
    <x v="0"/>
    <x v="0"/>
    <x v="0"/>
    <x v="6"/>
    <x v="7"/>
    <x v="0"/>
    <x v="0"/>
    <x v="0"/>
    <x v="0"/>
    <x v="0"/>
  </r>
  <r>
    <n v="183355743"/>
    <x v="15"/>
    <x v="174"/>
    <s v="2024-11-10"/>
    <m/>
    <m/>
    <x v="0"/>
    <x v="0"/>
    <x v="0"/>
    <x v="0"/>
    <x v="6"/>
    <x v="7"/>
    <x v="0"/>
    <x v="0"/>
    <x v="0"/>
    <x v="0"/>
    <x v="0"/>
  </r>
  <r>
    <n v="183357963"/>
    <x v="40"/>
    <x v="164"/>
    <s v="2024-11-07"/>
    <m/>
    <m/>
    <x v="0"/>
    <x v="0"/>
    <x v="0"/>
    <x v="0"/>
    <x v="5"/>
    <x v="7"/>
    <x v="0"/>
    <x v="0"/>
    <x v="0"/>
    <x v="0"/>
    <x v="0"/>
  </r>
  <r>
    <n v="183358436"/>
    <x v="15"/>
    <x v="166"/>
    <s v="2024-11-14"/>
    <m/>
    <m/>
    <x v="0"/>
    <x v="0"/>
    <x v="0"/>
    <x v="0"/>
    <x v="6"/>
    <x v="7"/>
    <x v="0"/>
    <x v="0"/>
    <x v="0"/>
    <x v="0"/>
    <x v="0"/>
  </r>
  <r>
    <n v="183380355"/>
    <x v="21"/>
    <x v="163"/>
    <s v="2024-11-08"/>
    <m/>
    <m/>
    <x v="0"/>
    <x v="0"/>
    <x v="0"/>
    <x v="0"/>
    <x v="6"/>
    <x v="7"/>
    <x v="0"/>
    <x v="0"/>
    <x v="0"/>
    <x v="0"/>
    <x v="0"/>
  </r>
  <r>
    <n v="183380571"/>
    <x v="21"/>
    <x v="163"/>
    <s v="2024-11-08"/>
    <m/>
    <m/>
    <x v="0"/>
    <x v="0"/>
    <x v="0"/>
    <x v="0"/>
    <x v="6"/>
    <x v="7"/>
    <x v="0"/>
    <x v="0"/>
    <x v="0"/>
    <x v="0"/>
    <x v="0"/>
  </r>
  <r>
    <n v="183384395"/>
    <x v="93"/>
    <x v="164"/>
    <s v="2024-11-06"/>
    <m/>
    <s v="2024-11-21"/>
    <x v="0"/>
    <x v="0"/>
    <x v="0"/>
    <x v="0"/>
    <x v="5"/>
    <x v="7"/>
    <x v="0"/>
    <x v="0"/>
    <x v="0"/>
    <x v="0"/>
    <x v="0"/>
  </r>
  <r>
    <n v="183400358"/>
    <x v="25"/>
    <x v="169"/>
    <s v="2024-11-07"/>
    <m/>
    <m/>
    <x v="0"/>
    <x v="0"/>
    <x v="0"/>
    <x v="0"/>
    <x v="6"/>
    <x v="7"/>
    <x v="0"/>
    <x v="0"/>
    <x v="0"/>
    <x v="0"/>
    <x v="0"/>
  </r>
  <r>
    <n v="183400416"/>
    <x v="25"/>
    <x v="169"/>
    <s v="2024-11-07"/>
    <m/>
    <m/>
    <x v="0"/>
    <x v="0"/>
    <x v="0"/>
    <x v="0"/>
    <x v="6"/>
    <x v="7"/>
    <x v="0"/>
    <x v="0"/>
    <x v="0"/>
    <x v="0"/>
    <x v="0"/>
  </r>
  <r>
    <n v="183400469"/>
    <x v="25"/>
    <x v="169"/>
    <s v="2024-11-07"/>
    <m/>
    <m/>
    <x v="0"/>
    <x v="0"/>
    <x v="0"/>
    <x v="0"/>
    <x v="6"/>
    <x v="7"/>
    <x v="0"/>
    <x v="0"/>
    <x v="0"/>
    <x v="0"/>
    <x v="0"/>
  </r>
  <r>
    <n v="183404614"/>
    <x v="79"/>
    <x v="131"/>
    <s v="2024-11-08"/>
    <m/>
    <m/>
    <x v="0"/>
    <x v="0"/>
    <x v="0"/>
    <x v="0"/>
    <x v="6"/>
    <x v="7"/>
    <x v="0"/>
    <x v="0"/>
    <x v="0"/>
    <x v="0"/>
    <x v="0"/>
  </r>
  <r>
    <n v="183455304"/>
    <x v="94"/>
    <x v="175"/>
    <s v="2024-11-07"/>
    <m/>
    <m/>
    <x v="0"/>
    <x v="0"/>
    <x v="0"/>
    <x v="0"/>
    <x v="6"/>
    <x v="7"/>
    <x v="0"/>
    <x v="0"/>
    <x v="0"/>
    <x v="0"/>
    <x v="0"/>
  </r>
  <r>
    <n v="183472171"/>
    <x v="35"/>
    <x v="160"/>
    <s v="2024-11-14"/>
    <m/>
    <m/>
    <x v="0"/>
    <x v="0"/>
    <x v="0"/>
    <x v="0"/>
    <x v="6"/>
    <x v="7"/>
    <x v="0"/>
    <x v="0"/>
    <x v="0"/>
    <x v="0"/>
    <x v="0"/>
  </r>
  <r>
    <n v="183472244"/>
    <x v="35"/>
    <x v="160"/>
    <s v="2024-11-14"/>
    <m/>
    <m/>
    <x v="0"/>
    <x v="0"/>
    <x v="0"/>
    <x v="0"/>
    <x v="6"/>
    <x v="7"/>
    <x v="0"/>
    <x v="0"/>
    <x v="0"/>
    <x v="0"/>
    <x v="0"/>
  </r>
  <r>
    <n v="183476251"/>
    <x v="23"/>
    <x v="171"/>
    <s v="2024-11-12"/>
    <m/>
    <m/>
    <x v="0"/>
    <x v="0"/>
    <x v="0"/>
    <x v="0"/>
    <x v="6"/>
    <x v="7"/>
    <x v="0"/>
    <x v="0"/>
    <x v="0"/>
    <x v="0"/>
    <x v="0"/>
  </r>
  <r>
    <n v="183489064"/>
    <x v="5"/>
    <x v="174"/>
    <s v="2024-11-13"/>
    <m/>
    <m/>
    <x v="0"/>
    <x v="0"/>
    <x v="0"/>
    <x v="0"/>
    <x v="6"/>
    <x v="7"/>
    <x v="0"/>
    <x v="0"/>
    <x v="0"/>
    <x v="0"/>
    <x v="0"/>
  </r>
  <r>
    <n v="183489115"/>
    <x v="5"/>
    <x v="174"/>
    <s v="2024-11-13"/>
    <m/>
    <m/>
    <x v="0"/>
    <x v="0"/>
    <x v="0"/>
    <x v="0"/>
    <x v="6"/>
    <x v="7"/>
    <x v="0"/>
    <x v="0"/>
    <x v="0"/>
    <x v="0"/>
    <x v="0"/>
  </r>
  <r>
    <n v="183490144"/>
    <x v="22"/>
    <x v="176"/>
    <s v="2025-01-09"/>
    <m/>
    <m/>
    <x v="0"/>
    <x v="0"/>
    <x v="0"/>
    <x v="0"/>
    <x v="7"/>
    <x v="9"/>
    <x v="0"/>
    <x v="2"/>
    <x v="0"/>
    <x v="0"/>
    <x v="0"/>
  </r>
  <r>
    <n v="183490709"/>
    <x v="22"/>
    <x v="176"/>
    <s v="2024-12-26"/>
    <m/>
    <m/>
    <x v="0"/>
    <x v="0"/>
    <x v="0"/>
    <x v="0"/>
    <x v="7"/>
    <x v="8"/>
    <x v="0"/>
    <x v="0"/>
    <x v="0"/>
    <x v="0"/>
    <x v="0"/>
  </r>
  <r>
    <n v="183494049"/>
    <x v="84"/>
    <x v="131"/>
    <m/>
    <s v="2024-11-07"/>
    <m/>
    <x v="0"/>
    <x v="0"/>
    <x v="0"/>
    <x v="0"/>
    <x v="6"/>
    <x v="2"/>
    <x v="0"/>
    <x v="1"/>
    <x v="0"/>
    <x v="0"/>
    <x v="0"/>
  </r>
  <r>
    <n v="183508536"/>
    <x v="24"/>
    <x v="160"/>
    <s v="2024-11-11"/>
    <m/>
    <m/>
    <x v="0"/>
    <x v="0"/>
    <x v="0"/>
    <x v="0"/>
    <x v="6"/>
    <x v="7"/>
    <x v="0"/>
    <x v="0"/>
    <x v="0"/>
    <x v="0"/>
    <x v="0"/>
  </r>
  <r>
    <n v="183508562"/>
    <x v="24"/>
    <x v="160"/>
    <s v="2024-11-11"/>
    <m/>
    <m/>
    <x v="0"/>
    <x v="0"/>
    <x v="0"/>
    <x v="0"/>
    <x v="6"/>
    <x v="7"/>
    <x v="0"/>
    <x v="0"/>
    <x v="0"/>
    <x v="0"/>
    <x v="0"/>
  </r>
  <r>
    <n v="183508584"/>
    <x v="24"/>
    <x v="160"/>
    <s v="2024-11-11"/>
    <m/>
    <m/>
    <x v="0"/>
    <x v="0"/>
    <x v="0"/>
    <x v="0"/>
    <x v="6"/>
    <x v="7"/>
    <x v="0"/>
    <x v="0"/>
    <x v="0"/>
    <x v="0"/>
    <x v="0"/>
  </r>
  <r>
    <n v="183508608"/>
    <x v="24"/>
    <x v="160"/>
    <s v="2024-11-11"/>
    <m/>
    <m/>
    <x v="0"/>
    <x v="0"/>
    <x v="0"/>
    <x v="0"/>
    <x v="6"/>
    <x v="7"/>
    <x v="0"/>
    <x v="0"/>
    <x v="0"/>
    <x v="0"/>
    <x v="0"/>
  </r>
  <r>
    <n v="183508639"/>
    <x v="24"/>
    <x v="160"/>
    <s v="2024-11-11"/>
    <m/>
    <m/>
    <x v="0"/>
    <x v="0"/>
    <x v="0"/>
    <x v="0"/>
    <x v="6"/>
    <x v="7"/>
    <x v="0"/>
    <x v="0"/>
    <x v="0"/>
    <x v="0"/>
    <x v="0"/>
  </r>
  <r>
    <n v="183531528"/>
    <x v="13"/>
    <x v="160"/>
    <s v="2024-11-12"/>
    <m/>
    <m/>
    <x v="0"/>
    <x v="0"/>
    <x v="0"/>
    <x v="0"/>
    <x v="6"/>
    <x v="7"/>
    <x v="0"/>
    <x v="0"/>
    <x v="0"/>
    <x v="0"/>
    <x v="0"/>
  </r>
  <r>
    <n v="183531571"/>
    <x v="13"/>
    <x v="160"/>
    <s v="2024-11-12"/>
    <m/>
    <m/>
    <x v="0"/>
    <x v="0"/>
    <x v="0"/>
    <x v="0"/>
    <x v="6"/>
    <x v="7"/>
    <x v="0"/>
    <x v="0"/>
    <x v="0"/>
    <x v="0"/>
    <x v="0"/>
  </r>
  <r>
    <n v="183531994"/>
    <x v="25"/>
    <x v="177"/>
    <s v="2024-11-25"/>
    <m/>
    <m/>
    <x v="0"/>
    <x v="7"/>
    <x v="0"/>
    <x v="1"/>
    <x v="6"/>
    <x v="7"/>
    <x v="0"/>
    <x v="0"/>
    <x v="0"/>
    <x v="0"/>
    <x v="0"/>
  </r>
  <r>
    <n v="183532100"/>
    <x v="25"/>
    <x v="177"/>
    <s v="2024-11-22"/>
    <m/>
    <m/>
    <x v="0"/>
    <x v="0"/>
    <x v="0"/>
    <x v="0"/>
    <x v="6"/>
    <x v="7"/>
    <x v="0"/>
    <x v="0"/>
    <x v="0"/>
    <x v="0"/>
    <x v="0"/>
  </r>
  <r>
    <n v="183532781"/>
    <x v="56"/>
    <x v="160"/>
    <s v="2024-11-11"/>
    <m/>
    <m/>
    <x v="0"/>
    <x v="0"/>
    <x v="0"/>
    <x v="0"/>
    <x v="6"/>
    <x v="7"/>
    <x v="0"/>
    <x v="0"/>
    <x v="0"/>
    <x v="0"/>
    <x v="0"/>
  </r>
  <r>
    <n v="183532811"/>
    <x v="56"/>
    <x v="160"/>
    <m/>
    <s v="2024-11-11"/>
    <m/>
    <x v="0"/>
    <x v="0"/>
    <x v="0"/>
    <x v="0"/>
    <x v="6"/>
    <x v="2"/>
    <x v="0"/>
    <x v="1"/>
    <x v="0"/>
    <x v="0"/>
    <x v="0"/>
  </r>
  <r>
    <n v="183534731"/>
    <x v="27"/>
    <x v="172"/>
    <s v="2024-11-15"/>
    <m/>
    <m/>
    <x v="0"/>
    <x v="0"/>
    <x v="0"/>
    <x v="0"/>
    <x v="6"/>
    <x v="7"/>
    <x v="0"/>
    <x v="0"/>
    <x v="0"/>
    <x v="0"/>
    <x v="0"/>
  </r>
  <r>
    <n v="183534763"/>
    <x v="27"/>
    <x v="172"/>
    <s v="2024-11-18"/>
    <m/>
    <m/>
    <x v="0"/>
    <x v="0"/>
    <x v="0"/>
    <x v="0"/>
    <x v="6"/>
    <x v="7"/>
    <x v="0"/>
    <x v="0"/>
    <x v="0"/>
    <x v="0"/>
    <x v="0"/>
  </r>
  <r>
    <n v="183535227"/>
    <x v="13"/>
    <x v="172"/>
    <m/>
    <s v="2024-11-26"/>
    <m/>
    <x v="0"/>
    <x v="0"/>
    <x v="0"/>
    <x v="0"/>
    <x v="6"/>
    <x v="2"/>
    <x v="0"/>
    <x v="1"/>
    <x v="0"/>
    <x v="0"/>
    <x v="0"/>
  </r>
  <r>
    <n v="183536837"/>
    <x v="33"/>
    <x v="178"/>
    <s v="2024-11-14"/>
    <m/>
    <m/>
    <x v="0"/>
    <x v="0"/>
    <x v="0"/>
    <x v="0"/>
    <x v="6"/>
    <x v="7"/>
    <x v="0"/>
    <x v="0"/>
    <x v="0"/>
    <x v="0"/>
    <x v="0"/>
  </r>
  <r>
    <n v="183536864"/>
    <x v="33"/>
    <x v="178"/>
    <s v="2024-11-14"/>
    <m/>
    <m/>
    <x v="0"/>
    <x v="0"/>
    <x v="0"/>
    <x v="0"/>
    <x v="6"/>
    <x v="7"/>
    <x v="0"/>
    <x v="0"/>
    <x v="0"/>
    <x v="0"/>
    <x v="0"/>
  </r>
  <r>
    <n v="183536886"/>
    <x v="33"/>
    <x v="178"/>
    <s v="2024-11-14"/>
    <m/>
    <m/>
    <x v="0"/>
    <x v="0"/>
    <x v="0"/>
    <x v="0"/>
    <x v="6"/>
    <x v="7"/>
    <x v="0"/>
    <x v="0"/>
    <x v="0"/>
    <x v="0"/>
    <x v="0"/>
  </r>
  <r>
    <n v="183537011"/>
    <x v="4"/>
    <x v="171"/>
    <m/>
    <s v="2024-11-13"/>
    <m/>
    <x v="0"/>
    <x v="0"/>
    <x v="0"/>
    <x v="0"/>
    <x v="6"/>
    <x v="2"/>
    <x v="0"/>
    <x v="1"/>
    <x v="0"/>
    <x v="0"/>
    <x v="0"/>
  </r>
  <r>
    <n v="183537052"/>
    <x v="21"/>
    <x v="171"/>
    <s v="2024-11-12"/>
    <m/>
    <m/>
    <x v="0"/>
    <x v="0"/>
    <x v="0"/>
    <x v="0"/>
    <x v="6"/>
    <x v="7"/>
    <x v="0"/>
    <x v="0"/>
    <x v="0"/>
    <x v="0"/>
    <x v="0"/>
  </r>
  <r>
    <n v="183537203"/>
    <x v="4"/>
    <x v="171"/>
    <s v="2024-11-12"/>
    <m/>
    <s v="2024-12-13"/>
    <x v="0"/>
    <x v="0"/>
    <x v="0"/>
    <x v="0"/>
    <x v="6"/>
    <x v="7"/>
    <x v="0"/>
    <x v="0"/>
    <x v="0"/>
    <x v="0"/>
    <x v="0"/>
  </r>
  <r>
    <n v="183537266"/>
    <x v="4"/>
    <x v="171"/>
    <m/>
    <s v="2024-11-13"/>
    <m/>
    <x v="0"/>
    <x v="0"/>
    <x v="0"/>
    <x v="0"/>
    <x v="6"/>
    <x v="2"/>
    <x v="0"/>
    <x v="1"/>
    <x v="0"/>
    <x v="0"/>
    <x v="0"/>
  </r>
  <r>
    <n v="183550459"/>
    <x v="70"/>
    <x v="177"/>
    <s v="2024-11-28"/>
    <m/>
    <m/>
    <x v="0"/>
    <x v="0"/>
    <x v="0"/>
    <x v="0"/>
    <x v="6"/>
    <x v="7"/>
    <x v="0"/>
    <x v="0"/>
    <x v="0"/>
    <x v="0"/>
    <x v="0"/>
  </r>
  <r>
    <n v="183550512"/>
    <x v="70"/>
    <x v="177"/>
    <s v="2024-11-28"/>
    <m/>
    <m/>
    <x v="0"/>
    <x v="0"/>
    <x v="0"/>
    <x v="0"/>
    <x v="6"/>
    <x v="7"/>
    <x v="0"/>
    <x v="0"/>
    <x v="0"/>
    <x v="0"/>
    <x v="0"/>
  </r>
  <r>
    <n v="183550974"/>
    <x v="26"/>
    <x v="172"/>
    <s v="2024-11-15"/>
    <m/>
    <m/>
    <x v="0"/>
    <x v="0"/>
    <x v="0"/>
    <x v="0"/>
    <x v="6"/>
    <x v="7"/>
    <x v="0"/>
    <x v="0"/>
    <x v="0"/>
    <x v="0"/>
    <x v="0"/>
  </r>
  <r>
    <n v="183551003"/>
    <x v="26"/>
    <x v="172"/>
    <s v="2024-11-15"/>
    <m/>
    <m/>
    <x v="0"/>
    <x v="0"/>
    <x v="0"/>
    <x v="0"/>
    <x v="6"/>
    <x v="7"/>
    <x v="0"/>
    <x v="0"/>
    <x v="0"/>
    <x v="0"/>
    <x v="0"/>
  </r>
  <r>
    <n v="183551036"/>
    <x v="26"/>
    <x v="172"/>
    <s v="2024-11-15"/>
    <m/>
    <m/>
    <x v="0"/>
    <x v="0"/>
    <x v="0"/>
    <x v="0"/>
    <x v="6"/>
    <x v="7"/>
    <x v="0"/>
    <x v="0"/>
    <x v="0"/>
    <x v="0"/>
    <x v="0"/>
  </r>
  <r>
    <n v="183552165"/>
    <x v="95"/>
    <x v="179"/>
    <s v="2024-11-14"/>
    <m/>
    <m/>
    <x v="0"/>
    <x v="0"/>
    <x v="0"/>
    <x v="0"/>
    <x v="6"/>
    <x v="7"/>
    <x v="0"/>
    <x v="0"/>
    <x v="0"/>
    <x v="0"/>
    <x v="0"/>
  </r>
  <r>
    <n v="183567860"/>
    <x v="8"/>
    <x v="171"/>
    <m/>
    <s v="2024-11-18"/>
    <m/>
    <x v="0"/>
    <x v="0"/>
    <x v="0"/>
    <x v="0"/>
    <x v="6"/>
    <x v="2"/>
    <x v="0"/>
    <x v="1"/>
    <x v="0"/>
    <x v="0"/>
    <x v="0"/>
  </r>
  <r>
    <n v="183567908"/>
    <x v="8"/>
    <x v="171"/>
    <m/>
    <s v="2024-11-18"/>
    <m/>
    <x v="0"/>
    <x v="0"/>
    <x v="0"/>
    <x v="0"/>
    <x v="6"/>
    <x v="2"/>
    <x v="0"/>
    <x v="1"/>
    <x v="0"/>
    <x v="0"/>
    <x v="0"/>
  </r>
  <r>
    <n v="183571174"/>
    <x v="15"/>
    <x v="180"/>
    <s v="2024-11-26"/>
    <m/>
    <m/>
    <x v="0"/>
    <x v="0"/>
    <x v="0"/>
    <x v="0"/>
    <x v="6"/>
    <x v="7"/>
    <x v="0"/>
    <x v="0"/>
    <x v="0"/>
    <x v="0"/>
    <x v="0"/>
  </r>
  <r>
    <n v="183571233"/>
    <x v="15"/>
    <x v="180"/>
    <s v="2024-11-19"/>
    <m/>
    <m/>
    <x v="0"/>
    <x v="0"/>
    <x v="0"/>
    <x v="0"/>
    <x v="6"/>
    <x v="7"/>
    <x v="0"/>
    <x v="0"/>
    <x v="0"/>
    <x v="0"/>
    <x v="0"/>
  </r>
  <r>
    <n v="183573588"/>
    <x v="74"/>
    <x v="171"/>
    <s v="2024-11-12"/>
    <m/>
    <m/>
    <x v="0"/>
    <x v="0"/>
    <x v="0"/>
    <x v="0"/>
    <x v="6"/>
    <x v="7"/>
    <x v="0"/>
    <x v="0"/>
    <x v="0"/>
    <x v="0"/>
    <x v="0"/>
  </r>
  <r>
    <n v="183573789"/>
    <x v="74"/>
    <x v="171"/>
    <s v="2024-11-12"/>
    <m/>
    <m/>
    <x v="0"/>
    <x v="0"/>
    <x v="0"/>
    <x v="0"/>
    <x v="6"/>
    <x v="7"/>
    <x v="0"/>
    <x v="0"/>
    <x v="0"/>
    <x v="0"/>
    <x v="0"/>
  </r>
  <r>
    <n v="183573885"/>
    <x v="74"/>
    <x v="171"/>
    <s v="2024-11-12"/>
    <m/>
    <m/>
    <x v="0"/>
    <x v="0"/>
    <x v="0"/>
    <x v="0"/>
    <x v="6"/>
    <x v="7"/>
    <x v="0"/>
    <x v="0"/>
    <x v="0"/>
    <x v="0"/>
    <x v="0"/>
  </r>
  <r>
    <n v="183577307"/>
    <x v="92"/>
    <x v="178"/>
    <s v="2024-11-14"/>
    <m/>
    <m/>
    <x v="0"/>
    <x v="0"/>
    <x v="0"/>
    <x v="0"/>
    <x v="6"/>
    <x v="7"/>
    <x v="0"/>
    <x v="0"/>
    <x v="0"/>
    <x v="0"/>
    <x v="0"/>
  </r>
  <r>
    <n v="183580812"/>
    <x v="4"/>
    <x v="174"/>
    <s v="2024-11-12"/>
    <m/>
    <m/>
    <x v="0"/>
    <x v="0"/>
    <x v="0"/>
    <x v="0"/>
    <x v="6"/>
    <x v="7"/>
    <x v="0"/>
    <x v="0"/>
    <x v="0"/>
    <x v="0"/>
    <x v="0"/>
  </r>
  <r>
    <n v="183580835"/>
    <x v="4"/>
    <x v="174"/>
    <s v="2024-11-12"/>
    <m/>
    <m/>
    <x v="0"/>
    <x v="0"/>
    <x v="0"/>
    <x v="0"/>
    <x v="6"/>
    <x v="7"/>
    <x v="0"/>
    <x v="0"/>
    <x v="0"/>
    <x v="0"/>
    <x v="0"/>
  </r>
  <r>
    <n v="183580856"/>
    <x v="4"/>
    <x v="174"/>
    <s v="2024-11-12"/>
    <m/>
    <m/>
    <x v="0"/>
    <x v="0"/>
    <x v="0"/>
    <x v="0"/>
    <x v="6"/>
    <x v="7"/>
    <x v="0"/>
    <x v="0"/>
    <x v="0"/>
    <x v="0"/>
    <x v="0"/>
  </r>
  <r>
    <n v="183581685"/>
    <x v="33"/>
    <x v="174"/>
    <s v="2024-11-14"/>
    <m/>
    <m/>
    <x v="0"/>
    <x v="0"/>
    <x v="0"/>
    <x v="0"/>
    <x v="6"/>
    <x v="7"/>
    <x v="0"/>
    <x v="0"/>
    <x v="0"/>
    <x v="0"/>
    <x v="0"/>
  </r>
  <r>
    <n v="183581713"/>
    <x v="33"/>
    <x v="174"/>
    <s v="2024-11-14"/>
    <m/>
    <m/>
    <x v="0"/>
    <x v="0"/>
    <x v="0"/>
    <x v="0"/>
    <x v="6"/>
    <x v="7"/>
    <x v="0"/>
    <x v="0"/>
    <x v="0"/>
    <x v="0"/>
    <x v="0"/>
  </r>
  <r>
    <n v="183581746"/>
    <x v="33"/>
    <x v="174"/>
    <s v="2024-11-12"/>
    <m/>
    <m/>
    <x v="0"/>
    <x v="0"/>
    <x v="0"/>
    <x v="0"/>
    <x v="6"/>
    <x v="7"/>
    <x v="0"/>
    <x v="0"/>
    <x v="0"/>
    <x v="0"/>
    <x v="0"/>
  </r>
  <r>
    <n v="183582282"/>
    <x v="96"/>
    <x v="174"/>
    <s v="2024-11-13"/>
    <m/>
    <m/>
    <x v="0"/>
    <x v="0"/>
    <x v="0"/>
    <x v="0"/>
    <x v="6"/>
    <x v="7"/>
    <x v="0"/>
    <x v="0"/>
    <x v="0"/>
    <x v="0"/>
    <x v="0"/>
  </r>
  <r>
    <n v="183582329"/>
    <x v="96"/>
    <x v="174"/>
    <s v="2024-11-13"/>
    <m/>
    <m/>
    <x v="0"/>
    <x v="0"/>
    <x v="0"/>
    <x v="0"/>
    <x v="6"/>
    <x v="7"/>
    <x v="0"/>
    <x v="0"/>
    <x v="0"/>
    <x v="0"/>
    <x v="0"/>
  </r>
  <r>
    <n v="183587419"/>
    <x v="25"/>
    <x v="178"/>
    <s v="2024-11-14"/>
    <m/>
    <m/>
    <x v="0"/>
    <x v="0"/>
    <x v="0"/>
    <x v="0"/>
    <x v="6"/>
    <x v="7"/>
    <x v="0"/>
    <x v="0"/>
    <x v="0"/>
    <x v="0"/>
    <x v="0"/>
  </r>
  <r>
    <n v="183587456"/>
    <x v="25"/>
    <x v="178"/>
    <s v="2024-11-14"/>
    <m/>
    <m/>
    <x v="0"/>
    <x v="0"/>
    <x v="0"/>
    <x v="0"/>
    <x v="6"/>
    <x v="7"/>
    <x v="0"/>
    <x v="0"/>
    <x v="0"/>
    <x v="0"/>
    <x v="0"/>
  </r>
  <r>
    <n v="183587480"/>
    <x v="25"/>
    <x v="178"/>
    <s v="2024-11-14"/>
    <m/>
    <m/>
    <x v="0"/>
    <x v="0"/>
    <x v="0"/>
    <x v="0"/>
    <x v="6"/>
    <x v="7"/>
    <x v="0"/>
    <x v="0"/>
    <x v="0"/>
    <x v="0"/>
    <x v="0"/>
  </r>
  <r>
    <n v="183587550"/>
    <x v="11"/>
    <x v="178"/>
    <s v="2024-11-15"/>
    <m/>
    <m/>
    <x v="0"/>
    <x v="0"/>
    <x v="0"/>
    <x v="0"/>
    <x v="6"/>
    <x v="7"/>
    <x v="0"/>
    <x v="0"/>
    <x v="0"/>
    <x v="0"/>
    <x v="0"/>
  </r>
  <r>
    <n v="183587582"/>
    <x v="11"/>
    <x v="178"/>
    <s v="2024-11-15"/>
    <m/>
    <m/>
    <x v="0"/>
    <x v="0"/>
    <x v="0"/>
    <x v="0"/>
    <x v="6"/>
    <x v="7"/>
    <x v="0"/>
    <x v="0"/>
    <x v="0"/>
    <x v="0"/>
    <x v="0"/>
  </r>
  <r>
    <n v="183587609"/>
    <x v="11"/>
    <x v="178"/>
    <s v="2024-11-15"/>
    <m/>
    <m/>
    <x v="0"/>
    <x v="0"/>
    <x v="0"/>
    <x v="0"/>
    <x v="6"/>
    <x v="7"/>
    <x v="0"/>
    <x v="0"/>
    <x v="0"/>
    <x v="0"/>
    <x v="0"/>
  </r>
  <r>
    <n v="183598730"/>
    <x v="97"/>
    <x v="171"/>
    <s v="2024-11-12"/>
    <m/>
    <m/>
    <x v="0"/>
    <x v="0"/>
    <x v="0"/>
    <x v="0"/>
    <x v="6"/>
    <x v="7"/>
    <x v="0"/>
    <x v="0"/>
    <x v="0"/>
    <x v="0"/>
    <x v="0"/>
  </r>
  <r>
    <n v="183602980"/>
    <x v="15"/>
    <x v="174"/>
    <s v="2024-11-13"/>
    <m/>
    <m/>
    <x v="0"/>
    <x v="0"/>
    <x v="0"/>
    <x v="0"/>
    <x v="6"/>
    <x v="7"/>
    <x v="0"/>
    <x v="0"/>
    <x v="0"/>
    <x v="0"/>
    <x v="0"/>
  </r>
  <r>
    <n v="183603015"/>
    <x v="15"/>
    <x v="174"/>
    <s v="2024-11-14"/>
    <m/>
    <m/>
    <x v="0"/>
    <x v="0"/>
    <x v="0"/>
    <x v="0"/>
    <x v="6"/>
    <x v="7"/>
    <x v="0"/>
    <x v="0"/>
    <x v="0"/>
    <x v="0"/>
    <x v="0"/>
  </r>
  <r>
    <n v="183603051"/>
    <x v="15"/>
    <x v="174"/>
    <s v="2024-11-14"/>
    <m/>
    <m/>
    <x v="0"/>
    <x v="0"/>
    <x v="0"/>
    <x v="0"/>
    <x v="6"/>
    <x v="7"/>
    <x v="0"/>
    <x v="0"/>
    <x v="0"/>
    <x v="0"/>
    <x v="0"/>
  </r>
  <r>
    <n v="183603600"/>
    <x v="11"/>
    <x v="162"/>
    <s v="2024-11-19"/>
    <m/>
    <m/>
    <x v="0"/>
    <x v="0"/>
    <x v="0"/>
    <x v="0"/>
    <x v="6"/>
    <x v="7"/>
    <x v="0"/>
    <x v="0"/>
    <x v="0"/>
    <x v="0"/>
    <x v="0"/>
  </r>
  <r>
    <n v="183603633"/>
    <x v="11"/>
    <x v="162"/>
    <s v="2024-11-19"/>
    <m/>
    <m/>
    <x v="0"/>
    <x v="0"/>
    <x v="0"/>
    <x v="0"/>
    <x v="6"/>
    <x v="7"/>
    <x v="0"/>
    <x v="0"/>
    <x v="0"/>
    <x v="0"/>
    <x v="0"/>
  </r>
  <r>
    <n v="183604091"/>
    <x v="30"/>
    <x v="162"/>
    <s v="2024-11-18"/>
    <m/>
    <m/>
    <x v="0"/>
    <x v="0"/>
    <x v="0"/>
    <x v="0"/>
    <x v="6"/>
    <x v="7"/>
    <x v="0"/>
    <x v="0"/>
    <x v="0"/>
    <x v="0"/>
    <x v="0"/>
  </r>
  <r>
    <n v="183604123"/>
    <x v="30"/>
    <x v="162"/>
    <s v="2024-11-18"/>
    <m/>
    <m/>
    <x v="0"/>
    <x v="0"/>
    <x v="0"/>
    <x v="0"/>
    <x v="6"/>
    <x v="7"/>
    <x v="0"/>
    <x v="0"/>
    <x v="0"/>
    <x v="0"/>
    <x v="0"/>
  </r>
  <r>
    <n v="183607180"/>
    <x v="21"/>
    <x v="172"/>
    <s v="2024-11-15"/>
    <m/>
    <m/>
    <x v="0"/>
    <x v="10"/>
    <x v="0"/>
    <x v="1"/>
    <x v="6"/>
    <x v="7"/>
    <x v="0"/>
    <x v="0"/>
    <x v="0"/>
    <x v="0"/>
    <x v="0"/>
  </r>
  <r>
    <n v="183607266"/>
    <x v="21"/>
    <x v="172"/>
    <s v="2024-11-15"/>
    <m/>
    <m/>
    <x v="0"/>
    <x v="7"/>
    <x v="0"/>
    <x v="1"/>
    <x v="6"/>
    <x v="7"/>
    <x v="0"/>
    <x v="0"/>
    <x v="0"/>
    <x v="0"/>
    <x v="0"/>
  </r>
  <r>
    <n v="183618439"/>
    <x v="79"/>
    <x v="181"/>
    <s v="2024-11-21"/>
    <m/>
    <m/>
    <x v="0"/>
    <x v="0"/>
    <x v="0"/>
    <x v="0"/>
    <x v="6"/>
    <x v="7"/>
    <x v="0"/>
    <x v="0"/>
    <x v="0"/>
    <x v="0"/>
    <x v="0"/>
  </r>
  <r>
    <n v="183619330"/>
    <x v="12"/>
    <x v="179"/>
    <s v="2024-11-15"/>
    <m/>
    <m/>
    <x v="0"/>
    <x v="0"/>
    <x v="0"/>
    <x v="0"/>
    <x v="6"/>
    <x v="7"/>
    <x v="0"/>
    <x v="0"/>
    <x v="0"/>
    <x v="0"/>
    <x v="0"/>
  </r>
  <r>
    <n v="183619347"/>
    <x v="12"/>
    <x v="179"/>
    <s v="2024-11-15"/>
    <m/>
    <m/>
    <x v="0"/>
    <x v="0"/>
    <x v="0"/>
    <x v="0"/>
    <x v="6"/>
    <x v="7"/>
    <x v="0"/>
    <x v="0"/>
    <x v="0"/>
    <x v="0"/>
    <x v="0"/>
  </r>
  <r>
    <n v="183621621"/>
    <x v="58"/>
    <x v="172"/>
    <s v="2024-11-15"/>
    <m/>
    <m/>
    <x v="0"/>
    <x v="0"/>
    <x v="0"/>
    <x v="0"/>
    <x v="6"/>
    <x v="7"/>
    <x v="0"/>
    <x v="0"/>
    <x v="0"/>
    <x v="0"/>
    <x v="0"/>
  </r>
  <r>
    <n v="183638288"/>
    <x v="8"/>
    <x v="178"/>
    <s v="2024-11-22"/>
    <m/>
    <m/>
    <x v="0"/>
    <x v="0"/>
    <x v="0"/>
    <x v="0"/>
    <x v="6"/>
    <x v="7"/>
    <x v="0"/>
    <x v="0"/>
    <x v="0"/>
    <x v="0"/>
    <x v="0"/>
  </r>
  <r>
    <n v="183638323"/>
    <x v="8"/>
    <x v="178"/>
    <s v="2024-11-14"/>
    <m/>
    <m/>
    <x v="0"/>
    <x v="0"/>
    <x v="0"/>
    <x v="0"/>
    <x v="6"/>
    <x v="7"/>
    <x v="0"/>
    <x v="0"/>
    <x v="0"/>
    <x v="0"/>
    <x v="0"/>
  </r>
  <r>
    <n v="183638371"/>
    <x v="8"/>
    <x v="178"/>
    <s v="2024-11-14"/>
    <m/>
    <m/>
    <x v="0"/>
    <x v="0"/>
    <x v="0"/>
    <x v="0"/>
    <x v="6"/>
    <x v="7"/>
    <x v="0"/>
    <x v="0"/>
    <x v="0"/>
    <x v="0"/>
    <x v="0"/>
  </r>
  <r>
    <n v="183638707"/>
    <x v="44"/>
    <x v="179"/>
    <s v="2024-11-13"/>
    <m/>
    <m/>
    <x v="0"/>
    <x v="10"/>
    <x v="0"/>
    <x v="1"/>
    <x v="6"/>
    <x v="7"/>
    <x v="0"/>
    <x v="0"/>
    <x v="0"/>
    <x v="0"/>
    <x v="0"/>
  </r>
  <r>
    <n v="183638754"/>
    <x v="44"/>
    <x v="179"/>
    <s v="2024-11-15"/>
    <m/>
    <m/>
    <x v="0"/>
    <x v="0"/>
    <x v="0"/>
    <x v="0"/>
    <x v="6"/>
    <x v="7"/>
    <x v="0"/>
    <x v="0"/>
    <x v="0"/>
    <x v="0"/>
    <x v="0"/>
  </r>
  <r>
    <n v="183638788"/>
    <x v="44"/>
    <x v="179"/>
    <s v="2024-11-15"/>
    <m/>
    <m/>
    <x v="0"/>
    <x v="0"/>
    <x v="0"/>
    <x v="0"/>
    <x v="6"/>
    <x v="7"/>
    <x v="0"/>
    <x v="0"/>
    <x v="0"/>
    <x v="0"/>
    <x v="0"/>
  </r>
  <r>
    <n v="183640611"/>
    <x v="27"/>
    <x v="172"/>
    <s v="2024-12-13"/>
    <m/>
    <m/>
    <x v="0"/>
    <x v="0"/>
    <x v="0"/>
    <x v="0"/>
    <x v="6"/>
    <x v="8"/>
    <x v="0"/>
    <x v="0"/>
    <x v="0"/>
    <x v="0"/>
    <x v="0"/>
  </r>
  <r>
    <n v="183640704"/>
    <x v="27"/>
    <x v="172"/>
    <s v="2024-11-13"/>
    <m/>
    <m/>
    <x v="0"/>
    <x v="0"/>
    <x v="0"/>
    <x v="0"/>
    <x v="6"/>
    <x v="7"/>
    <x v="0"/>
    <x v="0"/>
    <x v="0"/>
    <x v="0"/>
    <x v="0"/>
  </r>
  <r>
    <n v="183641753"/>
    <x v="81"/>
    <x v="179"/>
    <m/>
    <s v="2024-11-29"/>
    <m/>
    <x v="0"/>
    <x v="0"/>
    <x v="0"/>
    <x v="0"/>
    <x v="6"/>
    <x v="2"/>
    <x v="0"/>
    <x v="1"/>
    <x v="0"/>
    <x v="0"/>
    <x v="0"/>
  </r>
  <r>
    <n v="183644938"/>
    <x v="15"/>
    <x v="162"/>
    <s v="2024-11-19"/>
    <m/>
    <m/>
    <x v="0"/>
    <x v="0"/>
    <x v="0"/>
    <x v="0"/>
    <x v="6"/>
    <x v="7"/>
    <x v="0"/>
    <x v="0"/>
    <x v="0"/>
    <x v="0"/>
    <x v="0"/>
  </r>
  <r>
    <n v="183644966"/>
    <x v="15"/>
    <x v="162"/>
    <s v="2024-11-19"/>
    <m/>
    <m/>
    <x v="0"/>
    <x v="0"/>
    <x v="0"/>
    <x v="0"/>
    <x v="6"/>
    <x v="7"/>
    <x v="0"/>
    <x v="0"/>
    <x v="0"/>
    <x v="0"/>
    <x v="0"/>
  </r>
  <r>
    <n v="183644989"/>
    <x v="26"/>
    <x v="178"/>
    <s v="2024-11-15"/>
    <m/>
    <m/>
    <x v="0"/>
    <x v="0"/>
    <x v="0"/>
    <x v="0"/>
    <x v="6"/>
    <x v="7"/>
    <x v="0"/>
    <x v="0"/>
    <x v="0"/>
    <x v="0"/>
    <x v="0"/>
  </r>
  <r>
    <n v="183645047"/>
    <x v="26"/>
    <x v="178"/>
    <s v="2024-11-15"/>
    <m/>
    <m/>
    <x v="0"/>
    <x v="0"/>
    <x v="0"/>
    <x v="0"/>
    <x v="6"/>
    <x v="7"/>
    <x v="0"/>
    <x v="0"/>
    <x v="0"/>
    <x v="0"/>
    <x v="0"/>
  </r>
  <r>
    <n v="183648374"/>
    <x v="82"/>
    <x v="172"/>
    <s v="2024-11-15"/>
    <m/>
    <m/>
    <x v="0"/>
    <x v="0"/>
    <x v="0"/>
    <x v="0"/>
    <x v="6"/>
    <x v="7"/>
    <x v="0"/>
    <x v="0"/>
    <x v="0"/>
    <x v="0"/>
    <x v="0"/>
  </r>
  <r>
    <n v="183648398"/>
    <x v="82"/>
    <x v="172"/>
    <s v="2024-12-13"/>
    <m/>
    <m/>
    <x v="0"/>
    <x v="0"/>
    <x v="0"/>
    <x v="0"/>
    <x v="6"/>
    <x v="8"/>
    <x v="0"/>
    <x v="0"/>
    <x v="0"/>
    <x v="0"/>
    <x v="0"/>
  </r>
  <r>
    <n v="183648417"/>
    <x v="82"/>
    <x v="172"/>
    <s v="2024-12-13"/>
    <m/>
    <m/>
    <x v="0"/>
    <x v="0"/>
    <x v="0"/>
    <x v="0"/>
    <x v="6"/>
    <x v="8"/>
    <x v="0"/>
    <x v="0"/>
    <x v="0"/>
    <x v="0"/>
    <x v="0"/>
  </r>
  <r>
    <n v="183648444"/>
    <x v="82"/>
    <x v="172"/>
    <s v="2024-11-15"/>
    <m/>
    <m/>
    <x v="0"/>
    <x v="0"/>
    <x v="0"/>
    <x v="0"/>
    <x v="6"/>
    <x v="7"/>
    <x v="0"/>
    <x v="0"/>
    <x v="0"/>
    <x v="0"/>
    <x v="0"/>
  </r>
  <r>
    <n v="183648469"/>
    <x v="82"/>
    <x v="172"/>
    <s v="2024-11-15"/>
    <m/>
    <m/>
    <x v="0"/>
    <x v="0"/>
    <x v="0"/>
    <x v="0"/>
    <x v="6"/>
    <x v="7"/>
    <x v="0"/>
    <x v="0"/>
    <x v="0"/>
    <x v="0"/>
    <x v="0"/>
  </r>
  <r>
    <n v="183648917"/>
    <x v="33"/>
    <x v="182"/>
    <s v="2024-11-20"/>
    <m/>
    <m/>
    <x v="0"/>
    <x v="0"/>
    <x v="0"/>
    <x v="0"/>
    <x v="6"/>
    <x v="7"/>
    <x v="0"/>
    <x v="0"/>
    <x v="0"/>
    <x v="0"/>
    <x v="0"/>
  </r>
  <r>
    <n v="183648957"/>
    <x v="33"/>
    <x v="182"/>
    <s v="2024-11-20"/>
    <m/>
    <m/>
    <x v="0"/>
    <x v="0"/>
    <x v="0"/>
    <x v="0"/>
    <x v="6"/>
    <x v="7"/>
    <x v="0"/>
    <x v="0"/>
    <x v="0"/>
    <x v="0"/>
    <x v="0"/>
  </r>
  <r>
    <n v="183675175"/>
    <x v="27"/>
    <x v="183"/>
    <s v="2024-12-03"/>
    <m/>
    <m/>
    <x v="0"/>
    <x v="0"/>
    <x v="0"/>
    <x v="0"/>
    <x v="6"/>
    <x v="8"/>
    <x v="0"/>
    <x v="0"/>
    <x v="0"/>
    <x v="0"/>
    <x v="0"/>
  </r>
  <r>
    <n v="183675840"/>
    <x v="13"/>
    <x v="184"/>
    <s v="2024-11-26"/>
    <m/>
    <m/>
    <x v="0"/>
    <x v="0"/>
    <x v="0"/>
    <x v="0"/>
    <x v="6"/>
    <x v="7"/>
    <x v="0"/>
    <x v="0"/>
    <x v="0"/>
    <x v="0"/>
    <x v="0"/>
  </r>
  <r>
    <n v="183676530"/>
    <x v="3"/>
    <x v="185"/>
    <s v="2024-12-10"/>
    <m/>
    <m/>
    <x v="0"/>
    <x v="0"/>
    <x v="0"/>
    <x v="0"/>
    <x v="7"/>
    <x v="8"/>
    <x v="0"/>
    <x v="0"/>
    <x v="0"/>
    <x v="0"/>
    <x v="0"/>
  </r>
  <r>
    <n v="183676559"/>
    <x v="3"/>
    <x v="185"/>
    <s v="2024-12-10"/>
    <m/>
    <m/>
    <x v="0"/>
    <x v="0"/>
    <x v="0"/>
    <x v="0"/>
    <x v="7"/>
    <x v="8"/>
    <x v="0"/>
    <x v="0"/>
    <x v="0"/>
    <x v="0"/>
    <x v="0"/>
  </r>
  <r>
    <n v="183676577"/>
    <x v="3"/>
    <x v="185"/>
    <s v="2024-12-10"/>
    <m/>
    <m/>
    <x v="0"/>
    <x v="0"/>
    <x v="0"/>
    <x v="0"/>
    <x v="7"/>
    <x v="8"/>
    <x v="0"/>
    <x v="0"/>
    <x v="0"/>
    <x v="0"/>
    <x v="0"/>
  </r>
  <r>
    <n v="183703024"/>
    <x v="5"/>
    <x v="186"/>
    <s v="2025-01-10"/>
    <m/>
    <m/>
    <x v="0"/>
    <x v="0"/>
    <x v="0"/>
    <x v="0"/>
    <x v="8"/>
    <x v="9"/>
    <x v="1"/>
    <x v="2"/>
    <x v="0"/>
    <x v="0"/>
    <x v="0"/>
  </r>
  <r>
    <n v="183704098"/>
    <x v="9"/>
    <x v="162"/>
    <s v="2024-11-18"/>
    <m/>
    <m/>
    <x v="0"/>
    <x v="0"/>
    <x v="0"/>
    <x v="0"/>
    <x v="6"/>
    <x v="7"/>
    <x v="0"/>
    <x v="0"/>
    <x v="0"/>
    <x v="0"/>
    <x v="0"/>
  </r>
  <r>
    <n v="183704147"/>
    <x v="9"/>
    <x v="162"/>
    <s v="2024-11-18"/>
    <m/>
    <m/>
    <x v="0"/>
    <x v="0"/>
    <x v="0"/>
    <x v="0"/>
    <x v="6"/>
    <x v="7"/>
    <x v="0"/>
    <x v="0"/>
    <x v="0"/>
    <x v="0"/>
    <x v="0"/>
  </r>
  <r>
    <n v="183704200"/>
    <x v="9"/>
    <x v="162"/>
    <s v="2024-11-18"/>
    <m/>
    <m/>
    <x v="0"/>
    <x v="0"/>
    <x v="0"/>
    <x v="0"/>
    <x v="6"/>
    <x v="7"/>
    <x v="0"/>
    <x v="0"/>
    <x v="0"/>
    <x v="0"/>
    <x v="0"/>
  </r>
  <r>
    <n v="183704595"/>
    <x v="23"/>
    <x v="187"/>
    <s v="2024-12-18"/>
    <m/>
    <m/>
    <x v="0"/>
    <x v="0"/>
    <x v="0"/>
    <x v="0"/>
    <x v="7"/>
    <x v="8"/>
    <x v="0"/>
    <x v="0"/>
    <x v="0"/>
    <x v="0"/>
    <x v="0"/>
  </r>
  <r>
    <n v="183704633"/>
    <x v="23"/>
    <x v="187"/>
    <s v="2024-12-18"/>
    <m/>
    <m/>
    <x v="0"/>
    <x v="0"/>
    <x v="0"/>
    <x v="0"/>
    <x v="7"/>
    <x v="8"/>
    <x v="0"/>
    <x v="0"/>
    <x v="0"/>
    <x v="0"/>
    <x v="0"/>
  </r>
  <r>
    <n v="183705895"/>
    <x v="47"/>
    <x v="162"/>
    <s v="2024-11-18"/>
    <m/>
    <m/>
    <x v="0"/>
    <x v="0"/>
    <x v="0"/>
    <x v="0"/>
    <x v="6"/>
    <x v="7"/>
    <x v="0"/>
    <x v="0"/>
    <x v="0"/>
    <x v="0"/>
    <x v="0"/>
  </r>
  <r>
    <n v="183705938"/>
    <x v="47"/>
    <x v="162"/>
    <s v="2024-11-18"/>
    <m/>
    <m/>
    <x v="0"/>
    <x v="0"/>
    <x v="0"/>
    <x v="0"/>
    <x v="6"/>
    <x v="7"/>
    <x v="0"/>
    <x v="0"/>
    <x v="0"/>
    <x v="0"/>
    <x v="0"/>
  </r>
  <r>
    <n v="183705981"/>
    <x v="47"/>
    <x v="162"/>
    <s v="2024-11-18"/>
    <m/>
    <m/>
    <x v="0"/>
    <x v="0"/>
    <x v="0"/>
    <x v="0"/>
    <x v="6"/>
    <x v="7"/>
    <x v="0"/>
    <x v="0"/>
    <x v="0"/>
    <x v="0"/>
    <x v="0"/>
  </r>
  <r>
    <n v="183707282"/>
    <x v="33"/>
    <x v="180"/>
    <s v="2024-11-20"/>
    <m/>
    <m/>
    <x v="0"/>
    <x v="0"/>
    <x v="0"/>
    <x v="0"/>
    <x v="6"/>
    <x v="7"/>
    <x v="0"/>
    <x v="0"/>
    <x v="0"/>
    <x v="0"/>
    <x v="0"/>
  </r>
  <r>
    <n v="183707320"/>
    <x v="33"/>
    <x v="180"/>
    <s v="2024-11-20"/>
    <m/>
    <m/>
    <x v="0"/>
    <x v="0"/>
    <x v="0"/>
    <x v="0"/>
    <x v="6"/>
    <x v="7"/>
    <x v="0"/>
    <x v="0"/>
    <x v="0"/>
    <x v="0"/>
    <x v="0"/>
  </r>
  <r>
    <n v="183707772"/>
    <x v="84"/>
    <x v="182"/>
    <s v="2024-11-19"/>
    <m/>
    <m/>
    <x v="0"/>
    <x v="0"/>
    <x v="0"/>
    <x v="0"/>
    <x v="6"/>
    <x v="7"/>
    <x v="0"/>
    <x v="0"/>
    <x v="0"/>
    <x v="0"/>
    <x v="0"/>
  </r>
  <r>
    <n v="183707811"/>
    <x v="84"/>
    <x v="182"/>
    <s v="2024-11-19"/>
    <m/>
    <m/>
    <x v="0"/>
    <x v="0"/>
    <x v="0"/>
    <x v="0"/>
    <x v="6"/>
    <x v="7"/>
    <x v="0"/>
    <x v="0"/>
    <x v="0"/>
    <x v="0"/>
    <x v="0"/>
  </r>
  <r>
    <n v="183718445"/>
    <x v="81"/>
    <x v="188"/>
    <s v="2024-11-26"/>
    <m/>
    <m/>
    <x v="0"/>
    <x v="0"/>
    <x v="0"/>
    <x v="0"/>
    <x v="6"/>
    <x v="7"/>
    <x v="0"/>
    <x v="0"/>
    <x v="0"/>
    <x v="0"/>
    <x v="0"/>
  </r>
  <r>
    <n v="183718942"/>
    <x v="98"/>
    <x v="178"/>
    <s v="2024-11-15"/>
    <m/>
    <m/>
    <x v="0"/>
    <x v="0"/>
    <x v="0"/>
    <x v="0"/>
    <x v="6"/>
    <x v="7"/>
    <x v="0"/>
    <x v="0"/>
    <x v="0"/>
    <x v="0"/>
    <x v="0"/>
  </r>
  <r>
    <n v="183719304"/>
    <x v="12"/>
    <x v="180"/>
    <s v="2024-11-20"/>
    <m/>
    <m/>
    <x v="0"/>
    <x v="0"/>
    <x v="0"/>
    <x v="0"/>
    <x v="6"/>
    <x v="7"/>
    <x v="0"/>
    <x v="0"/>
    <x v="0"/>
    <x v="0"/>
    <x v="0"/>
  </r>
  <r>
    <n v="183719334"/>
    <x v="12"/>
    <x v="180"/>
    <s v="2024-11-20"/>
    <m/>
    <m/>
    <x v="0"/>
    <x v="0"/>
    <x v="0"/>
    <x v="0"/>
    <x v="6"/>
    <x v="7"/>
    <x v="0"/>
    <x v="0"/>
    <x v="0"/>
    <x v="0"/>
    <x v="0"/>
  </r>
  <r>
    <n v="183725396"/>
    <x v="13"/>
    <x v="189"/>
    <s v="2024-11-29"/>
    <m/>
    <m/>
    <x v="0"/>
    <x v="0"/>
    <x v="0"/>
    <x v="0"/>
    <x v="6"/>
    <x v="7"/>
    <x v="0"/>
    <x v="0"/>
    <x v="0"/>
    <x v="0"/>
    <x v="0"/>
  </r>
  <r>
    <n v="183725782"/>
    <x v="22"/>
    <x v="189"/>
    <s v="2024-11-27"/>
    <m/>
    <m/>
    <x v="0"/>
    <x v="0"/>
    <x v="0"/>
    <x v="0"/>
    <x v="6"/>
    <x v="7"/>
    <x v="0"/>
    <x v="0"/>
    <x v="0"/>
    <x v="0"/>
    <x v="0"/>
  </r>
  <r>
    <n v="183725817"/>
    <x v="22"/>
    <x v="189"/>
    <s v="2024-12-12"/>
    <m/>
    <m/>
    <x v="0"/>
    <x v="0"/>
    <x v="0"/>
    <x v="0"/>
    <x v="6"/>
    <x v="8"/>
    <x v="0"/>
    <x v="0"/>
    <x v="0"/>
    <x v="0"/>
    <x v="0"/>
  </r>
  <r>
    <n v="183725889"/>
    <x v="22"/>
    <x v="189"/>
    <s v="2024-11-25"/>
    <m/>
    <m/>
    <x v="0"/>
    <x v="0"/>
    <x v="0"/>
    <x v="0"/>
    <x v="6"/>
    <x v="7"/>
    <x v="0"/>
    <x v="0"/>
    <x v="0"/>
    <x v="0"/>
    <x v="0"/>
  </r>
  <r>
    <n v="183744476"/>
    <x v="6"/>
    <x v="188"/>
    <s v="2024-11-26"/>
    <m/>
    <m/>
    <x v="0"/>
    <x v="0"/>
    <x v="0"/>
    <x v="0"/>
    <x v="6"/>
    <x v="7"/>
    <x v="0"/>
    <x v="0"/>
    <x v="0"/>
    <x v="0"/>
    <x v="0"/>
  </r>
  <r>
    <n v="183744536"/>
    <x v="84"/>
    <x v="172"/>
    <s v="2024-11-15"/>
    <m/>
    <s v="2024-11-22"/>
    <x v="0"/>
    <x v="0"/>
    <x v="0"/>
    <x v="0"/>
    <x v="6"/>
    <x v="7"/>
    <x v="0"/>
    <x v="0"/>
    <x v="0"/>
    <x v="0"/>
    <x v="0"/>
  </r>
  <r>
    <n v="183760881"/>
    <x v="79"/>
    <x v="183"/>
    <m/>
    <s v="2024-12-09"/>
    <m/>
    <x v="0"/>
    <x v="0"/>
    <x v="0"/>
    <x v="0"/>
    <x v="6"/>
    <x v="2"/>
    <x v="0"/>
    <x v="1"/>
    <x v="0"/>
    <x v="0"/>
    <x v="0"/>
  </r>
  <r>
    <n v="183760954"/>
    <x v="79"/>
    <x v="183"/>
    <m/>
    <s v="2024-12-09"/>
    <m/>
    <x v="0"/>
    <x v="0"/>
    <x v="0"/>
    <x v="0"/>
    <x v="6"/>
    <x v="2"/>
    <x v="0"/>
    <x v="1"/>
    <x v="0"/>
    <x v="0"/>
    <x v="0"/>
  </r>
  <r>
    <n v="183761035"/>
    <x v="79"/>
    <x v="183"/>
    <m/>
    <s v="2024-12-09"/>
    <m/>
    <x v="0"/>
    <x v="0"/>
    <x v="0"/>
    <x v="0"/>
    <x v="6"/>
    <x v="2"/>
    <x v="0"/>
    <x v="1"/>
    <x v="0"/>
    <x v="0"/>
    <x v="0"/>
  </r>
  <r>
    <n v="183762180"/>
    <x v="75"/>
    <x v="182"/>
    <s v="2024-11-19"/>
    <m/>
    <m/>
    <x v="0"/>
    <x v="0"/>
    <x v="0"/>
    <x v="0"/>
    <x v="6"/>
    <x v="7"/>
    <x v="0"/>
    <x v="0"/>
    <x v="0"/>
    <x v="0"/>
    <x v="0"/>
  </r>
  <r>
    <n v="183762212"/>
    <x v="75"/>
    <x v="182"/>
    <s v="2024-11-19"/>
    <m/>
    <m/>
    <x v="0"/>
    <x v="0"/>
    <x v="0"/>
    <x v="0"/>
    <x v="6"/>
    <x v="7"/>
    <x v="0"/>
    <x v="0"/>
    <x v="0"/>
    <x v="0"/>
    <x v="0"/>
  </r>
  <r>
    <n v="183762250"/>
    <x v="75"/>
    <x v="182"/>
    <s v="2024-11-19"/>
    <m/>
    <m/>
    <x v="0"/>
    <x v="0"/>
    <x v="0"/>
    <x v="0"/>
    <x v="6"/>
    <x v="7"/>
    <x v="0"/>
    <x v="0"/>
    <x v="0"/>
    <x v="0"/>
    <x v="0"/>
  </r>
  <r>
    <n v="183763229"/>
    <x v="58"/>
    <x v="173"/>
    <s v="2024-11-25"/>
    <m/>
    <m/>
    <x v="0"/>
    <x v="0"/>
    <x v="0"/>
    <x v="0"/>
    <x v="6"/>
    <x v="7"/>
    <x v="0"/>
    <x v="0"/>
    <x v="0"/>
    <x v="0"/>
    <x v="0"/>
  </r>
  <r>
    <n v="183764000"/>
    <x v="84"/>
    <x v="180"/>
    <s v="2024-11-21"/>
    <m/>
    <m/>
    <x v="0"/>
    <x v="0"/>
    <x v="0"/>
    <x v="0"/>
    <x v="6"/>
    <x v="7"/>
    <x v="0"/>
    <x v="0"/>
    <x v="0"/>
    <x v="0"/>
    <x v="0"/>
  </r>
  <r>
    <n v="183764280"/>
    <x v="24"/>
    <x v="190"/>
    <s v="2024-12-02"/>
    <m/>
    <m/>
    <x v="0"/>
    <x v="0"/>
    <x v="0"/>
    <x v="0"/>
    <x v="6"/>
    <x v="8"/>
    <x v="0"/>
    <x v="0"/>
    <x v="0"/>
    <x v="0"/>
    <x v="0"/>
  </r>
  <r>
    <n v="183764336"/>
    <x v="24"/>
    <x v="190"/>
    <s v="2024-12-02"/>
    <m/>
    <m/>
    <x v="0"/>
    <x v="0"/>
    <x v="0"/>
    <x v="0"/>
    <x v="6"/>
    <x v="8"/>
    <x v="0"/>
    <x v="0"/>
    <x v="0"/>
    <x v="0"/>
    <x v="0"/>
  </r>
  <r>
    <n v="183764394"/>
    <x v="24"/>
    <x v="190"/>
    <s v="2024-12-02"/>
    <m/>
    <m/>
    <x v="0"/>
    <x v="0"/>
    <x v="0"/>
    <x v="0"/>
    <x v="6"/>
    <x v="8"/>
    <x v="0"/>
    <x v="0"/>
    <x v="0"/>
    <x v="0"/>
    <x v="0"/>
  </r>
  <r>
    <n v="183785508"/>
    <x v="99"/>
    <x v="191"/>
    <s v="2024-12-31"/>
    <m/>
    <m/>
    <x v="0"/>
    <x v="0"/>
    <x v="0"/>
    <x v="0"/>
    <x v="7"/>
    <x v="8"/>
    <x v="0"/>
    <x v="0"/>
    <x v="0"/>
    <x v="0"/>
    <x v="0"/>
  </r>
  <r>
    <n v="183785568"/>
    <x v="99"/>
    <x v="191"/>
    <s v="2024-12-31"/>
    <m/>
    <m/>
    <x v="0"/>
    <x v="0"/>
    <x v="0"/>
    <x v="0"/>
    <x v="7"/>
    <x v="8"/>
    <x v="0"/>
    <x v="0"/>
    <x v="0"/>
    <x v="0"/>
    <x v="0"/>
  </r>
  <r>
    <n v="183785599"/>
    <x v="99"/>
    <x v="191"/>
    <s v="2024-12-31"/>
    <m/>
    <m/>
    <x v="0"/>
    <x v="0"/>
    <x v="0"/>
    <x v="0"/>
    <x v="7"/>
    <x v="8"/>
    <x v="0"/>
    <x v="0"/>
    <x v="0"/>
    <x v="0"/>
    <x v="0"/>
  </r>
  <r>
    <n v="183787330"/>
    <x v="21"/>
    <x v="182"/>
    <s v="2024-11-20"/>
    <m/>
    <m/>
    <x v="0"/>
    <x v="0"/>
    <x v="0"/>
    <x v="0"/>
    <x v="6"/>
    <x v="7"/>
    <x v="0"/>
    <x v="0"/>
    <x v="0"/>
    <x v="0"/>
    <x v="0"/>
  </r>
  <r>
    <n v="183787382"/>
    <x v="21"/>
    <x v="182"/>
    <s v="2024-11-20"/>
    <m/>
    <m/>
    <x v="0"/>
    <x v="0"/>
    <x v="0"/>
    <x v="0"/>
    <x v="6"/>
    <x v="7"/>
    <x v="0"/>
    <x v="0"/>
    <x v="0"/>
    <x v="0"/>
    <x v="0"/>
  </r>
  <r>
    <n v="183787423"/>
    <x v="21"/>
    <x v="182"/>
    <s v="2024-11-20"/>
    <m/>
    <m/>
    <x v="0"/>
    <x v="0"/>
    <x v="0"/>
    <x v="0"/>
    <x v="6"/>
    <x v="7"/>
    <x v="0"/>
    <x v="0"/>
    <x v="0"/>
    <x v="0"/>
    <x v="0"/>
  </r>
  <r>
    <n v="183787473"/>
    <x v="21"/>
    <x v="182"/>
    <s v="2024-11-20"/>
    <m/>
    <m/>
    <x v="0"/>
    <x v="0"/>
    <x v="0"/>
    <x v="0"/>
    <x v="6"/>
    <x v="7"/>
    <x v="0"/>
    <x v="0"/>
    <x v="0"/>
    <x v="0"/>
    <x v="0"/>
  </r>
  <r>
    <n v="183787520"/>
    <x v="21"/>
    <x v="182"/>
    <s v="2024-11-20"/>
    <m/>
    <m/>
    <x v="0"/>
    <x v="0"/>
    <x v="0"/>
    <x v="0"/>
    <x v="6"/>
    <x v="7"/>
    <x v="0"/>
    <x v="0"/>
    <x v="0"/>
    <x v="0"/>
    <x v="0"/>
  </r>
  <r>
    <n v="183800421"/>
    <x v="30"/>
    <x v="192"/>
    <s v="2024-12-02"/>
    <m/>
    <m/>
    <x v="0"/>
    <x v="10"/>
    <x v="0"/>
    <x v="1"/>
    <x v="6"/>
    <x v="8"/>
    <x v="0"/>
    <x v="0"/>
    <x v="0"/>
    <x v="0"/>
    <x v="0"/>
  </r>
  <r>
    <n v="183800480"/>
    <x v="30"/>
    <x v="192"/>
    <s v="2024-12-11"/>
    <m/>
    <m/>
    <x v="0"/>
    <x v="0"/>
    <x v="0"/>
    <x v="0"/>
    <x v="6"/>
    <x v="8"/>
    <x v="0"/>
    <x v="0"/>
    <x v="0"/>
    <x v="0"/>
    <x v="0"/>
  </r>
  <r>
    <n v="183801554"/>
    <x v="58"/>
    <x v="193"/>
    <s v="2024-11-22"/>
    <m/>
    <m/>
    <x v="0"/>
    <x v="0"/>
    <x v="0"/>
    <x v="0"/>
    <x v="6"/>
    <x v="7"/>
    <x v="0"/>
    <x v="0"/>
    <x v="0"/>
    <x v="0"/>
    <x v="0"/>
  </r>
  <r>
    <n v="183801596"/>
    <x v="58"/>
    <x v="193"/>
    <s v="2024-11-22"/>
    <m/>
    <m/>
    <x v="0"/>
    <x v="0"/>
    <x v="0"/>
    <x v="0"/>
    <x v="6"/>
    <x v="7"/>
    <x v="0"/>
    <x v="0"/>
    <x v="0"/>
    <x v="0"/>
    <x v="0"/>
  </r>
  <r>
    <n v="183801633"/>
    <x v="58"/>
    <x v="193"/>
    <s v="2024-11-22"/>
    <m/>
    <m/>
    <x v="0"/>
    <x v="0"/>
    <x v="0"/>
    <x v="0"/>
    <x v="6"/>
    <x v="7"/>
    <x v="0"/>
    <x v="0"/>
    <x v="0"/>
    <x v="0"/>
    <x v="0"/>
  </r>
  <r>
    <n v="183801696"/>
    <x v="58"/>
    <x v="193"/>
    <s v="2024-11-25"/>
    <m/>
    <m/>
    <x v="0"/>
    <x v="0"/>
    <x v="0"/>
    <x v="0"/>
    <x v="6"/>
    <x v="7"/>
    <x v="0"/>
    <x v="0"/>
    <x v="0"/>
    <x v="0"/>
    <x v="0"/>
  </r>
  <r>
    <n v="183802042"/>
    <x v="26"/>
    <x v="180"/>
    <s v="2024-11-20"/>
    <m/>
    <s v="2024-12-10"/>
    <x v="0"/>
    <x v="0"/>
    <x v="0"/>
    <x v="0"/>
    <x v="6"/>
    <x v="7"/>
    <x v="0"/>
    <x v="0"/>
    <x v="0"/>
    <x v="0"/>
    <x v="0"/>
  </r>
  <r>
    <n v="183802092"/>
    <x v="26"/>
    <x v="180"/>
    <s v="2024-11-20"/>
    <m/>
    <s v="2024-12-10"/>
    <x v="0"/>
    <x v="0"/>
    <x v="0"/>
    <x v="0"/>
    <x v="6"/>
    <x v="7"/>
    <x v="0"/>
    <x v="0"/>
    <x v="0"/>
    <x v="0"/>
    <x v="0"/>
  </r>
  <r>
    <n v="183802741"/>
    <x v="33"/>
    <x v="182"/>
    <s v="2024-11-20"/>
    <m/>
    <m/>
    <x v="0"/>
    <x v="0"/>
    <x v="0"/>
    <x v="0"/>
    <x v="6"/>
    <x v="7"/>
    <x v="0"/>
    <x v="0"/>
    <x v="0"/>
    <x v="0"/>
    <x v="0"/>
  </r>
  <r>
    <n v="183802774"/>
    <x v="33"/>
    <x v="182"/>
    <s v="2024-11-21"/>
    <m/>
    <m/>
    <x v="0"/>
    <x v="0"/>
    <x v="0"/>
    <x v="0"/>
    <x v="6"/>
    <x v="7"/>
    <x v="0"/>
    <x v="0"/>
    <x v="0"/>
    <x v="0"/>
    <x v="0"/>
  </r>
  <r>
    <n v="183811244"/>
    <x v="22"/>
    <x v="188"/>
    <s v="2024-11-26"/>
    <m/>
    <m/>
    <x v="0"/>
    <x v="10"/>
    <x v="0"/>
    <x v="1"/>
    <x v="6"/>
    <x v="7"/>
    <x v="0"/>
    <x v="0"/>
    <x v="0"/>
    <x v="0"/>
    <x v="0"/>
  </r>
  <r>
    <n v="183811608"/>
    <x v="6"/>
    <x v="182"/>
    <s v="2024-11-20"/>
    <m/>
    <m/>
    <x v="0"/>
    <x v="0"/>
    <x v="0"/>
    <x v="0"/>
    <x v="6"/>
    <x v="7"/>
    <x v="0"/>
    <x v="0"/>
    <x v="0"/>
    <x v="0"/>
    <x v="0"/>
  </r>
  <r>
    <n v="183811669"/>
    <x v="6"/>
    <x v="182"/>
    <m/>
    <s v="2024-11-15"/>
    <m/>
    <x v="0"/>
    <x v="0"/>
    <x v="0"/>
    <x v="0"/>
    <x v="6"/>
    <x v="2"/>
    <x v="0"/>
    <x v="1"/>
    <x v="0"/>
    <x v="0"/>
    <x v="0"/>
  </r>
  <r>
    <n v="183811732"/>
    <x v="6"/>
    <x v="182"/>
    <s v="2024-11-20"/>
    <m/>
    <m/>
    <x v="0"/>
    <x v="0"/>
    <x v="0"/>
    <x v="0"/>
    <x v="6"/>
    <x v="7"/>
    <x v="0"/>
    <x v="0"/>
    <x v="0"/>
    <x v="0"/>
    <x v="0"/>
  </r>
  <r>
    <n v="183813244"/>
    <x v="5"/>
    <x v="182"/>
    <s v="2024-11-20"/>
    <m/>
    <m/>
    <x v="0"/>
    <x v="0"/>
    <x v="0"/>
    <x v="0"/>
    <x v="6"/>
    <x v="7"/>
    <x v="0"/>
    <x v="0"/>
    <x v="0"/>
    <x v="0"/>
    <x v="0"/>
  </r>
  <r>
    <n v="183813372"/>
    <x v="5"/>
    <x v="182"/>
    <s v="2024-11-20"/>
    <m/>
    <m/>
    <x v="0"/>
    <x v="0"/>
    <x v="0"/>
    <x v="0"/>
    <x v="6"/>
    <x v="7"/>
    <x v="0"/>
    <x v="0"/>
    <x v="0"/>
    <x v="0"/>
    <x v="0"/>
  </r>
  <r>
    <n v="183815184"/>
    <x v="3"/>
    <x v="180"/>
    <s v="2024-11-20"/>
    <m/>
    <s v="2024-11-22"/>
    <x v="0"/>
    <x v="0"/>
    <x v="0"/>
    <x v="0"/>
    <x v="6"/>
    <x v="7"/>
    <x v="0"/>
    <x v="0"/>
    <x v="0"/>
    <x v="0"/>
    <x v="0"/>
  </r>
  <r>
    <n v="183815220"/>
    <x v="3"/>
    <x v="180"/>
    <s v="2024-11-20"/>
    <m/>
    <s v="2024-11-22"/>
    <x v="0"/>
    <x v="0"/>
    <x v="0"/>
    <x v="0"/>
    <x v="6"/>
    <x v="7"/>
    <x v="0"/>
    <x v="0"/>
    <x v="0"/>
    <x v="0"/>
    <x v="0"/>
  </r>
  <r>
    <n v="183815249"/>
    <x v="3"/>
    <x v="180"/>
    <s v="2024-11-20"/>
    <m/>
    <s v="2024-11-22"/>
    <x v="0"/>
    <x v="0"/>
    <x v="0"/>
    <x v="0"/>
    <x v="6"/>
    <x v="7"/>
    <x v="0"/>
    <x v="0"/>
    <x v="0"/>
    <x v="0"/>
    <x v="0"/>
  </r>
  <r>
    <n v="183815494"/>
    <x v="21"/>
    <x v="173"/>
    <s v="2024-11-25"/>
    <m/>
    <m/>
    <x v="0"/>
    <x v="0"/>
    <x v="0"/>
    <x v="0"/>
    <x v="6"/>
    <x v="7"/>
    <x v="0"/>
    <x v="0"/>
    <x v="0"/>
    <x v="0"/>
    <x v="0"/>
  </r>
  <r>
    <n v="183815533"/>
    <x v="21"/>
    <x v="173"/>
    <s v="2024-11-25"/>
    <m/>
    <m/>
    <x v="0"/>
    <x v="0"/>
    <x v="0"/>
    <x v="0"/>
    <x v="6"/>
    <x v="7"/>
    <x v="0"/>
    <x v="0"/>
    <x v="0"/>
    <x v="0"/>
    <x v="0"/>
  </r>
  <r>
    <n v="183815559"/>
    <x v="21"/>
    <x v="173"/>
    <s v="2024-11-25"/>
    <m/>
    <m/>
    <x v="0"/>
    <x v="0"/>
    <x v="0"/>
    <x v="0"/>
    <x v="6"/>
    <x v="7"/>
    <x v="0"/>
    <x v="0"/>
    <x v="0"/>
    <x v="0"/>
    <x v="0"/>
  </r>
  <r>
    <n v="183815614"/>
    <x v="21"/>
    <x v="173"/>
    <s v="2024-11-25"/>
    <m/>
    <m/>
    <x v="0"/>
    <x v="0"/>
    <x v="0"/>
    <x v="0"/>
    <x v="6"/>
    <x v="7"/>
    <x v="0"/>
    <x v="0"/>
    <x v="0"/>
    <x v="0"/>
    <x v="0"/>
  </r>
  <r>
    <n v="183815668"/>
    <x v="21"/>
    <x v="173"/>
    <s v="2024-11-20"/>
    <m/>
    <m/>
    <x v="0"/>
    <x v="0"/>
    <x v="0"/>
    <x v="0"/>
    <x v="6"/>
    <x v="7"/>
    <x v="0"/>
    <x v="0"/>
    <x v="0"/>
    <x v="0"/>
    <x v="0"/>
  </r>
  <r>
    <n v="183817305"/>
    <x v="35"/>
    <x v="177"/>
    <s v="2024-11-26"/>
    <m/>
    <m/>
    <x v="0"/>
    <x v="0"/>
    <x v="0"/>
    <x v="0"/>
    <x v="6"/>
    <x v="7"/>
    <x v="0"/>
    <x v="0"/>
    <x v="0"/>
    <x v="0"/>
    <x v="0"/>
  </r>
  <r>
    <n v="183817328"/>
    <x v="35"/>
    <x v="177"/>
    <s v="2024-11-26"/>
    <m/>
    <m/>
    <x v="0"/>
    <x v="0"/>
    <x v="0"/>
    <x v="0"/>
    <x v="6"/>
    <x v="7"/>
    <x v="0"/>
    <x v="0"/>
    <x v="0"/>
    <x v="0"/>
    <x v="0"/>
  </r>
  <r>
    <n v="183817354"/>
    <x v="35"/>
    <x v="177"/>
    <s v="2024-11-26"/>
    <m/>
    <m/>
    <x v="0"/>
    <x v="0"/>
    <x v="0"/>
    <x v="0"/>
    <x v="6"/>
    <x v="7"/>
    <x v="0"/>
    <x v="0"/>
    <x v="0"/>
    <x v="0"/>
    <x v="0"/>
  </r>
  <r>
    <n v="183817620"/>
    <x v="39"/>
    <x v="193"/>
    <s v="2024-11-22"/>
    <m/>
    <m/>
    <x v="0"/>
    <x v="0"/>
    <x v="0"/>
    <x v="0"/>
    <x v="6"/>
    <x v="7"/>
    <x v="0"/>
    <x v="0"/>
    <x v="0"/>
    <x v="0"/>
    <x v="0"/>
  </r>
  <r>
    <n v="183838208"/>
    <x v="13"/>
    <x v="193"/>
    <s v="2024-11-20"/>
    <m/>
    <m/>
    <x v="0"/>
    <x v="0"/>
    <x v="0"/>
    <x v="0"/>
    <x v="6"/>
    <x v="7"/>
    <x v="0"/>
    <x v="0"/>
    <x v="0"/>
    <x v="0"/>
    <x v="0"/>
  </r>
  <r>
    <n v="183838298"/>
    <x v="13"/>
    <x v="193"/>
    <s v="2024-11-20"/>
    <m/>
    <m/>
    <x v="0"/>
    <x v="0"/>
    <x v="0"/>
    <x v="0"/>
    <x v="6"/>
    <x v="7"/>
    <x v="0"/>
    <x v="0"/>
    <x v="0"/>
    <x v="0"/>
    <x v="0"/>
  </r>
  <r>
    <n v="183838355"/>
    <x v="13"/>
    <x v="193"/>
    <s v="2024-11-20"/>
    <m/>
    <m/>
    <x v="0"/>
    <x v="0"/>
    <x v="0"/>
    <x v="0"/>
    <x v="6"/>
    <x v="7"/>
    <x v="0"/>
    <x v="0"/>
    <x v="0"/>
    <x v="0"/>
    <x v="0"/>
  </r>
  <r>
    <n v="183845704"/>
    <x v="39"/>
    <x v="193"/>
    <s v="2024-11-22"/>
    <m/>
    <m/>
    <x v="0"/>
    <x v="0"/>
    <x v="0"/>
    <x v="0"/>
    <x v="6"/>
    <x v="7"/>
    <x v="0"/>
    <x v="0"/>
    <x v="0"/>
    <x v="0"/>
    <x v="0"/>
  </r>
  <r>
    <n v="183845804"/>
    <x v="39"/>
    <x v="193"/>
    <s v="2024-11-22"/>
    <m/>
    <m/>
    <x v="0"/>
    <x v="0"/>
    <x v="0"/>
    <x v="0"/>
    <x v="6"/>
    <x v="7"/>
    <x v="0"/>
    <x v="0"/>
    <x v="0"/>
    <x v="0"/>
    <x v="0"/>
  </r>
  <r>
    <n v="183846101"/>
    <x v="84"/>
    <x v="193"/>
    <m/>
    <s v="2024-11-20"/>
    <m/>
    <x v="0"/>
    <x v="0"/>
    <x v="0"/>
    <x v="0"/>
    <x v="6"/>
    <x v="2"/>
    <x v="0"/>
    <x v="1"/>
    <x v="0"/>
    <x v="0"/>
    <x v="0"/>
  </r>
  <r>
    <n v="183846116"/>
    <x v="84"/>
    <x v="193"/>
    <m/>
    <s v="2024-11-20"/>
    <m/>
    <x v="0"/>
    <x v="0"/>
    <x v="0"/>
    <x v="0"/>
    <x v="6"/>
    <x v="2"/>
    <x v="0"/>
    <x v="1"/>
    <x v="0"/>
    <x v="0"/>
    <x v="0"/>
  </r>
  <r>
    <n v="183846141"/>
    <x v="84"/>
    <x v="193"/>
    <m/>
    <s v="2024-11-20"/>
    <m/>
    <x v="0"/>
    <x v="0"/>
    <x v="0"/>
    <x v="0"/>
    <x v="6"/>
    <x v="2"/>
    <x v="0"/>
    <x v="1"/>
    <x v="0"/>
    <x v="0"/>
    <x v="0"/>
  </r>
  <r>
    <n v="183846151"/>
    <x v="84"/>
    <x v="193"/>
    <m/>
    <s v="2024-11-20"/>
    <m/>
    <x v="0"/>
    <x v="0"/>
    <x v="0"/>
    <x v="0"/>
    <x v="6"/>
    <x v="2"/>
    <x v="0"/>
    <x v="1"/>
    <x v="0"/>
    <x v="0"/>
    <x v="0"/>
  </r>
  <r>
    <n v="183850031"/>
    <x v="100"/>
    <x v="180"/>
    <s v="2024-11-20"/>
    <m/>
    <m/>
    <x v="0"/>
    <x v="0"/>
    <x v="0"/>
    <x v="0"/>
    <x v="6"/>
    <x v="7"/>
    <x v="0"/>
    <x v="0"/>
    <x v="0"/>
    <x v="0"/>
    <x v="0"/>
  </r>
  <r>
    <n v="183851284"/>
    <x v="11"/>
    <x v="173"/>
    <s v="2024-11-25"/>
    <m/>
    <m/>
    <x v="0"/>
    <x v="0"/>
    <x v="0"/>
    <x v="0"/>
    <x v="6"/>
    <x v="7"/>
    <x v="0"/>
    <x v="0"/>
    <x v="0"/>
    <x v="0"/>
    <x v="0"/>
  </r>
  <r>
    <n v="183852454"/>
    <x v="21"/>
    <x v="173"/>
    <m/>
    <s v="2025-01-16"/>
    <m/>
    <x v="0"/>
    <x v="0"/>
    <x v="0"/>
    <x v="0"/>
    <x v="6"/>
    <x v="2"/>
    <x v="0"/>
    <x v="1"/>
    <x v="0"/>
    <x v="0"/>
    <x v="0"/>
  </r>
  <r>
    <n v="183855177"/>
    <x v="56"/>
    <x v="173"/>
    <s v="2024-11-22"/>
    <m/>
    <m/>
    <x v="0"/>
    <x v="0"/>
    <x v="0"/>
    <x v="0"/>
    <x v="6"/>
    <x v="7"/>
    <x v="0"/>
    <x v="0"/>
    <x v="0"/>
    <x v="0"/>
    <x v="0"/>
  </r>
  <r>
    <n v="183855230"/>
    <x v="56"/>
    <x v="173"/>
    <s v="2024-11-22"/>
    <m/>
    <m/>
    <x v="0"/>
    <x v="0"/>
    <x v="0"/>
    <x v="0"/>
    <x v="6"/>
    <x v="7"/>
    <x v="0"/>
    <x v="0"/>
    <x v="0"/>
    <x v="0"/>
    <x v="0"/>
  </r>
  <r>
    <n v="183855274"/>
    <x v="56"/>
    <x v="173"/>
    <s v="2024-11-22"/>
    <m/>
    <m/>
    <x v="0"/>
    <x v="0"/>
    <x v="0"/>
    <x v="0"/>
    <x v="6"/>
    <x v="7"/>
    <x v="0"/>
    <x v="0"/>
    <x v="0"/>
    <x v="0"/>
    <x v="0"/>
  </r>
  <r>
    <n v="183856848"/>
    <x v="22"/>
    <x v="181"/>
    <s v="2024-11-20"/>
    <m/>
    <m/>
    <x v="0"/>
    <x v="10"/>
    <x v="0"/>
    <x v="1"/>
    <x v="6"/>
    <x v="7"/>
    <x v="0"/>
    <x v="0"/>
    <x v="0"/>
    <x v="0"/>
    <x v="0"/>
  </r>
  <r>
    <n v="183856880"/>
    <x v="22"/>
    <x v="181"/>
    <s v="2024-11-22"/>
    <m/>
    <m/>
    <x v="0"/>
    <x v="0"/>
    <x v="0"/>
    <x v="0"/>
    <x v="6"/>
    <x v="7"/>
    <x v="0"/>
    <x v="0"/>
    <x v="0"/>
    <x v="0"/>
    <x v="0"/>
  </r>
  <r>
    <n v="183879531"/>
    <x v="30"/>
    <x v="194"/>
    <s v="2024-12-11"/>
    <m/>
    <m/>
    <x v="0"/>
    <x v="10"/>
    <x v="0"/>
    <x v="1"/>
    <x v="6"/>
    <x v="8"/>
    <x v="0"/>
    <x v="0"/>
    <x v="0"/>
    <x v="0"/>
    <x v="0"/>
  </r>
  <r>
    <n v="183879559"/>
    <x v="30"/>
    <x v="194"/>
    <s v="2024-12-02"/>
    <m/>
    <m/>
    <x v="0"/>
    <x v="0"/>
    <x v="0"/>
    <x v="0"/>
    <x v="6"/>
    <x v="8"/>
    <x v="0"/>
    <x v="0"/>
    <x v="0"/>
    <x v="0"/>
    <x v="0"/>
  </r>
  <r>
    <n v="183880299"/>
    <x v="36"/>
    <x v="188"/>
    <m/>
    <s v="2024-11-25"/>
    <m/>
    <x v="0"/>
    <x v="0"/>
    <x v="0"/>
    <x v="0"/>
    <x v="6"/>
    <x v="2"/>
    <x v="0"/>
    <x v="1"/>
    <x v="0"/>
    <x v="0"/>
    <x v="0"/>
  </r>
  <r>
    <n v="183880333"/>
    <x v="36"/>
    <x v="188"/>
    <m/>
    <s v="2024-11-25"/>
    <m/>
    <x v="0"/>
    <x v="0"/>
    <x v="0"/>
    <x v="0"/>
    <x v="6"/>
    <x v="2"/>
    <x v="0"/>
    <x v="1"/>
    <x v="0"/>
    <x v="0"/>
    <x v="0"/>
  </r>
  <r>
    <n v="183881519"/>
    <x v="26"/>
    <x v="193"/>
    <s v="2024-11-26"/>
    <m/>
    <m/>
    <x v="0"/>
    <x v="10"/>
    <x v="0"/>
    <x v="1"/>
    <x v="6"/>
    <x v="7"/>
    <x v="0"/>
    <x v="0"/>
    <x v="0"/>
    <x v="0"/>
    <x v="0"/>
  </r>
  <r>
    <n v="183882134"/>
    <x v="79"/>
    <x v="165"/>
    <s v="2024-12-05"/>
    <m/>
    <m/>
    <x v="0"/>
    <x v="0"/>
    <x v="0"/>
    <x v="0"/>
    <x v="6"/>
    <x v="8"/>
    <x v="0"/>
    <x v="0"/>
    <x v="0"/>
    <x v="0"/>
    <x v="0"/>
  </r>
  <r>
    <n v="183882156"/>
    <x v="79"/>
    <x v="165"/>
    <s v="2024-12-09"/>
    <m/>
    <m/>
    <x v="0"/>
    <x v="0"/>
    <x v="0"/>
    <x v="0"/>
    <x v="6"/>
    <x v="8"/>
    <x v="0"/>
    <x v="0"/>
    <x v="0"/>
    <x v="0"/>
    <x v="0"/>
  </r>
  <r>
    <n v="183882862"/>
    <x v="74"/>
    <x v="173"/>
    <s v="2024-11-27"/>
    <m/>
    <m/>
    <x v="0"/>
    <x v="0"/>
    <x v="0"/>
    <x v="0"/>
    <x v="6"/>
    <x v="7"/>
    <x v="0"/>
    <x v="0"/>
    <x v="0"/>
    <x v="0"/>
    <x v="0"/>
  </r>
  <r>
    <n v="183882930"/>
    <x v="74"/>
    <x v="173"/>
    <s v="2024-11-20"/>
    <m/>
    <m/>
    <x v="0"/>
    <x v="0"/>
    <x v="0"/>
    <x v="0"/>
    <x v="6"/>
    <x v="7"/>
    <x v="0"/>
    <x v="0"/>
    <x v="0"/>
    <x v="0"/>
    <x v="0"/>
  </r>
  <r>
    <n v="183883721"/>
    <x v="101"/>
    <x v="180"/>
    <s v="2024-11-27"/>
    <m/>
    <s v="2025-01-27"/>
    <x v="0"/>
    <x v="0"/>
    <x v="0"/>
    <x v="0"/>
    <x v="6"/>
    <x v="7"/>
    <x v="0"/>
    <x v="0"/>
    <x v="0"/>
    <x v="0"/>
    <x v="0"/>
  </r>
  <r>
    <n v="183883796"/>
    <x v="101"/>
    <x v="180"/>
    <s v="2024-11-27"/>
    <m/>
    <s v="2025-01-27"/>
    <x v="0"/>
    <x v="0"/>
    <x v="0"/>
    <x v="0"/>
    <x v="6"/>
    <x v="7"/>
    <x v="0"/>
    <x v="0"/>
    <x v="0"/>
    <x v="0"/>
    <x v="0"/>
  </r>
  <r>
    <n v="183884098"/>
    <x v="37"/>
    <x v="195"/>
    <s v="2024-12-26"/>
    <m/>
    <m/>
    <x v="0"/>
    <x v="0"/>
    <x v="0"/>
    <x v="0"/>
    <x v="7"/>
    <x v="8"/>
    <x v="0"/>
    <x v="0"/>
    <x v="0"/>
    <x v="0"/>
    <x v="0"/>
  </r>
  <r>
    <n v="183884441"/>
    <x v="79"/>
    <x v="193"/>
    <s v="2024-11-28"/>
    <m/>
    <m/>
    <x v="0"/>
    <x v="0"/>
    <x v="0"/>
    <x v="0"/>
    <x v="6"/>
    <x v="7"/>
    <x v="0"/>
    <x v="0"/>
    <x v="0"/>
    <x v="0"/>
    <x v="0"/>
  </r>
  <r>
    <n v="183884459"/>
    <x v="79"/>
    <x v="193"/>
    <s v="2024-11-25"/>
    <m/>
    <m/>
    <x v="0"/>
    <x v="0"/>
    <x v="0"/>
    <x v="0"/>
    <x v="6"/>
    <x v="7"/>
    <x v="0"/>
    <x v="0"/>
    <x v="0"/>
    <x v="0"/>
    <x v="0"/>
  </r>
  <r>
    <n v="183921602"/>
    <x v="22"/>
    <x v="196"/>
    <s v="2024-12-17"/>
    <m/>
    <m/>
    <x v="0"/>
    <x v="0"/>
    <x v="0"/>
    <x v="0"/>
    <x v="7"/>
    <x v="8"/>
    <x v="0"/>
    <x v="0"/>
    <x v="0"/>
    <x v="0"/>
    <x v="0"/>
  </r>
  <r>
    <n v="183921795"/>
    <x v="8"/>
    <x v="177"/>
    <s v="2024-11-25"/>
    <m/>
    <m/>
    <x v="0"/>
    <x v="0"/>
    <x v="0"/>
    <x v="0"/>
    <x v="6"/>
    <x v="7"/>
    <x v="0"/>
    <x v="0"/>
    <x v="0"/>
    <x v="0"/>
    <x v="0"/>
  </r>
  <r>
    <n v="183921844"/>
    <x v="8"/>
    <x v="177"/>
    <s v="2024-11-25"/>
    <m/>
    <m/>
    <x v="0"/>
    <x v="0"/>
    <x v="0"/>
    <x v="0"/>
    <x v="6"/>
    <x v="7"/>
    <x v="0"/>
    <x v="0"/>
    <x v="0"/>
    <x v="0"/>
    <x v="0"/>
  </r>
  <r>
    <n v="183924417"/>
    <x v="15"/>
    <x v="188"/>
    <s v="2024-11-26"/>
    <m/>
    <m/>
    <x v="0"/>
    <x v="0"/>
    <x v="0"/>
    <x v="0"/>
    <x v="6"/>
    <x v="7"/>
    <x v="0"/>
    <x v="0"/>
    <x v="0"/>
    <x v="0"/>
    <x v="0"/>
  </r>
  <r>
    <n v="183924457"/>
    <x v="15"/>
    <x v="188"/>
    <s v="2024-11-26"/>
    <m/>
    <m/>
    <x v="0"/>
    <x v="0"/>
    <x v="0"/>
    <x v="0"/>
    <x v="6"/>
    <x v="7"/>
    <x v="0"/>
    <x v="0"/>
    <x v="0"/>
    <x v="0"/>
    <x v="0"/>
  </r>
  <r>
    <n v="183926201"/>
    <x v="11"/>
    <x v="177"/>
    <s v="2024-11-25"/>
    <m/>
    <m/>
    <x v="0"/>
    <x v="10"/>
    <x v="0"/>
    <x v="1"/>
    <x v="6"/>
    <x v="7"/>
    <x v="0"/>
    <x v="0"/>
    <x v="0"/>
    <x v="0"/>
    <x v="0"/>
  </r>
  <r>
    <n v="183926316"/>
    <x v="11"/>
    <x v="177"/>
    <s v="2024-11-25"/>
    <m/>
    <m/>
    <x v="0"/>
    <x v="6"/>
    <x v="0"/>
    <x v="1"/>
    <x v="6"/>
    <x v="7"/>
    <x v="0"/>
    <x v="0"/>
    <x v="0"/>
    <x v="0"/>
    <x v="0"/>
  </r>
  <r>
    <n v="183926750"/>
    <x v="22"/>
    <x v="173"/>
    <s v="2024-11-22"/>
    <m/>
    <s v="2024-12-18"/>
    <x v="0"/>
    <x v="0"/>
    <x v="0"/>
    <x v="0"/>
    <x v="6"/>
    <x v="7"/>
    <x v="0"/>
    <x v="0"/>
    <x v="0"/>
    <x v="0"/>
    <x v="0"/>
  </r>
  <r>
    <n v="183926809"/>
    <x v="22"/>
    <x v="173"/>
    <s v="2024-11-22"/>
    <m/>
    <s v="2025-01-10"/>
    <x v="0"/>
    <x v="0"/>
    <x v="0"/>
    <x v="0"/>
    <x v="6"/>
    <x v="7"/>
    <x v="0"/>
    <x v="0"/>
    <x v="0"/>
    <x v="0"/>
    <x v="0"/>
  </r>
  <r>
    <n v="183945279"/>
    <x v="30"/>
    <x v="173"/>
    <s v="2024-11-25"/>
    <m/>
    <m/>
    <x v="0"/>
    <x v="0"/>
    <x v="0"/>
    <x v="0"/>
    <x v="6"/>
    <x v="7"/>
    <x v="0"/>
    <x v="0"/>
    <x v="0"/>
    <x v="0"/>
    <x v="0"/>
  </r>
  <r>
    <n v="183946255"/>
    <x v="78"/>
    <x v="183"/>
    <s v="2024-12-04"/>
    <m/>
    <m/>
    <x v="0"/>
    <x v="0"/>
    <x v="0"/>
    <x v="0"/>
    <x v="6"/>
    <x v="8"/>
    <x v="0"/>
    <x v="0"/>
    <x v="0"/>
    <x v="0"/>
    <x v="0"/>
  </r>
  <r>
    <n v="183946288"/>
    <x v="58"/>
    <x v="188"/>
    <s v="2024-11-26"/>
    <m/>
    <m/>
    <x v="0"/>
    <x v="0"/>
    <x v="0"/>
    <x v="0"/>
    <x v="6"/>
    <x v="7"/>
    <x v="0"/>
    <x v="0"/>
    <x v="0"/>
    <x v="0"/>
    <x v="0"/>
  </r>
  <r>
    <n v="183946301"/>
    <x v="78"/>
    <x v="183"/>
    <s v="2024-12-03"/>
    <m/>
    <m/>
    <x v="0"/>
    <x v="0"/>
    <x v="0"/>
    <x v="0"/>
    <x v="6"/>
    <x v="8"/>
    <x v="0"/>
    <x v="0"/>
    <x v="0"/>
    <x v="0"/>
    <x v="0"/>
  </r>
  <r>
    <n v="183946314"/>
    <x v="58"/>
    <x v="188"/>
    <s v="2024-11-26"/>
    <m/>
    <m/>
    <x v="0"/>
    <x v="0"/>
    <x v="0"/>
    <x v="0"/>
    <x v="6"/>
    <x v="7"/>
    <x v="0"/>
    <x v="0"/>
    <x v="0"/>
    <x v="0"/>
    <x v="0"/>
  </r>
  <r>
    <n v="183946336"/>
    <x v="78"/>
    <x v="183"/>
    <m/>
    <s v="2024-12-02"/>
    <m/>
    <x v="0"/>
    <x v="0"/>
    <x v="0"/>
    <x v="0"/>
    <x v="6"/>
    <x v="2"/>
    <x v="0"/>
    <x v="1"/>
    <x v="0"/>
    <x v="0"/>
    <x v="0"/>
  </r>
  <r>
    <n v="183946369"/>
    <x v="78"/>
    <x v="183"/>
    <s v="2024-12-03"/>
    <m/>
    <m/>
    <x v="0"/>
    <x v="0"/>
    <x v="0"/>
    <x v="0"/>
    <x v="6"/>
    <x v="8"/>
    <x v="0"/>
    <x v="0"/>
    <x v="0"/>
    <x v="0"/>
    <x v="0"/>
  </r>
  <r>
    <n v="183946402"/>
    <x v="78"/>
    <x v="183"/>
    <s v="2024-12-03"/>
    <m/>
    <m/>
    <x v="0"/>
    <x v="0"/>
    <x v="0"/>
    <x v="0"/>
    <x v="6"/>
    <x v="8"/>
    <x v="0"/>
    <x v="0"/>
    <x v="0"/>
    <x v="0"/>
    <x v="0"/>
  </r>
  <r>
    <n v="183946432"/>
    <x v="78"/>
    <x v="183"/>
    <s v="2024-12-03"/>
    <m/>
    <m/>
    <x v="0"/>
    <x v="0"/>
    <x v="0"/>
    <x v="0"/>
    <x v="6"/>
    <x v="8"/>
    <x v="0"/>
    <x v="0"/>
    <x v="0"/>
    <x v="0"/>
    <x v="0"/>
  </r>
  <r>
    <n v="183962869"/>
    <x v="23"/>
    <x v="188"/>
    <s v="2024-11-26"/>
    <m/>
    <m/>
    <x v="0"/>
    <x v="10"/>
    <x v="0"/>
    <x v="1"/>
    <x v="6"/>
    <x v="7"/>
    <x v="0"/>
    <x v="0"/>
    <x v="0"/>
    <x v="0"/>
    <x v="0"/>
  </r>
  <r>
    <n v="183962971"/>
    <x v="23"/>
    <x v="188"/>
    <s v="2024-11-25"/>
    <m/>
    <m/>
    <x v="0"/>
    <x v="0"/>
    <x v="0"/>
    <x v="0"/>
    <x v="6"/>
    <x v="7"/>
    <x v="0"/>
    <x v="0"/>
    <x v="0"/>
    <x v="0"/>
    <x v="0"/>
  </r>
  <r>
    <n v="183964714"/>
    <x v="13"/>
    <x v="184"/>
    <s v="2024-11-26"/>
    <m/>
    <m/>
    <x v="0"/>
    <x v="0"/>
    <x v="0"/>
    <x v="0"/>
    <x v="6"/>
    <x v="7"/>
    <x v="0"/>
    <x v="0"/>
    <x v="0"/>
    <x v="0"/>
    <x v="0"/>
  </r>
  <r>
    <n v="183964762"/>
    <x v="13"/>
    <x v="184"/>
    <s v="2024-11-26"/>
    <m/>
    <m/>
    <x v="0"/>
    <x v="0"/>
    <x v="0"/>
    <x v="0"/>
    <x v="6"/>
    <x v="7"/>
    <x v="0"/>
    <x v="0"/>
    <x v="0"/>
    <x v="0"/>
    <x v="0"/>
  </r>
  <r>
    <n v="183964828"/>
    <x v="13"/>
    <x v="184"/>
    <s v="2024-11-26"/>
    <m/>
    <m/>
    <x v="0"/>
    <x v="0"/>
    <x v="0"/>
    <x v="0"/>
    <x v="6"/>
    <x v="7"/>
    <x v="0"/>
    <x v="0"/>
    <x v="0"/>
    <x v="0"/>
    <x v="0"/>
  </r>
  <r>
    <n v="183964869"/>
    <x v="13"/>
    <x v="184"/>
    <s v="2024-11-26"/>
    <m/>
    <m/>
    <x v="0"/>
    <x v="0"/>
    <x v="0"/>
    <x v="0"/>
    <x v="6"/>
    <x v="7"/>
    <x v="0"/>
    <x v="0"/>
    <x v="0"/>
    <x v="0"/>
    <x v="0"/>
  </r>
  <r>
    <n v="183965313"/>
    <x v="15"/>
    <x v="177"/>
    <s v="2024-11-25"/>
    <m/>
    <m/>
    <x v="0"/>
    <x v="10"/>
    <x v="0"/>
    <x v="1"/>
    <x v="6"/>
    <x v="7"/>
    <x v="0"/>
    <x v="0"/>
    <x v="0"/>
    <x v="0"/>
    <x v="0"/>
  </r>
  <r>
    <n v="183965416"/>
    <x v="15"/>
    <x v="177"/>
    <s v="2024-11-25"/>
    <m/>
    <m/>
    <x v="0"/>
    <x v="0"/>
    <x v="0"/>
    <x v="0"/>
    <x v="6"/>
    <x v="7"/>
    <x v="0"/>
    <x v="0"/>
    <x v="0"/>
    <x v="0"/>
    <x v="0"/>
  </r>
  <r>
    <n v="183965490"/>
    <x v="15"/>
    <x v="177"/>
    <s v="2024-11-25"/>
    <m/>
    <m/>
    <x v="0"/>
    <x v="0"/>
    <x v="0"/>
    <x v="0"/>
    <x v="6"/>
    <x v="7"/>
    <x v="0"/>
    <x v="0"/>
    <x v="0"/>
    <x v="0"/>
    <x v="0"/>
  </r>
  <r>
    <n v="183965626"/>
    <x v="15"/>
    <x v="177"/>
    <s v="2024-11-25"/>
    <m/>
    <m/>
    <x v="0"/>
    <x v="0"/>
    <x v="0"/>
    <x v="0"/>
    <x v="6"/>
    <x v="7"/>
    <x v="0"/>
    <x v="0"/>
    <x v="0"/>
    <x v="0"/>
    <x v="0"/>
  </r>
  <r>
    <n v="183965669"/>
    <x v="15"/>
    <x v="177"/>
    <s v="2024-11-20"/>
    <m/>
    <m/>
    <x v="0"/>
    <x v="0"/>
    <x v="0"/>
    <x v="0"/>
    <x v="6"/>
    <x v="7"/>
    <x v="0"/>
    <x v="0"/>
    <x v="0"/>
    <x v="0"/>
    <x v="0"/>
  </r>
  <r>
    <n v="183967444"/>
    <x v="27"/>
    <x v="192"/>
    <s v="2024-11-29"/>
    <m/>
    <m/>
    <x v="0"/>
    <x v="0"/>
    <x v="0"/>
    <x v="0"/>
    <x v="6"/>
    <x v="7"/>
    <x v="0"/>
    <x v="0"/>
    <x v="0"/>
    <x v="0"/>
    <x v="0"/>
  </r>
  <r>
    <n v="183979521"/>
    <x v="27"/>
    <x v="189"/>
    <s v="2024-11-28"/>
    <m/>
    <m/>
    <x v="0"/>
    <x v="0"/>
    <x v="0"/>
    <x v="0"/>
    <x v="6"/>
    <x v="7"/>
    <x v="0"/>
    <x v="0"/>
    <x v="0"/>
    <x v="0"/>
    <x v="0"/>
  </r>
  <r>
    <n v="183980052"/>
    <x v="15"/>
    <x v="188"/>
    <m/>
    <s v="2024-12-17"/>
    <m/>
    <x v="0"/>
    <x v="0"/>
    <x v="0"/>
    <x v="0"/>
    <x v="6"/>
    <x v="2"/>
    <x v="0"/>
    <x v="1"/>
    <x v="0"/>
    <x v="0"/>
    <x v="0"/>
  </r>
  <r>
    <n v="183980117"/>
    <x v="15"/>
    <x v="188"/>
    <m/>
    <m/>
    <m/>
    <x v="0"/>
    <x v="0"/>
    <x v="0"/>
    <x v="0"/>
    <x v="6"/>
    <x v="2"/>
    <x v="0"/>
    <x v="1"/>
    <x v="0"/>
    <x v="0"/>
    <x v="0"/>
  </r>
  <r>
    <n v="183987472"/>
    <x v="102"/>
    <x v="173"/>
    <s v="2024-12-04"/>
    <m/>
    <m/>
    <x v="0"/>
    <x v="0"/>
    <x v="0"/>
    <x v="0"/>
    <x v="6"/>
    <x v="8"/>
    <x v="0"/>
    <x v="0"/>
    <x v="0"/>
    <x v="0"/>
    <x v="0"/>
  </r>
  <r>
    <n v="183992586"/>
    <x v="3"/>
    <x v="184"/>
    <s v="2024-11-27"/>
    <m/>
    <m/>
    <x v="0"/>
    <x v="0"/>
    <x v="0"/>
    <x v="0"/>
    <x v="6"/>
    <x v="7"/>
    <x v="0"/>
    <x v="0"/>
    <x v="0"/>
    <x v="0"/>
    <x v="0"/>
  </r>
  <r>
    <n v="183992618"/>
    <x v="3"/>
    <x v="184"/>
    <s v="2024-11-27"/>
    <m/>
    <m/>
    <x v="0"/>
    <x v="0"/>
    <x v="0"/>
    <x v="0"/>
    <x v="6"/>
    <x v="7"/>
    <x v="0"/>
    <x v="0"/>
    <x v="0"/>
    <x v="0"/>
    <x v="0"/>
  </r>
  <r>
    <n v="183992649"/>
    <x v="3"/>
    <x v="184"/>
    <s v="2024-11-27"/>
    <m/>
    <m/>
    <x v="0"/>
    <x v="0"/>
    <x v="0"/>
    <x v="0"/>
    <x v="6"/>
    <x v="7"/>
    <x v="0"/>
    <x v="0"/>
    <x v="0"/>
    <x v="0"/>
    <x v="0"/>
  </r>
  <r>
    <n v="183993638"/>
    <x v="7"/>
    <x v="190"/>
    <s v="2024-12-02"/>
    <m/>
    <m/>
    <x v="0"/>
    <x v="10"/>
    <x v="0"/>
    <x v="1"/>
    <x v="6"/>
    <x v="8"/>
    <x v="0"/>
    <x v="0"/>
    <x v="0"/>
    <x v="0"/>
    <x v="0"/>
  </r>
  <r>
    <n v="183993711"/>
    <x v="7"/>
    <x v="190"/>
    <s v="2024-12-11"/>
    <m/>
    <m/>
    <x v="0"/>
    <x v="0"/>
    <x v="0"/>
    <x v="0"/>
    <x v="6"/>
    <x v="8"/>
    <x v="0"/>
    <x v="0"/>
    <x v="0"/>
    <x v="0"/>
    <x v="0"/>
  </r>
  <r>
    <n v="183994186"/>
    <x v="23"/>
    <x v="194"/>
    <s v="2024-12-11"/>
    <m/>
    <m/>
    <x v="0"/>
    <x v="10"/>
    <x v="0"/>
    <x v="1"/>
    <x v="6"/>
    <x v="8"/>
    <x v="0"/>
    <x v="0"/>
    <x v="0"/>
    <x v="0"/>
    <x v="0"/>
  </r>
  <r>
    <n v="183994246"/>
    <x v="23"/>
    <x v="194"/>
    <s v="2024-12-04"/>
    <m/>
    <m/>
    <x v="0"/>
    <x v="0"/>
    <x v="0"/>
    <x v="0"/>
    <x v="6"/>
    <x v="8"/>
    <x v="0"/>
    <x v="0"/>
    <x v="0"/>
    <x v="0"/>
    <x v="0"/>
  </r>
  <r>
    <n v="183997365"/>
    <x v="15"/>
    <x v="188"/>
    <s v="2024-12-02"/>
    <m/>
    <m/>
    <x v="0"/>
    <x v="0"/>
    <x v="0"/>
    <x v="0"/>
    <x v="6"/>
    <x v="8"/>
    <x v="0"/>
    <x v="0"/>
    <x v="0"/>
    <x v="0"/>
    <x v="0"/>
  </r>
  <r>
    <n v="183997410"/>
    <x v="15"/>
    <x v="188"/>
    <s v="2024-12-02"/>
    <m/>
    <m/>
    <x v="0"/>
    <x v="0"/>
    <x v="0"/>
    <x v="0"/>
    <x v="6"/>
    <x v="8"/>
    <x v="0"/>
    <x v="0"/>
    <x v="0"/>
    <x v="0"/>
    <x v="0"/>
  </r>
  <r>
    <n v="184009131"/>
    <x v="3"/>
    <x v="188"/>
    <s v="2024-11-26"/>
    <m/>
    <m/>
    <x v="0"/>
    <x v="0"/>
    <x v="0"/>
    <x v="0"/>
    <x v="6"/>
    <x v="7"/>
    <x v="0"/>
    <x v="0"/>
    <x v="0"/>
    <x v="0"/>
    <x v="0"/>
  </r>
  <r>
    <n v="184009729"/>
    <x v="23"/>
    <x v="183"/>
    <m/>
    <s v="2024-12-02"/>
    <m/>
    <x v="0"/>
    <x v="10"/>
    <x v="0"/>
    <x v="1"/>
    <x v="6"/>
    <x v="2"/>
    <x v="0"/>
    <x v="1"/>
    <x v="0"/>
    <x v="0"/>
    <x v="0"/>
  </r>
  <r>
    <n v="184009798"/>
    <x v="23"/>
    <x v="183"/>
    <m/>
    <s v="2024-12-02"/>
    <m/>
    <x v="0"/>
    <x v="0"/>
    <x v="0"/>
    <x v="0"/>
    <x v="6"/>
    <x v="2"/>
    <x v="0"/>
    <x v="1"/>
    <x v="0"/>
    <x v="0"/>
    <x v="0"/>
  </r>
  <r>
    <n v="184010311"/>
    <x v="22"/>
    <x v="189"/>
    <s v="2024-11-28"/>
    <m/>
    <m/>
    <x v="0"/>
    <x v="0"/>
    <x v="0"/>
    <x v="0"/>
    <x v="6"/>
    <x v="7"/>
    <x v="0"/>
    <x v="0"/>
    <x v="0"/>
    <x v="0"/>
    <x v="0"/>
  </r>
  <r>
    <n v="184010348"/>
    <x v="22"/>
    <x v="189"/>
    <s v="2024-11-28"/>
    <m/>
    <m/>
    <x v="0"/>
    <x v="0"/>
    <x v="0"/>
    <x v="0"/>
    <x v="6"/>
    <x v="7"/>
    <x v="0"/>
    <x v="0"/>
    <x v="0"/>
    <x v="0"/>
    <x v="0"/>
  </r>
  <r>
    <n v="184028658"/>
    <x v="79"/>
    <x v="190"/>
    <s v="2024-12-02"/>
    <m/>
    <m/>
    <x v="0"/>
    <x v="0"/>
    <x v="0"/>
    <x v="0"/>
    <x v="6"/>
    <x v="8"/>
    <x v="0"/>
    <x v="0"/>
    <x v="0"/>
    <x v="0"/>
    <x v="0"/>
  </r>
  <r>
    <n v="184028708"/>
    <x v="79"/>
    <x v="190"/>
    <s v="2024-12-02"/>
    <m/>
    <m/>
    <x v="0"/>
    <x v="0"/>
    <x v="0"/>
    <x v="0"/>
    <x v="6"/>
    <x v="8"/>
    <x v="0"/>
    <x v="0"/>
    <x v="0"/>
    <x v="0"/>
    <x v="0"/>
  </r>
  <r>
    <n v="184035620"/>
    <x v="15"/>
    <x v="192"/>
    <m/>
    <s v="2024-11-27"/>
    <m/>
    <x v="0"/>
    <x v="0"/>
    <x v="0"/>
    <x v="0"/>
    <x v="6"/>
    <x v="2"/>
    <x v="0"/>
    <x v="1"/>
    <x v="0"/>
    <x v="0"/>
    <x v="0"/>
  </r>
  <r>
    <n v="184035679"/>
    <x v="15"/>
    <x v="192"/>
    <s v="2024-11-26"/>
    <m/>
    <s v="2024-11-28"/>
    <x v="0"/>
    <x v="0"/>
    <x v="0"/>
    <x v="0"/>
    <x v="6"/>
    <x v="7"/>
    <x v="0"/>
    <x v="0"/>
    <x v="0"/>
    <x v="0"/>
    <x v="0"/>
  </r>
  <r>
    <n v="184048857"/>
    <x v="13"/>
    <x v="165"/>
    <s v="2024-12-03"/>
    <m/>
    <m/>
    <x v="0"/>
    <x v="0"/>
    <x v="0"/>
    <x v="0"/>
    <x v="6"/>
    <x v="8"/>
    <x v="0"/>
    <x v="0"/>
    <x v="0"/>
    <x v="0"/>
    <x v="0"/>
  </r>
  <r>
    <n v="184048910"/>
    <x v="13"/>
    <x v="165"/>
    <s v="2024-12-03"/>
    <m/>
    <m/>
    <x v="0"/>
    <x v="0"/>
    <x v="0"/>
    <x v="0"/>
    <x v="6"/>
    <x v="8"/>
    <x v="0"/>
    <x v="0"/>
    <x v="0"/>
    <x v="0"/>
    <x v="0"/>
  </r>
  <r>
    <n v="184049113"/>
    <x v="15"/>
    <x v="184"/>
    <s v="2024-11-27"/>
    <m/>
    <m/>
    <x v="0"/>
    <x v="0"/>
    <x v="0"/>
    <x v="0"/>
    <x v="6"/>
    <x v="7"/>
    <x v="0"/>
    <x v="0"/>
    <x v="0"/>
    <x v="0"/>
    <x v="0"/>
  </r>
  <r>
    <n v="184049159"/>
    <x v="15"/>
    <x v="184"/>
    <s v="2024-11-27"/>
    <m/>
    <m/>
    <x v="0"/>
    <x v="0"/>
    <x v="0"/>
    <x v="0"/>
    <x v="6"/>
    <x v="7"/>
    <x v="0"/>
    <x v="0"/>
    <x v="0"/>
    <x v="0"/>
    <x v="0"/>
  </r>
  <r>
    <n v="184049209"/>
    <x v="15"/>
    <x v="184"/>
    <s v="2024-11-27"/>
    <m/>
    <m/>
    <x v="0"/>
    <x v="0"/>
    <x v="0"/>
    <x v="0"/>
    <x v="6"/>
    <x v="7"/>
    <x v="0"/>
    <x v="0"/>
    <x v="0"/>
    <x v="0"/>
    <x v="0"/>
  </r>
  <r>
    <n v="184049244"/>
    <x v="15"/>
    <x v="184"/>
    <s v="2024-11-27"/>
    <m/>
    <m/>
    <x v="0"/>
    <x v="0"/>
    <x v="0"/>
    <x v="0"/>
    <x v="6"/>
    <x v="7"/>
    <x v="0"/>
    <x v="0"/>
    <x v="0"/>
    <x v="0"/>
    <x v="0"/>
  </r>
  <r>
    <n v="184049292"/>
    <x v="15"/>
    <x v="184"/>
    <s v="2024-11-27"/>
    <m/>
    <m/>
    <x v="0"/>
    <x v="0"/>
    <x v="0"/>
    <x v="0"/>
    <x v="6"/>
    <x v="7"/>
    <x v="0"/>
    <x v="0"/>
    <x v="0"/>
    <x v="0"/>
    <x v="0"/>
  </r>
  <r>
    <n v="184049631"/>
    <x v="22"/>
    <x v="184"/>
    <s v="2024-11-27"/>
    <m/>
    <m/>
    <x v="0"/>
    <x v="0"/>
    <x v="0"/>
    <x v="0"/>
    <x v="6"/>
    <x v="7"/>
    <x v="0"/>
    <x v="0"/>
    <x v="0"/>
    <x v="0"/>
    <x v="0"/>
  </r>
  <r>
    <n v="184049687"/>
    <x v="22"/>
    <x v="184"/>
    <s v="2024-11-27"/>
    <m/>
    <m/>
    <x v="0"/>
    <x v="0"/>
    <x v="0"/>
    <x v="0"/>
    <x v="6"/>
    <x v="7"/>
    <x v="0"/>
    <x v="0"/>
    <x v="0"/>
    <x v="0"/>
    <x v="0"/>
  </r>
  <r>
    <n v="184049751"/>
    <x v="22"/>
    <x v="184"/>
    <s v="2024-11-27"/>
    <m/>
    <m/>
    <x v="0"/>
    <x v="0"/>
    <x v="0"/>
    <x v="0"/>
    <x v="6"/>
    <x v="7"/>
    <x v="0"/>
    <x v="0"/>
    <x v="0"/>
    <x v="0"/>
    <x v="0"/>
  </r>
  <r>
    <n v="184049813"/>
    <x v="22"/>
    <x v="184"/>
    <s v="2024-11-27"/>
    <m/>
    <m/>
    <x v="0"/>
    <x v="0"/>
    <x v="0"/>
    <x v="0"/>
    <x v="6"/>
    <x v="7"/>
    <x v="0"/>
    <x v="0"/>
    <x v="0"/>
    <x v="0"/>
    <x v="0"/>
  </r>
  <r>
    <n v="184051434"/>
    <x v="85"/>
    <x v="197"/>
    <s v="2024-12-16"/>
    <m/>
    <m/>
    <x v="0"/>
    <x v="0"/>
    <x v="0"/>
    <x v="0"/>
    <x v="7"/>
    <x v="8"/>
    <x v="0"/>
    <x v="0"/>
    <x v="0"/>
    <x v="0"/>
    <x v="0"/>
  </r>
  <r>
    <n v="184051469"/>
    <x v="85"/>
    <x v="197"/>
    <s v="2024-12-16"/>
    <m/>
    <m/>
    <x v="0"/>
    <x v="0"/>
    <x v="0"/>
    <x v="0"/>
    <x v="7"/>
    <x v="8"/>
    <x v="0"/>
    <x v="0"/>
    <x v="0"/>
    <x v="0"/>
    <x v="0"/>
  </r>
  <r>
    <n v="184052033"/>
    <x v="35"/>
    <x v="190"/>
    <s v="2024-12-02"/>
    <m/>
    <m/>
    <x v="0"/>
    <x v="0"/>
    <x v="0"/>
    <x v="0"/>
    <x v="6"/>
    <x v="8"/>
    <x v="0"/>
    <x v="0"/>
    <x v="0"/>
    <x v="0"/>
    <x v="0"/>
  </r>
  <r>
    <n v="184054920"/>
    <x v="15"/>
    <x v="165"/>
    <s v="2024-12-02"/>
    <m/>
    <m/>
    <x v="0"/>
    <x v="0"/>
    <x v="0"/>
    <x v="0"/>
    <x v="6"/>
    <x v="8"/>
    <x v="0"/>
    <x v="0"/>
    <x v="0"/>
    <x v="0"/>
    <x v="0"/>
  </r>
  <r>
    <n v="184054999"/>
    <x v="15"/>
    <x v="165"/>
    <s v="2024-12-02"/>
    <m/>
    <m/>
    <x v="0"/>
    <x v="0"/>
    <x v="0"/>
    <x v="0"/>
    <x v="6"/>
    <x v="8"/>
    <x v="0"/>
    <x v="0"/>
    <x v="0"/>
    <x v="0"/>
    <x v="0"/>
  </r>
  <r>
    <n v="184055305"/>
    <x v="81"/>
    <x v="165"/>
    <s v="2024-11-29"/>
    <m/>
    <m/>
    <x v="0"/>
    <x v="0"/>
    <x v="0"/>
    <x v="0"/>
    <x v="6"/>
    <x v="7"/>
    <x v="0"/>
    <x v="0"/>
    <x v="0"/>
    <x v="0"/>
    <x v="0"/>
  </r>
  <r>
    <n v="184055328"/>
    <x v="81"/>
    <x v="165"/>
    <s v="2024-12-04"/>
    <m/>
    <m/>
    <x v="0"/>
    <x v="0"/>
    <x v="0"/>
    <x v="0"/>
    <x v="6"/>
    <x v="8"/>
    <x v="0"/>
    <x v="0"/>
    <x v="0"/>
    <x v="0"/>
    <x v="0"/>
  </r>
  <r>
    <n v="184055747"/>
    <x v="22"/>
    <x v="165"/>
    <m/>
    <s v="2024-11-28"/>
    <m/>
    <x v="0"/>
    <x v="0"/>
    <x v="0"/>
    <x v="0"/>
    <x v="6"/>
    <x v="2"/>
    <x v="0"/>
    <x v="1"/>
    <x v="0"/>
    <x v="0"/>
    <x v="0"/>
  </r>
  <r>
    <n v="184055781"/>
    <x v="22"/>
    <x v="165"/>
    <m/>
    <s v="2024-11-28"/>
    <m/>
    <x v="0"/>
    <x v="0"/>
    <x v="0"/>
    <x v="0"/>
    <x v="6"/>
    <x v="2"/>
    <x v="0"/>
    <x v="1"/>
    <x v="0"/>
    <x v="0"/>
    <x v="0"/>
  </r>
  <r>
    <n v="184055816"/>
    <x v="22"/>
    <x v="165"/>
    <m/>
    <s v="2024-11-28"/>
    <m/>
    <x v="0"/>
    <x v="0"/>
    <x v="0"/>
    <x v="0"/>
    <x v="6"/>
    <x v="2"/>
    <x v="0"/>
    <x v="1"/>
    <x v="0"/>
    <x v="0"/>
    <x v="0"/>
  </r>
  <r>
    <n v="184056737"/>
    <x v="47"/>
    <x v="198"/>
    <m/>
    <s v="2024-12-04"/>
    <m/>
    <x v="0"/>
    <x v="0"/>
    <x v="0"/>
    <x v="0"/>
    <x v="6"/>
    <x v="2"/>
    <x v="0"/>
    <x v="1"/>
    <x v="0"/>
    <x v="0"/>
    <x v="0"/>
  </r>
  <r>
    <n v="184056766"/>
    <x v="47"/>
    <x v="198"/>
    <m/>
    <s v="2024-12-04"/>
    <m/>
    <x v="0"/>
    <x v="0"/>
    <x v="0"/>
    <x v="0"/>
    <x v="6"/>
    <x v="2"/>
    <x v="0"/>
    <x v="1"/>
    <x v="0"/>
    <x v="0"/>
    <x v="0"/>
  </r>
  <r>
    <n v="184057572"/>
    <x v="67"/>
    <x v="198"/>
    <s v="2024-12-11"/>
    <m/>
    <m/>
    <x v="0"/>
    <x v="0"/>
    <x v="0"/>
    <x v="0"/>
    <x v="6"/>
    <x v="8"/>
    <x v="0"/>
    <x v="0"/>
    <x v="0"/>
    <x v="0"/>
    <x v="0"/>
  </r>
  <r>
    <n v="184057606"/>
    <x v="67"/>
    <x v="198"/>
    <s v="2024-12-09"/>
    <m/>
    <m/>
    <x v="0"/>
    <x v="0"/>
    <x v="0"/>
    <x v="0"/>
    <x v="6"/>
    <x v="8"/>
    <x v="0"/>
    <x v="0"/>
    <x v="0"/>
    <x v="0"/>
    <x v="0"/>
  </r>
  <r>
    <n v="184059629"/>
    <x v="85"/>
    <x v="165"/>
    <s v="2024-12-09"/>
    <m/>
    <m/>
    <x v="0"/>
    <x v="0"/>
    <x v="0"/>
    <x v="0"/>
    <x v="6"/>
    <x v="8"/>
    <x v="0"/>
    <x v="0"/>
    <x v="0"/>
    <x v="0"/>
    <x v="0"/>
  </r>
  <r>
    <n v="184059678"/>
    <x v="44"/>
    <x v="194"/>
    <s v="2024-12-09"/>
    <m/>
    <m/>
    <x v="0"/>
    <x v="0"/>
    <x v="0"/>
    <x v="0"/>
    <x v="6"/>
    <x v="8"/>
    <x v="0"/>
    <x v="0"/>
    <x v="0"/>
    <x v="0"/>
    <x v="0"/>
  </r>
  <r>
    <n v="184059686"/>
    <x v="85"/>
    <x v="165"/>
    <s v="2024-12-09"/>
    <m/>
    <m/>
    <x v="0"/>
    <x v="0"/>
    <x v="0"/>
    <x v="0"/>
    <x v="6"/>
    <x v="8"/>
    <x v="0"/>
    <x v="0"/>
    <x v="0"/>
    <x v="0"/>
    <x v="0"/>
  </r>
  <r>
    <n v="184059701"/>
    <x v="44"/>
    <x v="194"/>
    <s v="2024-12-03"/>
    <m/>
    <m/>
    <x v="0"/>
    <x v="0"/>
    <x v="0"/>
    <x v="0"/>
    <x v="6"/>
    <x v="8"/>
    <x v="0"/>
    <x v="0"/>
    <x v="0"/>
    <x v="0"/>
    <x v="0"/>
  </r>
  <r>
    <n v="184059722"/>
    <x v="85"/>
    <x v="165"/>
    <s v="2024-12-11"/>
    <m/>
    <m/>
    <x v="0"/>
    <x v="0"/>
    <x v="0"/>
    <x v="0"/>
    <x v="6"/>
    <x v="8"/>
    <x v="0"/>
    <x v="0"/>
    <x v="0"/>
    <x v="0"/>
    <x v="0"/>
  </r>
  <r>
    <n v="184059734"/>
    <x v="44"/>
    <x v="194"/>
    <s v="2024-12-05"/>
    <m/>
    <m/>
    <x v="0"/>
    <x v="0"/>
    <x v="0"/>
    <x v="0"/>
    <x v="6"/>
    <x v="8"/>
    <x v="0"/>
    <x v="0"/>
    <x v="0"/>
    <x v="0"/>
    <x v="0"/>
  </r>
  <r>
    <n v="184059747"/>
    <x v="85"/>
    <x v="165"/>
    <s v="2024-12-09"/>
    <m/>
    <m/>
    <x v="0"/>
    <x v="0"/>
    <x v="0"/>
    <x v="0"/>
    <x v="6"/>
    <x v="8"/>
    <x v="0"/>
    <x v="0"/>
    <x v="0"/>
    <x v="0"/>
    <x v="0"/>
  </r>
  <r>
    <n v="184059778"/>
    <x v="44"/>
    <x v="194"/>
    <s v="2024-12-09"/>
    <m/>
    <m/>
    <x v="0"/>
    <x v="0"/>
    <x v="0"/>
    <x v="0"/>
    <x v="6"/>
    <x v="8"/>
    <x v="0"/>
    <x v="0"/>
    <x v="0"/>
    <x v="0"/>
    <x v="0"/>
  </r>
  <r>
    <n v="184061436"/>
    <x v="78"/>
    <x v="188"/>
    <s v="2024-12-02"/>
    <m/>
    <m/>
    <x v="0"/>
    <x v="0"/>
    <x v="0"/>
    <x v="0"/>
    <x v="6"/>
    <x v="8"/>
    <x v="0"/>
    <x v="0"/>
    <x v="0"/>
    <x v="0"/>
    <x v="0"/>
  </r>
  <r>
    <n v="184065610"/>
    <x v="25"/>
    <x v="192"/>
    <s v="2024-11-28"/>
    <m/>
    <m/>
    <x v="0"/>
    <x v="0"/>
    <x v="0"/>
    <x v="0"/>
    <x v="6"/>
    <x v="7"/>
    <x v="0"/>
    <x v="0"/>
    <x v="0"/>
    <x v="0"/>
    <x v="0"/>
  </r>
  <r>
    <n v="184065644"/>
    <x v="25"/>
    <x v="192"/>
    <s v="2024-12-16"/>
    <m/>
    <m/>
    <x v="0"/>
    <x v="0"/>
    <x v="0"/>
    <x v="0"/>
    <x v="6"/>
    <x v="8"/>
    <x v="0"/>
    <x v="0"/>
    <x v="0"/>
    <x v="0"/>
    <x v="0"/>
  </r>
  <r>
    <n v="184078303"/>
    <x v="3"/>
    <x v="199"/>
    <s v="2024-12-09"/>
    <m/>
    <m/>
    <x v="0"/>
    <x v="0"/>
    <x v="0"/>
    <x v="0"/>
    <x v="7"/>
    <x v="8"/>
    <x v="0"/>
    <x v="0"/>
    <x v="0"/>
    <x v="0"/>
    <x v="0"/>
  </r>
  <r>
    <n v="184078336"/>
    <x v="3"/>
    <x v="199"/>
    <s v="2024-12-09"/>
    <m/>
    <m/>
    <x v="0"/>
    <x v="0"/>
    <x v="0"/>
    <x v="0"/>
    <x v="7"/>
    <x v="8"/>
    <x v="0"/>
    <x v="0"/>
    <x v="0"/>
    <x v="0"/>
    <x v="0"/>
  </r>
  <r>
    <n v="184080433"/>
    <x v="13"/>
    <x v="192"/>
    <s v="2024-11-28"/>
    <m/>
    <m/>
    <x v="0"/>
    <x v="0"/>
    <x v="0"/>
    <x v="0"/>
    <x v="6"/>
    <x v="7"/>
    <x v="0"/>
    <x v="0"/>
    <x v="0"/>
    <x v="0"/>
    <x v="0"/>
  </r>
  <r>
    <n v="184080500"/>
    <x v="13"/>
    <x v="192"/>
    <s v="2024-11-28"/>
    <m/>
    <m/>
    <x v="0"/>
    <x v="0"/>
    <x v="0"/>
    <x v="0"/>
    <x v="6"/>
    <x v="7"/>
    <x v="0"/>
    <x v="0"/>
    <x v="0"/>
    <x v="0"/>
    <x v="0"/>
  </r>
  <r>
    <n v="184081852"/>
    <x v="35"/>
    <x v="189"/>
    <s v="2024-12-04"/>
    <m/>
    <m/>
    <x v="0"/>
    <x v="0"/>
    <x v="0"/>
    <x v="0"/>
    <x v="6"/>
    <x v="8"/>
    <x v="0"/>
    <x v="0"/>
    <x v="0"/>
    <x v="0"/>
    <x v="0"/>
  </r>
  <r>
    <n v="184081903"/>
    <x v="35"/>
    <x v="189"/>
    <s v="2024-12-04"/>
    <m/>
    <m/>
    <x v="0"/>
    <x v="0"/>
    <x v="0"/>
    <x v="0"/>
    <x v="6"/>
    <x v="8"/>
    <x v="0"/>
    <x v="0"/>
    <x v="0"/>
    <x v="0"/>
    <x v="0"/>
  </r>
  <r>
    <n v="184098964"/>
    <x v="85"/>
    <x v="184"/>
    <s v="2024-11-28"/>
    <m/>
    <s v="2024-12-09"/>
    <x v="0"/>
    <x v="0"/>
    <x v="0"/>
    <x v="0"/>
    <x v="6"/>
    <x v="7"/>
    <x v="0"/>
    <x v="0"/>
    <x v="0"/>
    <x v="0"/>
    <x v="0"/>
  </r>
  <r>
    <n v="184099251"/>
    <x v="28"/>
    <x v="190"/>
    <s v="2024-12-02"/>
    <m/>
    <m/>
    <x v="0"/>
    <x v="0"/>
    <x v="0"/>
    <x v="0"/>
    <x v="6"/>
    <x v="8"/>
    <x v="0"/>
    <x v="0"/>
    <x v="0"/>
    <x v="0"/>
    <x v="0"/>
  </r>
  <r>
    <n v="184100631"/>
    <x v="67"/>
    <x v="184"/>
    <m/>
    <s v="2024-12-10"/>
    <m/>
    <x v="0"/>
    <x v="0"/>
    <x v="0"/>
    <x v="0"/>
    <x v="6"/>
    <x v="2"/>
    <x v="0"/>
    <x v="1"/>
    <x v="0"/>
    <x v="0"/>
    <x v="0"/>
  </r>
  <r>
    <n v="184136157"/>
    <x v="22"/>
    <x v="189"/>
    <s v="2024-11-28"/>
    <m/>
    <m/>
    <x v="0"/>
    <x v="0"/>
    <x v="0"/>
    <x v="0"/>
    <x v="6"/>
    <x v="7"/>
    <x v="0"/>
    <x v="0"/>
    <x v="0"/>
    <x v="0"/>
    <x v="0"/>
  </r>
  <r>
    <n v="184148629"/>
    <x v="33"/>
    <x v="185"/>
    <m/>
    <s v="2024-12-12"/>
    <m/>
    <x v="0"/>
    <x v="0"/>
    <x v="0"/>
    <x v="0"/>
    <x v="7"/>
    <x v="2"/>
    <x v="0"/>
    <x v="1"/>
    <x v="0"/>
    <x v="0"/>
    <x v="0"/>
  </r>
  <r>
    <n v="184149393"/>
    <x v="8"/>
    <x v="190"/>
    <s v="2024-12-03"/>
    <m/>
    <m/>
    <x v="0"/>
    <x v="0"/>
    <x v="0"/>
    <x v="0"/>
    <x v="6"/>
    <x v="8"/>
    <x v="0"/>
    <x v="0"/>
    <x v="0"/>
    <x v="0"/>
    <x v="0"/>
  </r>
  <r>
    <n v="184149687"/>
    <x v="74"/>
    <x v="197"/>
    <s v="2024-12-10"/>
    <m/>
    <m/>
    <x v="0"/>
    <x v="0"/>
    <x v="0"/>
    <x v="0"/>
    <x v="7"/>
    <x v="8"/>
    <x v="0"/>
    <x v="0"/>
    <x v="0"/>
    <x v="0"/>
    <x v="0"/>
  </r>
  <r>
    <n v="184149737"/>
    <x v="74"/>
    <x v="197"/>
    <s v="2024-12-10"/>
    <m/>
    <m/>
    <x v="0"/>
    <x v="0"/>
    <x v="0"/>
    <x v="0"/>
    <x v="7"/>
    <x v="8"/>
    <x v="0"/>
    <x v="0"/>
    <x v="0"/>
    <x v="0"/>
    <x v="0"/>
  </r>
  <r>
    <n v="184149781"/>
    <x v="74"/>
    <x v="197"/>
    <s v="2024-12-10"/>
    <m/>
    <m/>
    <x v="0"/>
    <x v="0"/>
    <x v="0"/>
    <x v="0"/>
    <x v="7"/>
    <x v="8"/>
    <x v="0"/>
    <x v="0"/>
    <x v="0"/>
    <x v="0"/>
    <x v="0"/>
  </r>
  <r>
    <n v="184150503"/>
    <x v="9"/>
    <x v="165"/>
    <s v="2024-11-29"/>
    <m/>
    <m/>
    <x v="0"/>
    <x v="0"/>
    <x v="0"/>
    <x v="0"/>
    <x v="6"/>
    <x v="7"/>
    <x v="0"/>
    <x v="0"/>
    <x v="0"/>
    <x v="0"/>
    <x v="0"/>
  </r>
  <r>
    <n v="184152412"/>
    <x v="23"/>
    <x v="190"/>
    <m/>
    <s v="2024-11-29"/>
    <m/>
    <x v="0"/>
    <x v="0"/>
    <x v="0"/>
    <x v="0"/>
    <x v="6"/>
    <x v="2"/>
    <x v="0"/>
    <x v="1"/>
    <x v="0"/>
    <x v="0"/>
    <x v="0"/>
  </r>
  <r>
    <n v="184152972"/>
    <x v="5"/>
    <x v="183"/>
    <s v="2024-12-11"/>
    <m/>
    <m/>
    <x v="0"/>
    <x v="0"/>
    <x v="0"/>
    <x v="0"/>
    <x v="6"/>
    <x v="8"/>
    <x v="0"/>
    <x v="0"/>
    <x v="0"/>
    <x v="0"/>
    <x v="0"/>
  </r>
  <r>
    <n v="184153345"/>
    <x v="25"/>
    <x v="200"/>
    <s v="2025-01-09"/>
    <m/>
    <m/>
    <x v="0"/>
    <x v="0"/>
    <x v="0"/>
    <x v="0"/>
    <x v="8"/>
    <x v="9"/>
    <x v="1"/>
    <x v="2"/>
    <x v="0"/>
    <x v="0"/>
    <x v="0"/>
  </r>
  <r>
    <n v="184153387"/>
    <x v="25"/>
    <x v="200"/>
    <s v="2025-01-09"/>
    <m/>
    <m/>
    <x v="0"/>
    <x v="0"/>
    <x v="0"/>
    <x v="0"/>
    <x v="8"/>
    <x v="9"/>
    <x v="1"/>
    <x v="2"/>
    <x v="0"/>
    <x v="0"/>
    <x v="0"/>
  </r>
  <r>
    <n v="184155182"/>
    <x v="70"/>
    <x v="197"/>
    <s v="2024-12-10"/>
    <m/>
    <m/>
    <x v="0"/>
    <x v="0"/>
    <x v="0"/>
    <x v="0"/>
    <x v="7"/>
    <x v="8"/>
    <x v="0"/>
    <x v="0"/>
    <x v="0"/>
    <x v="0"/>
    <x v="0"/>
  </r>
  <r>
    <n v="184155224"/>
    <x v="70"/>
    <x v="197"/>
    <s v="2024-12-04"/>
    <m/>
    <m/>
    <x v="0"/>
    <x v="0"/>
    <x v="0"/>
    <x v="0"/>
    <x v="7"/>
    <x v="8"/>
    <x v="0"/>
    <x v="0"/>
    <x v="0"/>
    <x v="0"/>
    <x v="0"/>
  </r>
  <r>
    <n v="184155662"/>
    <x v="82"/>
    <x v="190"/>
    <s v="2024-12-03"/>
    <m/>
    <m/>
    <x v="0"/>
    <x v="0"/>
    <x v="0"/>
    <x v="0"/>
    <x v="6"/>
    <x v="8"/>
    <x v="0"/>
    <x v="0"/>
    <x v="0"/>
    <x v="0"/>
    <x v="0"/>
  </r>
  <r>
    <n v="184155730"/>
    <x v="82"/>
    <x v="190"/>
    <s v="2024-12-03"/>
    <m/>
    <m/>
    <x v="0"/>
    <x v="0"/>
    <x v="0"/>
    <x v="0"/>
    <x v="6"/>
    <x v="8"/>
    <x v="0"/>
    <x v="0"/>
    <x v="0"/>
    <x v="0"/>
    <x v="0"/>
  </r>
  <r>
    <n v="184155781"/>
    <x v="82"/>
    <x v="190"/>
    <s v="2024-12-03"/>
    <m/>
    <m/>
    <x v="0"/>
    <x v="0"/>
    <x v="0"/>
    <x v="0"/>
    <x v="6"/>
    <x v="8"/>
    <x v="0"/>
    <x v="0"/>
    <x v="0"/>
    <x v="0"/>
    <x v="0"/>
  </r>
  <r>
    <n v="184155821"/>
    <x v="82"/>
    <x v="190"/>
    <s v="2024-12-03"/>
    <m/>
    <m/>
    <x v="0"/>
    <x v="0"/>
    <x v="0"/>
    <x v="0"/>
    <x v="6"/>
    <x v="8"/>
    <x v="0"/>
    <x v="0"/>
    <x v="0"/>
    <x v="0"/>
    <x v="0"/>
  </r>
  <r>
    <n v="184169378"/>
    <x v="81"/>
    <x v="194"/>
    <s v="2024-12-10"/>
    <m/>
    <m/>
    <x v="0"/>
    <x v="0"/>
    <x v="0"/>
    <x v="0"/>
    <x v="6"/>
    <x v="8"/>
    <x v="0"/>
    <x v="0"/>
    <x v="0"/>
    <x v="0"/>
    <x v="0"/>
  </r>
  <r>
    <n v="184169426"/>
    <x v="81"/>
    <x v="194"/>
    <s v="2024-12-10"/>
    <m/>
    <m/>
    <x v="0"/>
    <x v="0"/>
    <x v="0"/>
    <x v="0"/>
    <x v="6"/>
    <x v="8"/>
    <x v="0"/>
    <x v="0"/>
    <x v="0"/>
    <x v="0"/>
    <x v="0"/>
  </r>
  <r>
    <n v="184169732"/>
    <x v="40"/>
    <x v="185"/>
    <s v="2024-12-10"/>
    <m/>
    <m/>
    <x v="0"/>
    <x v="0"/>
    <x v="0"/>
    <x v="0"/>
    <x v="7"/>
    <x v="8"/>
    <x v="0"/>
    <x v="0"/>
    <x v="0"/>
    <x v="0"/>
    <x v="0"/>
  </r>
  <r>
    <n v="184169760"/>
    <x v="40"/>
    <x v="185"/>
    <s v="2024-12-10"/>
    <m/>
    <m/>
    <x v="0"/>
    <x v="0"/>
    <x v="0"/>
    <x v="0"/>
    <x v="7"/>
    <x v="8"/>
    <x v="0"/>
    <x v="0"/>
    <x v="0"/>
    <x v="0"/>
    <x v="0"/>
  </r>
  <r>
    <n v="184176465"/>
    <x v="9"/>
    <x v="183"/>
    <s v="2024-12-03"/>
    <m/>
    <m/>
    <x v="0"/>
    <x v="0"/>
    <x v="0"/>
    <x v="0"/>
    <x v="6"/>
    <x v="8"/>
    <x v="0"/>
    <x v="0"/>
    <x v="0"/>
    <x v="0"/>
    <x v="0"/>
  </r>
  <r>
    <n v="184176517"/>
    <x v="9"/>
    <x v="183"/>
    <s v="2024-12-03"/>
    <m/>
    <m/>
    <x v="0"/>
    <x v="0"/>
    <x v="0"/>
    <x v="0"/>
    <x v="6"/>
    <x v="8"/>
    <x v="0"/>
    <x v="0"/>
    <x v="0"/>
    <x v="0"/>
    <x v="0"/>
  </r>
  <r>
    <n v="184176551"/>
    <x v="9"/>
    <x v="183"/>
    <s v="2024-12-03"/>
    <m/>
    <m/>
    <x v="0"/>
    <x v="0"/>
    <x v="0"/>
    <x v="0"/>
    <x v="6"/>
    <x v="8"/>
    <x v="0"/>
    <x v="0"/>
    <x v="0"/>
    <x v="0"/>
    <x v="0"/>
  </r>
  <r>
    <n v="184189262"/>
    <x v="25"/>
    <x v="183"/>
    <s v="2024-12-03"/>
    <m/>
    <m/>
    <x v="0"/>
    <x v="0"/>
    <x v="0"/>
    <x v="0"/>
    <x v="6"/>
    <x v="8"/>
    <x v="0"/>
    <x v="0"/>
    <x v="0"/>
    <x v="0"/>
    <x v="0"/>
  </r>
  <r>
    <n v="184189448"/>
    <x v="35"/>
    <x v="190"/>
    <s v="2024-12-02"/>
    <m/>
    <m/>
    <x v="0"/>
    <x v="0"/>
    <x v="0"/>
    <x v="0"/>
    <x v="6"/>
    <x v="8"/>
    <x v="0"/>
    <x v="0"/>
    <x v="0"/>
    <x v="0"/>
    <x v="0"/>
  </r>
  <r>
    <n v="184189486"/>
    <x v="35"/>
    <x v="190"/>
    <s v="2024-12-02"/>
    <m/>
    <m/>
    <x v="0"/>
    <x v="0"/>
    <x v="0"/>
    <x v="0"/>
    <x v="6"/>
    <x v="8"/>
    <x v="0"/>
    <x v="0"/>
    <x v="0"/>
    <x v="0"/>
    <x v="0"/>
  </r>
  <r>
    <n v="184189524"/>
    <x v="35"/>
    <x v="190"/>
    <s v="2024-12-02"/>
    <m/>
    <m/>
    <x v="0"/>
    <x v="0"/>
    <x v="0"/>
    <x v="0"/>
    <x v="6"/>
    <x v="8"/>
    <x v="0"/>
    <x v="0"/>
    <x v="0"/>
    <x v="0"/>
    <x v="0"/>
  </r>
  <r>
    <n v="184189565"/>
    <x v="35"/>
    <x v="190"/>
    <s v="2024-12-02"/>
    <m/>
    <m/>
    <x v="0"/>
    <x v="0"/>
    <x v="0"/>
    <x v="0"/>
    <x v="6"/>
    <x v="8"/>
    <x v="0"/>
    <x v="0"/>
    <x v="0"/>
    <x v="0"/>
    <x v="0"/>
  </r>
  <r>
    <n v="184190914"/>
    <x v="12"/>
    <x v="185"/>
    <s v="2024-12-10"/>
    <m/>
    <m/>
    <x v="0"/>
    <x v="0"/>
    <x v="0"/>
    <x v="0"/>
    <x v="7"/>
    <x v="8"/>
    <x v="0"/>
    <x v="0"/>
    <x v="0"/>
    <x v="0"/>
    <x v="0"/>
  </r>
  <r>
    <n v="184190951"/>
    <x v="12"/>
    <x v="185"/>
    <s v="2024-12-10"/>
    <m/>
    <m/>
    <x v="0"/>
    <x v="0"/>
    <x v="0"/>
    <x v="0"/>
    <x v="7"/>
    <x v="8"/>
    <x v="0"/>
    <x v="0"/>
    <x v="0"/>
    <x v="0"/>
    <x v="0"/>
  </r>
  <r>
    <n v="184191312"/>
    <x v="22"/>
    <x v="190"/>
    <s v="2024-12-05"/>
    <m/>
    <m/>
    <x v="0"/>
    <x v="0"/>
    <x v="0"/>
    <x v="0"/>
    <x v="6"/>
    <x v="8"/>
    <x v="0"/>
    <x v="0"/>
    <x v="0"/>
    <x v="0"/>
    <x v="0"/>
  </r>
  <r>
    <n v="184191336"/>
    <x v="22"/>
    <x v="190"/>
    <m/>
    <s v="2024-12-05"/>
    <m/>
    <x v="0"/>
    <x v="0"/>
    <x v="0"/>
    <x v="0"/>
    <x v="6"/>
    <x v="2"/>
    <x v="0"/>
    <x v="1"/>
    <x v="0"/>
    <x v="0"/>
    <x v="0"/>
  </r>
  <r>
    <n v="184192451"/>
    <x v="33"/>
    <x v="190"/>
    <s v="2024-12-02"/>
    <m/>
    <m/>
    <x v="0"/>
    <x v="0"/>
    <x v="0"/>
    <x v="0"/>
    <x v="6"/>
    <x v="8"/>
    <x v="0"/>
    <x v="0"/>
    <x v="0"/>
    <x v="0"/>
    <x v="0"/>
  </r>
  <r>
    <n v="184192494"/>
    <x v="33"/>
    <x v="190"/>
    <s v="2024-12-02"/>
    <m/>
    <m/>
    <x v="0"/>
    <x v="0"/>
    <x v="0"/>
    <x v="0"/>
    <x v="6"/>
    <x v="8"/>
    <x v="0"/>
    <x v="0"/>
    <x v="0"/>
    <x v="0"/>
    <x v="0"/>
  </r>
  <r>
    <n v="184192635"/>
    <x v="4"/>
    <x v="194"/>
    <s v="2024-12-04"/>
    <m/>
    <m/>
    <x v="0"/>
    <x v="0"/>
    <x v="0"/>
    <x v="0"/>
    <x v="6"/>
    <x v="8"/>
    <x v="0"/>
    <x v="0"/>
    <x v="0"/>
    <x v="0"/>
    <x v="0"/>
  </r>
  <r>
    <n v="184192664"/>
    <x v="4"/>
    <x v="194"/>
    <s v="2024-12-04"/>
    <m/>
    <m/>
    <x v="0"/>
    <x v="0"/>
    <x v="0"/>
    <x v="0"/>
    <x v="6"/>
    <x v="8"/>
    <x v="0"/>
    <x v="0"/>
    <x v="0"/>
    <x v="0"/>
    <x v="0"/>
  </r>
  <r>
    <n v="184196246"/>
    <x v="30"/>
    <x v="199"/>
    <s v="2024-12-10"/>
    <m/>
    <m/>
    <x v="0"/>
    <x v="0"/>
    <x v="0"/>
    <x v="0"/>
    <x v="7"/>
    <x v="8"/>
    <x v="0"/>
    <x v="0"/>
    <x v="0"/>
    <x v="0"/>
    <x v="0"/>
  </r>
  <r>
    <n v="184196305"/>
    <x v="30"/>
    <x v="199"/>
    <s v="2024-12-05"/>
    <m/>
    <m/>
    <x v="0"/>
    <x v="0"/>
    <x v="0"/>
    <x v="0"/>
    <x v="7"/>
    <x v="8"/>
    <x v="0"/>
    <x v="0"/>
    <x v="0"/>
    <x v="0"/>
    <x v="0"/>
  </r>
  <r>
    <n v="184196384"/>
    <x v="15"/>
    <x v="194"/>
    <s v="2024-12-04"/>
    <m/>
    <m/>
    <x v="0"/>
    <x v="0"/>
    <x v="0"/>
    <x v="0"/>
    <x v="6"/>
    <x v="8"/>
    <x v="0"/>
    <x v="0"/>
    <x v="0"/>
    <x v="0"/>
    <x v="0"/>
  </r>
  <r>
    <n v="184196432"/>
    <x v="15"/>
    <x v="194"/>
    <s v="2024-12-04"/>
    <m/>
    <m/>
    <x v="0"/>
    <x v="0"/>
    <x v="0"/>
    <x v="0"/>
    <x v="6"/>
    <x v="8"/>
    <x v="0"/>
    <x v="0"/>
    <x v="0"/>
    <x v="0"/>
    <x v="0"/>
  </r>
  <r>
    <n v="184196465"/>
    <x v="15"/>
    <x v="194"/>
    <s v="2024-12-04"/>
    <m/>
    <m/>
    <x v="0"/>
    <x v="0"/>
    <x v="0"/>
    <x v="0"/>
    <x v="6"/>
    <x v="8"/>
    <x v="0"/>
    <x v="0"/>
    <x v="0"/>
    <x v="0"/>
    <x v="0"/>
  </r>
  <r>
    <n v="184197246"/>
    <x v="15"/>
    <x v="201"/>
    <s v="2024-12-26"/>
    <m/>
    <m/>
    <x v="0"/>
    <x v="0"/>
    <x v="0"/>
    <x v="0"/>
    <x v="7"/>
    <x v="8"/>
    <x v="0"/>
    <x v="0"/>
    <x v="0"/>
    <x v="0"/>
    <x v="0"/>
  </r>
  <r>
    <n v="184197308"/>
    <x v="15"/>
    <x v="201"/>
    <s v="2024-12-26"/>
    <m/>
    <m/>
    <x v="0"/>
    <x v="0"/>
    <x v="0"/>
    <x v="0"/>
    <x v="7"/>
    <x v="8"/>
    <x v="0"/>
    <x v="0"/>
    <x v="0"/>
    <x v="0"/>
    <x v="0"/>
  </r>
  <r>
    <n v="184197338"/>
    <x v="15"/>
    <x v="201"/>
    <s v="2024-12-26"/>
    <m/>
    <m/>
    <x v="0"/>
    <x v="0"/>
    <x v="0"/>
    <x v="0"/>
    <x v="7"/>
    <x v="8"/>
    <x v="0"/>
    <x v="0"/>
    <x v="0"/>
    <x v="0"/>
    <x v="0"/>
  </r>
  <r>
    <n v="184197385"/>
    <x v="15"/>
    <x v="201"/>
    <s v="2024-12-26"/>
    <m/>
    <m/>
    <x v="0"/>
    <x v="0"/>
    <x v="0"/>
    <x v="0"/>
    <x v="7"/>
    <x v="8"/>
    <x v="0"/>
    <x v="0"/>
    <x v="0"/>
    <x v="0"/>
    <x v="0"/>
  </r>
  <r>
    <n v="184209745"/>
    <x v="85"/>
    <x v="183"/>
    <s v="2024-12-03"/>
    <m/>
    <m/>
    <x v="0"/>
    <x v="0"/>
    <x v="0"/>
    <x v="0"/>
    <x v="6"/>
    <x v="8"/>
    <x v="0"/>
    <x v="0"/>
    <x v="0"/>
    <x v="0"/>
    <x v="0"/>
  </r>
  <r>
    <n v="184209773"/>
    <x v="85"/>
    <x v="183"/>
    <s v="2024-12-03"/>
    <m/>
    <m/>
    <x v="0"/>
    <x v="0"/>
    <x v="0"/>
    <x v="0"/>
    <x v="6"/>
    <x v="8"/>
    <x v="0"/>
    <x v="0"/>
    <x v="0"/>
    <x v="0"/>
    <x v="0"/>
  </r>
  <r>
    <n v="184209795"/>
    <x v="85"/>
    <x v="183"/>
    <s v="2024-12-03"/>
    <m/>
    <m/>
    <x v="0"/>
    <x v="0"/>
    <x v="0"/>
    <x v="0"/>
    <x v="6"/>
    <x v="8"/>
    <x v="0"/>
    <x v="0"/>
    <x v="0"/>
    <x v="0"/>
    <x v="0"/>
  </r>
  <r>
    <n v="184211518"/>
    <x v="75"/>
    <x v="185"/>
    <s v="2024-12-12"/>
    <m/>
    <m/>
    <x v="0"/>
    <x v="0"/>
    <x v="0"/>
    <x v="0"/>
    <x v="7"/>
    <x v="8"/>
    <x v="0"/>
    <x v="0"/>
    <x v="0"/>
    <x v="0"/>
    <x v="0"/>
  </r>
  <r>
    <n v="184211544"/>
    <x v="75"/>
    <x v="185"/>
    <s v="2024-12-12"/>
    <m/>
    <m/>
    <x v="0"/>
    <x v="0"/>
    <x v="0"/>
    <x v="0"/>
    <x v="7"/>
    <x v="8"/>
    <x v="0"/>
    <x v="0"/>
    <x v="0"/>
    <x v="0"/>
    <x v="0"/>
  </r>
  <r>
    <n v="184211574"/>
    <x v="75"/>
    <x v="185"/>
    <s v="2024-12-12"/>
    <m/>
    <m/>
    <x v="0"/>
    <x v="0"/>
    <x v="0"/>
    <x v="0"/>
    <x v="7"/>
    <x v="8"/>
    <x v="0"/>
    <x v="0"/>
    <x v="0"/>
    <x v="0"/>
    <x v="0"/>
  </r>
  <r>
    <n v="184212008"/>
    <x v="82"/>
    <x v="165"/>
    <s v="2024-12-04"/>
    <m/>
    <m/>
    <x v="0"/>
    <x v="0"/>
    <x v="0"/>
    <x v="0"/>
    <x v="6"/>
    <x v="8"/>
    <x v="0"/>
    <x v="0"/>
    <x v="0"/>
    <x v="0"/>
    <x v="0"/>
  </r>
  <r>
    <n v="184212768"/>
    <x v="86"/>
    <x v="194"/>
    <s v="2024-12-04"/>
    <m/>
    <m/>
    <x v="0"/>
    <x v="0"/>
    <x v="0"/>
    <x v="0"/>
    <x v="6"/>
    <x v="8"/>
    <x v="0"/>
    <x v="0"/>
    <x v="0"/>
    <x v="0"/>
    <x v="0"/>
  </r>
  <r>
    <n v="184212773"/>
    <x v="47"/>
    <x v="195"/>
    <s v="2024-12-11"/>
    <m/>
    <m/>
    <x v="0"/>
    <x v="0"/>
    <x v="0"/>
    <x v="0"/>
    <x v="7"/>
    <x v="8"/>
    <x v="0"/>
    <x v="0"/>
    <x v="0"/>
    <x v="0"/>
    <x v="0"/>
  </r>
  <r>
    <n v="184212786"/>
    <x v="86"/>
    <x v="194"/>
    <s v="2024-11-30"/>
    <m/>
    <m/>
    <x v="0"/>
    <x v="0"/>
    <x v="0"/>
    <x v="0"/>
    <x v="6"/>
    <x v="7"/>
    <x v="0"/>
    <x v="0"/>
    <x v="0"/>
    <x v="0"/>
    <x v="0"/>
  </r>
  <r>
    <n v="184212808"/>
    <x v="47"/>
    <x v="195"/>
    <s v="2024-12-11"/>
    <m/>
    <m/>
    <x v="0"/>
    <x v="0"/>
    <x v="0"/>
    <x v="0"/>
    <x v="7"/>
    <x v="8"/>
    <x v="0"/>
    <x v="0"/>
    <x v="0"/>
    <x v="0"/>
    <x v="0"/>
  </r>
  <r>
    <n v="184212834"/>
    <x v="47"/>
    <x v="195"/>
    <s v="2024-12-11"/>
    <m/>
    <m/>
    <x v="0"/>
    <x v="0"/>
    <x v="0"/>
    <x v="0"/>
    <x v="7"/>
    <x v="8"/>
    <x v="0"/>
    <x v="0"/>
    <x v="0"/>
    <x v="0"/>
    <x v="0"/>
  </r>
  <r>
    <n v="184217464"/>
    <x v="8"/>
    <x v="199"/>
    <s v="2024-12-09"/>
    <m/>
    <m/>
    <x v="0"/>
    <x v="0"/>
    <x v="0"/>
    <x v="0"/>
    <x v="7"/>
    <x v="8"/>
    <x v="0"/>
    <x v="0"/>
    <x v="0"/>
    <x v="0"/>
    <x v="0"/>
  </r>
  <r>
    <n v="184217512"/>
    <x v="8"/>
    <x v="199"/>
    <s v="2024-12-09"/>
    <m/>
    <m/>
    <x v="0"/>
    <x v="0"/>
    <x v="0"/>
    <x v="0"/>
    <x v="7"/>
    <x v="8"/>
    <x v="0"/>
    <x v="0"/>
    <x v="0"/>
    <x v="0"/>
    <x v="0"/>
  </r>
  <r>
    <n v="184217549"/>
    <x v="8"/>
    <x v="199"/>
    <s v="2024-12-09"/>
    <m/>
    <m/>
    <x v="0"/>
    <x v="0"/>
    <x v="0"/>
    <x v="0"/>
    <x v="7"/>
    <x v="8"/>
    <x v="0"/>
    <x v="0"/>
    <x v="0"/>
    <x v="0"/>
    <x v="0"/>
  </r>
  <r>
    <n v="184217583"/>
    <x v="8"/>
    <x v="199"/>
    <s v="2024-12-09"/>
    <m/>
    <m/>
    <x v="0"/>
    <x v="0"/>
    <x v="0"/>
    <x v="0"/>
    <x v="7"/>
    <x v="8"/>
    <x v="0"/>
    <x v="0"/>
    <x v="0"/>
    <x v="0"/>
    <x v="0"/>
  </r>
  <r>
    <n v="184228630"/>
    <x v="25"/>
    <x v="196"/>
    <s v="2024-12-16"/>
    <m/>
    <m/>
    <x v="0"/>
    <x v="0"/>
    <x v="0"/>
    <x v="0"/>
    <x v="7"/>
    <x v="8"/>
    <x v="0"/>
    <x v="0"/>
    <x v="0"/>
    <x v="0"/>
    <x v="0"/>
  </r>
  <r>
    <n v="184229091"/>
    <x v="25"/>
    <x v="196"/>
    <s v="2024-12-16"/>
    <m/>
    <m/>
    <x v="0"/>
    <x v="0"/>
    <x v="0"/>
    <x v="0"/>
    <x v="7"/>
    <x v="8"/>
    <x v="0"/>
    <x v="0"/>
    <x v="0"/>
    <x v="0"/>
    <x v="0"/>
  </r>
  <r>
    <n v="184229182"/>
    <x v="35"/>
    <x v="199"/>
    <s v="2024-12-09"/>
    <m/>
    <m/>
    <x v="0"/>
    <x v="0"/>
    <x v="0"/>
    <x v="0"/>
    <x v="7"/>
    <x v="8"/>
    <x v="0"/>
    <x v="0"/>
    <x v="0"/>
    <x v="0"/>
    <x v="0"/>
  </r>
  <r>
    <n v="184229262"/>
    <x v="35"/>
    <x v="199"/>
    <s v="2024-12-09"/>
    <m/>
    <m/>
    <x v="0"/>
    <x v="0"/>
    <x v="0"/>
    <x v="0"/>
    <x v="7"/>
    <x v="8"/>
    <x v="0"/>
    <x v="0"/>
    <x v="0"/>
    <x v="0"/>
    <x v="0"/>
  </r>
  <r>
    <n v="184229313"/>
    <x v="3"/>
    <x v="190"/>
    <s v="2024-12-03"/>
    <m/>
    <m/>
    <x v="0"/>
    <x v="0"/>
    <x v="0"/>
    <x v="0"/>
    <x v="6"/>
    <x v="8"/>
    <x v="0"/>
    <x v="0"/>
    <x v="0"/>
    <x v="0"/>
    <x v="0"/>
  </r>
  <r>
    <n v="184229377"/>
    <x v="3"/>
    <x v="190"/>
    <s v="2024-12-03"/>
    <m/>
    <m/>
    <x v="0"/>
    <x v="0"/>
    <x v="0"/>
    <x v="0"/>
    <x v="6"/>
    <x v="8"/>
    <x v="0"/>
    <x v="0"/>
    <x v="0"/>
    <x v="0"/>
    <x v="0"/>
  </r>
  <r>
    <n v="184230685"/>
    <x v="6"/>
    <x v="194"/>
    <m/>
    <s v="2024-12-02"/>
    <m/>
    <x v="0"/>
    <x v="0"/>
    <x v="0"/>
    <x v="0"/>
    <x v="6"/>
    <x v="2"/>
    <x v="0"/>
    <x v="1"/>
    <x v="0"/>
    <x v="0"/>
    <x v="0"/>
  </r>
  <r>
    <n v="184230752"/>
    <x v="6"/>
    <x v="194"/>
    <s v="2024-11-29"/>
    <m/>
    <s v="2024-12-10"/>
    <x v="0"/>
    <x v="0"/>
    <x v="0"/>
    <x v="0"/>
    <x v="6"/>
    <x v="7"/>
    <x v="0"/>
    <x v="0"/>
    <x v="0"/>
    <x v="0"/>
    <x v="0"/>
  </r>
  <r>
    <n v="184231155"/>
    <x v="33"/>
    <x v="194"/>
    <s v="2024-12-09"/>
    <m/>
    <m/>
    <x v="0"/>
    <x v="0"/>
    <x v="0"/>
    <x v="0"/>
    <x v="6"/>
    <x v="8"/>
    <x v="0"/>
    <x v="0"/>
    <x v="0"/>
    <x v="0"/>
    <x v="0"/>
  </r>
  <r>
    <n v="184231196"/>
    <x v="33"/>
    <x v="194"/>
    <s v="2024-12-09"/>
    <m/>
    <m/>
    <x v="0"/>
    <x v="0"/>
    <x v="0"/>
    <x v="0"/>
    <x v="6"/>
    <x v="8"/>
    <x v="0"/>
    <x v="0"/>
    <x v="0"/>
    <x v="0"/>
    <x v="0"/>
  </r>
  <r>
    <n v="184232195"/>
    <x v="25"/>
    <x v="194"/>
    <s v="2024-12-04"/>
    <m/>
    <m/>
    <x v="0"/>
    <x v="0"/>
    <x v="0"/>
    <x v="0"/>
    <x v="6"/>
    <x v="8"/>
    <x v="0"/>
    <x v="0"/>
    <x v="0"/>
    <x v="0"/>
    <x v="0"/>
  </r>
  <r>
    <n v="184232238"/>
    <x v="25"/>
    <x v="194"/>
    <s v="2024-12-04"/>
    <m/>
    <m/>
    <x v="0"/>
    <x v="0"/>
    <x v="0"/>
    <x v="0"/>
    <x v="6"/>
    <x v="8"/>
    <x v="0"/>
    <x v="0"/>
    <x v="0"/>
    <x v="0"/>
    <x v="0"/>
  </r>
  <r>
    <n v="184232288"/>
    <x v="25"/>
    <x v="194"/>
    <s v="2024-12-04"/>
    <m/>
    <m/>
    <x v="0"/>
    <x v="0"/>
    <x v="0"/>
    <x v="0"/>
    <x v="6"/>
    <x v="8"/>
    <x v="0"/>
    <x v="0"/>
    <x v="0"/>
    <x v="0"/>
    <x v="0"/>
  </r>
  <r>
    <n v="184232332"/>
    <x v="22"/>
    <x v="202"/>
    <s v="2024-12-19"/>
    <m/>
    <m/>
    <x v="0"/>
    <x v="0"/>
    <x v="0"/>
    <x v="0"/>
    <x v="7"/>
    <x v="8"/>
    <x v="0"/>
    <x v="0"/>
    <x v="0"/>
    <x v="0"/>
    <x v="0"/>
  </r>
  <r>
    <n v="184232341"/>
    <x v="25"/>
    <x v="194"/>
    <s v="2024-12-04"/>
    <m/>
    <m/>
    <x v="0"/>
    <x v="0"/>
    <x v="0"/>
    <x v="0"/>
    <x v="6"/>
    <x v="8"/>
    <x v="0"/>
    <x v="0"/>
    <x v="0"/>
    <x v="0"/>
    <x v="0"/>
  </r>
  <r>
    <n v="184232380"/>
    <x v="22"/>
    <x v="202"/>
    <s v="2025-01-10"/>
    <m/>
    <m/>
    <x v="0"/>
    <x v="0"/>
    <x v="0"/>
    <x v="0"/>
    <x v="7"/>
    <x v="9"/>
    <x v="0"/>
    <x v="2"/>
    <x v="0"/>
    <x v="0"/>
    <x v="0"/>
  </r>
  <r>
    <n v="184232428"/>
    <x v="22"/>
    <x v="202"/>
    <s v="2024-12-19"/>
    <m/>
    <m/>
    <x v="0"/>
    <x v="0"/>
    <x v="0"/>
    <x v="0"/>
    <x v="7"/>
    <x v="8"/>
    <x v="0"/>
    <x v="0"/>
    <x v="0"/>
    <x v="0"/>
    <x v="0"/>
  </r>
  <r>
    <n v="184234423"/>
    <x v="9"/>
    <x v="190"/>
    <s v="2024-12-04"/>
    <m/>
    <m/>
    <x v="0"/>
    <x v="0"/>
    <x v="0"/>
    <x v="0"/>
    <x v="6"/>
    <x v="8"/>
    <x v="0"/>
    <x v="0"/>
    <x v="0"/>
    <x v="0"/>
    <x v="0"/>
  </r>
  <r>
    <n v="184234458"/>
    <x v="9"/>
    <x v="190"/>
    <s v="2024-12-04"/>
    <m/>
    <m/>
    <x v="0"/>
    <x v="0"/>
    <x v="0"/>
    <x v="0"/>
    <x v="6"/>
    <x v="8"/>
    <x v="0"/>
    <x v="0"/>
    <x v="0"/>
    <x v="0"/>
    <x v="0"/>
  </r>
  <r>
    <n v="184256084"/>
    <x v="103"/>
    <x v="183"/>
    <s v="2024-12-03"/>
    <m/>
    <m/>
    <x v="0"/>
    <x v="0"/>
    <x v="0"/>
    <x v="0"/>
    <x v="6"/>
    <x v="8"/>
    <x v="0"/>
    <x v="0"/>
    <x v="0"/>
    <x v="0"/>
    <x v="0"/>
  </r>
  <r>
    <n v="184256104"/>
    <x v="103"/>
    <x v="183"/>
    <s v="2024-12-09"/>
    <m/>
    <m/>
    <x v="0"/>
    <x v="0"/>
    <x v="0"/>
    <x v="0"/>
    <x v="6"/>
    <x v="8"/>
    <x v="0"/>
    <x v="0"/>
    <x v="0"/>
    <x v="0"/>
    <x v="0"/>
  </r>
  <r>
    <n v="184261429"/>
    <x v="9"/>
    <x v="183"/>
    <s v="2024-12-04"/>
    <m/>
    <m/>
    <x v="0"/>
    <x v="0"/>
    <x v="0"/>
    <x v="0"/>
    <x v="6"/>
    <x v="8"/>
    <x v="0"/>
    <x v="0"/>
    <x v="0"/>
    <x v="0"/>
    <x v="0"/>
  </r>
  <r>
    <n v="184261934"/>
    <x v="5"/>
    <x v="198"/>
    <s v="2024-12-09"/>
    <m/>
    <m/>
    <x v="0"/>
    <x v="0"/>
    <x v="0"/>
    <x v="0"/>
    <x v="6"/>
    <x v="8"/>
    <x v="0"/>
    <x v="0"/>
    <x v="0"/>
    <x v="0"/>
    <x v="0"/>
  </r>
  <r>
    <n v="184263635"/>
    <x v="23"/>
    <x v="199"/>
    <s v="2024-12-04"/>
    <m/>
    <m/>
    <x v="0"/>
    <x v="0"/>
    <x v="0"/>
    <x v="0"/>
    <x v="7"/>
    <x v="8"/>
    <x v="0"/>
    <x v="0"/>
    <x v="0"/>
    <x v="0"/>
    <x v="0"/>
  </r>
  <r>
    <n v="184263708"/>
    <x v="23"/>
    <x v="199"/>
    <s v="2024-12-04"/>
    <m/>
    <m/>
    <x v="0"/>
    <x v="0"/>
    <x v="0"/>
    <x v="0"/>
    <x v="7"/>
    <x v="8"/>
    <x v="0"/>
    <x v="0"/>
    <x v="0"/>
    <x v="0"/>
    <x v="0"/>
  </r>
  <r>
    <n v="184278432"/>
    <x v="24"/>
    <x v="199"/>
    <s v="2024-12-05"/>
    <m/>
    <m/>
    <x v="0"/>
    <x v="0"/>
    <x v="0"/>
    <x v="0"/>
    <x v="7"/>
    <x v="8"/>
    <x v="0"/>
    <x v="0"/>
    <x v="0"/>
    <x v="0"/>
    <x v="0"/>
  </r>
  <r>
    <n v="184278450"/>
    <x v="24"/>
    <x v="199"/>
    <s v="2024-12-05"/>
    <m/>
    <m/>
    <x v="0"/>
    <x v="0"/>
    <x v="0"/>
    <x v="0"/>
    <x v="7"/>
    <x v="8"/>
    <x v="0"/>
    <x v="0"/>
    <x v="0"/>
    <x v="0"/>
    <x v="0"/>
  </r>
  <r>
    <n v="184296723"/>
    <x v="78"/>
    <x v="185"/>
    <s v="2024-12-12"/>
    <m/>
    <m/>
    <x v="0"/>
    <x v="0"/>
    <x v="0"/>
    <x v="0"/>
    <x v="7"/>
    <x v="8"/>
    <x v="0"/>
    <x v="0"/>
    <x v="0"/>
    <x v="0"/>
    <x v="0"/>
  </r>
  <r>
    <n v="184296766"/>
    <x v="78"/>
    <x v="185"/>
    <s v="2024-12-13"/>
    <m/>
    <m/>
    <x v="0"/>
    <x v="0"/>
    <x v="0"/>
    <x v="0"/>
    <x v="7"/>
    <x v="8"/>
    <x v="0"/>
    <x v="0"/>
    <x v="0"/>
    <x v="0"/>
    <x v="0"/>
  </r>
  <r>
    <n v="184296875"/>
    <x v="23"/>
    <x v="198"/>
    <s v="2024-12-05"/>
    <m/>
    <m/>
    <x v="0"/>
    <x v="0"/>
    <x v="0"/>
    <x v="0"/>
    <x v="6"/>
    <x v="8"/>
    <x v="0"/>
    <x v="0"/>
    <x v="0"/>
    <x v="0"/>
    <x v="0"/>
  </r>
  <r>
    <n v="184296917"/>
    <x v="23"/>
    <x v="198"/>
    <s v="2024-12-05"/>
    <m/>
    <m/>
    <x v="0"/>
    <x v="0"/>
    <x v="0"/>
    <x v="0"/>
    <x v="6"/>
    <x v="8"/>
    <x v="0"/>
    <x v="0"/>
    <x v="0"/>
    <x v="0"/>
    <x v="0"/>
  </r>
  <r>
    <n v="184308499"/>
    <x v="9"/>
    <x v="199"/>
    <s v="2024-12-09"/>
    <m/>
    <m/>
    <x v="0"/>
    <x v="0"/>
    <x v="0"/>
    <x v="0"/>
    <x v="7"/>
    <x v="8"/>
    <x v="0"/>
    <x v="0"/>
    <x v="0"/>
    <x v="0"/>
    <x v="0"/>
  </r>
  <r>
    <n v="184308532"/>
    <x v="9"/>
    <x v="199"/>
    <s v="2024-12-09"/>
    <m/>
    <m/>
    <x v="0"/>
    <x v="0"/>
    <x v="0"/>
    <x v="0"/>
    <x v="7"/>
    <x v="8"/>
    <x v="0"/>
    <x v="0"/>
    <x v="0"/>
    <x v="0"/>
    <x v="0"/>
  </r>
  <r>
    <n v="184309426"/>
    <x v="25"/>
    <x v="197"/>
    <s v="2024-12-09"/>
    <m/>
    <m/>
    <x v="0"/>
    <x v="0"/>
    <x v="0"/>
    <x v="0"/>
    <x v="7"/>
    <x v="8"/>
    <x v="0"/>
    <x v="0"/>
    <x v="0"/>
    <x v="0"/>
    <x v="0"/>
  </r>
  <r>
    <n v="184309448"/>
    <x v="25"/>
    <x v="197"/>
    <s v="2024-12-03"/>
    <m/>
    <m/>
    <x v="0"/>
    <x v="0"/>
    <x v="0"/>
    <x v="0"/>
    <x v="7"/>
    <x v="8"/>
    <x v="0"/>
    <x v="0"/>
    <x v="0"/>
    <x v="0"/>
    <x v="0"/>
  </r>
  <r>
    <n v="184309644"/>
    <x v="23"/>
    <x v="199"/>
    <s v="2024-12-05"/>
    <m/>
    <m/>
    <x v="0"/>
    <x v="0"/>
    <x v="0"/>
    <x v="0"/>
    <x v="7"/>
    <x v="8"/>
    <x v="0"/>
    <x v="0"/>
    <x v="0"/>
    <x v="0"/>
    <x v="0"/>
  </r>
  <r>
    <n v="184309693"/>
    <x v="23"/>
    <x v="199"/>
    <s v="2024-12-05"/>
    <m/>
    <m/>
    <x v="0"/>
    <x v="0"/>
    <x v="0"/>
    <x v="0"/>
    <x v="7"/>
    <x v="8"/>
    <x v="0"/>
    <x v="0"/>
    <x v="0"/>
    <x v="0"/>
    <x v="0"/>
  </r>
  <r>
    <n v="184309724"/>
    <x v="23"/>
    <x v="199"/>
    <s v="2024-12-05"/>
    <m/>
    <m/>
    <x v="0"/>
    <x v="0"/>
    <x v="0"/>
    <x v="0"/>
    <x v="7"/>
    <x v="8"/>
    <x v="0"/>
    <x v="0"/>
    <x v="0"/>
    <x v="0"/>
    <x v="0"/>
  </r>
  <r>
    <n v="184309848"/>
    <x v="13"/>
    <x v="203"/>
    <s v="2024-12-19"/>
    <m/>
    <m/>
    <x v="0"/>
    <x v="0"/>
    <x v="0"/>
    <x v="0"/>
    <x v="7"/>
    <x v="8"/>
    <x v="0"/>
    <x v="0"/>
    <x v="0"/>
    <x v="0"/>
    <x v="0"/>
  </r>
  <r>
    <n v="184309901"/>
    <x v="13"/>
    <x v="203"/>
    <s v="2024-12-19"/>
    <m/>
    <m/>
    <x v="0"/>
    <x v="0"/>
    <x v="0"/>
    <x v="0"/>
    <x v="7"/>
    <x v="8"/>
    <x v="0"/>
    <x v="0"/>
    <x v="0"/>
    <x v="0"/>
    <x v="0"/>
  </r>
  <r>
    <n v="184317059"/>
    <x v="4"/>
    <x v="199"/>
    <s v="2024-12-10"/>
    <m/>
    <m/>
    <x v="0"/>
    <x v="0"/>
    <x v="0"/>
    <x v="0"/>
    <x v="7"/>
    <x v="8"/>
    <x v="0"/>
    <x v="0"/>
    <x v="0"/>
    <x v="0"/>
    <x v="0"/>
  </r>
  <r>
    <n v="184317093"/>
    <x v="4"/>
    <x v="199"/>
    <s v="2024-12-10"/>
    <m/>
    <m/>
    <x v="0"/>
    <x v="0"/>
    <x v="0"/>
    <x v="0"/>
    <x v="7"/>
    <x v="8"/>
    <x v="0"/>
    <x v="0"/>
    <x v="0"/>
    <x v="0"/>
    <x v="0"/>
  </r>
  <r>
    <n v="184317123"/>
    <x v="4"/>
    <x v="199"/>
    <s v="2024-12-10"/>
    <m/>
    <m/>
    <x v="0"/>
    <x v="0"/>
    <x v="0"/>
    <x v="0"/>
    <x v="7"/>
    <x v="8"/>
    <x v="0"/>
    <x v="0"/>
    <x v="0"/>
    <x v="0"/>
    <x v="0"/>
  </r>
  <r>
    <n v="184317147"/>
    <x v="4"/>
    <x v="199"/>
    <s v="2024-12-10"/>
    <m/>
    <m/>
    <x v="0"/>
    <x v="0"/>
    <x v="0"/>
    <x v="0"/>
    <x v="7"/>
    <x v="8"/>
    <x v="0"/>
    <x v="0"/>
    <x v="0"/>
    <x v="0"/>
    <x v="0"/>
  </r>
  <r>
    <n v="184329294"/>
    <x v="74"/>
    <x v="199"/>
    <s v="2024-12-09"/>
    <m/>
    <m/>
    <x v="0"/>
    <x v="0"/>
    <x v="0"/>
    <x v="0"/>
    <x v="7"/>
    <x v="8"/>
    <x v="0"/>
    <x v="0"/>
    <x v="0"/>
    <x v="0"/>
    <x v="0"/>
  </r>
  <r>
    <n v="184329317"/>
    <x v="74"/>
    <x v="199"/>
    <s v="2024-12-09"/>
    <m/>
    <m/>
    <x v="0"/>
    <x v="0"/>
    <x v="0"/>
    <x v="0"/>
    <x v="7"/>
    <x v="8"/>
    <x v="0"/>
    <x v="0"/>
    <x v="0"/>
    <x v="0"/>
    <x v="0"/>
  </r>
  <r>
    <n v="184329337"/>
    <x v="74"/>
    <x v="199"/>
    <s v="2024-12-03"/>
    <m/>
    <m/>
    <x v="0"/>
    <x v="0"/>
    <x v="0"/>
    <x v="0"/>
    <x v="7"/>
    <x v="8"/>
    <x v="0"/>
    <x v="0"/>
    <x v="0"/>
    <x v="0"/>
    <x v="0"/>
  </r>
  <r>
    <n v="184379958"/>
    <x v="12"/>
    <x v="204"/>
    <s v="2025-01-14"/>
    <m/>
    <m/>
    <x v="0"/>
    <x v="0"/>
    <x v="0"/>
    <x v="0"/>
    <x v="8"/>
    <x v="9"/>
    <x v="1"/>
    <x v="2"/>
    <x v="0"/>
    <x v="0"/>
    <x v="0"/>
  </r>
  <r>
    <n v="184384836"/>
    <x v="70"/>
    <x v="195"/>
    <s v="2024-12-12"/>
    <m/>
    <m/>
    <x v="0"/>
    <x v="0"/>
    <x v="0"/>
    <x v="0"/>
    <x v="7"/>
    <x v="8"/>
    <x v="0"/>
    <x v="0"/>
    <x v="0"/>
    <x v="0"/>
    <x v="0"/>
  </r>
  <r>
    <n v="184384869"/>
    <x v="70"/>
    <x v="195"/>
    <s v="2024-12-12"/>
    <m/>
    <m/>
    <x v="0"/>
    <x v="0"/>
    <x v="0"/>
    <x v="0"/>
    <x v="7"/>
    <x v="8"/>
    <x v="0"/>
    <x v="0"/>
    <x v="0"/>
    <x v="0"/>
    <x v="0"/>
  </r>
  <r>
    <n v="184384907"/>
    <x v="70"/>
    <x v="195"/>
    <s v="2024-12-12"/>
    <m/>
    <m/>
    <x v="0"/>
    <x v="0"/>
    <x v="0"/>
    <x v="0"/>
    <x v="7"/>
    <x v="8"/>
    <x v="0"/>
    <x v="0"/>
    <x v="0"/>
    <x v="0"/>
    <x v="0"/>
  </r>
  <r>
    <n v="184385205"/>
    <x v="12"/>
    <x v="195"/>
    <s v="2024-12-11"/>
    <m/>
    <m/>
    <x v="0"/>
    <x v="0"/>
    <x v="0"/>
    <x v="0"/>
    <x v="7"/>
    <x v="8"/>
    <x v="0"/>
    <x v="0"/>
    <x v="0"/>
    <x v="0"/>
    <x v="0"/>
  </r>
  <r>
    <n v="184385793"/>
    <x v="4"/>
    <x v="196"/>
    <s v="2024-12-16"/>
    <m/>
    <m/>
    <x v="0"/>
    <x v="0"/>
    <x v="0"/>
    <x v="0"/>
    <x v="7"/>
    <x v="8"/>
    <x v="0"/>
    <x v="0"/>
    <x v="0"/>
    <x v="0"/>
    <x v="0"/>
  </r>
  <r>
    <n v="184409665"/>
    <x v="13"/>
    <x v="185"/>
    <s v="2024-12-11"/>
    <m/>
    <m/>
    <x v="0"/>
    <x v="0"/>
    <x v="0"/>
    <x v="0"/>
    <x v="7"/>
    <x v="8"/>
    <x v="0"/>
    <x v="0"/>
    <x v="0"/>
    <x v="0"/>
    <x v="0"/>
  </r>
  <r>
    <n v="184410979"/>
    <x v="24"/>
    <x v="185"/>
    <s v="2024-12-10"/>
    <m/>
    <m/>
    <x v="0"/>
    <x v="0"/>
    <x v="0"/>
    <x v="0"/>
    <x v="7"/>
    <x v="8"/>
    <x v="0"/>
    <x v="0"/>
    <x v="0"/>
    <x v="0"/>
    <x v="0"/>
  </r>
  <r>
    <n v="184411028"/>
    <x v="24"/>
    <x v="185"/>
    <s v="2024-12-10"/>
    <m/>
    <m/>
    <x v="0"/>
    <x v="0"/>
    <x v="0"/>
    <x v="0"/>
    <x v="7"/>
    <x v="8"/>
    <x v="0"/>
    <x v="0"/>
    <x v="0"/>
    <x v="0"/>
    <x v="0"/>
  </r>
  <r>
    <n v="184411233"/>
    <x v="13"/>
    <x v="185"/>
    <s v="2024-12-10"/>
    <m/>
    <m/>
    <x v="0"/>
    <x v="0"/>
    <x v="0"/>
    <x v="0"/>
    <x v="7"/>
    <x v="8"/>
    <x v="0"/>
    <x v="0"/>
    <x v="0"/>
    <x v="0"/>
    <x v="0"/>
  </r>
  <r>
    <n v="184411284"/>
    <x v="13"/>
    <x v="185"/>
    <s v="2024-12-12"/>
    <m/>
    <m/>
    <x v="0"/>
    <x v="0"/>
    <x v="0"/>
    <x v="0"/>
    <x v="7"/>
    <x v="8"/>
    <x v="0"/>
    <x v="0"/>
    <x v="0"/>
    <x v="0"/>
    <x v="0"/>
  </r>
  <r>
    <n v="184411316"/>
    <x v="13"/>
    <x v="185"/>
    <s v="2024-12-10"/>
    <m/>
    <m/>
    <x v="0"/>
    <x v="0"/>
    <x v="0"/>
    <x v="0"/>
    <x v="7"/>
    <x v="8"/>
    <x v="0"/>
    <x v="0"/>
    <x v="0"/>
    <x v="0"/>
    <x v="0"/>
  </r>
  <r>
    <n v="184411398"/>
    <x v="5"/>
    <x v="203"/>
    <s v="2024-12-16"/>
    <m/>
    <m/>
    <x v="0"/>
    <x v="0"/>
    <x v="0"/>
    <x v="0"/>
    <x v="7"/>
    <x v="8"/>
    <x v="0"/>
    <x v="0"/>
    <x v="0"/>
    <x v="0"/>
    <x v="0"/>
  </r>
  <r>
    <n v="184411434"/>
    <x v="5"/>
    <x v="203"/>
    <s v="2024-12-16"/>
    <m/>
    <m/>
    <x v="0"/>
    <x v="0"/>
    <x v="0"/>
    <x v="0"/>
    <x v="7"/>
    <x v="8"/>
    <x v="0"/>
    <x v="0"/>
    <x v="0"/>
    <x v="0"/>
    <x v="0"/>
  </r>
  <r>
    <n v="184413308"/>
    <x v="7"/>
    <x v="185"/>
    <s v="2024-12-11"/>
    <m/>
    <m/>
    <x v="0"/>
    <x v="0"/>
    <x v="0"/>
    <x v="0"/>
    <x v="7"/>
    <x v="8"/>
    <x v="0"/>
    <x v="0"/>
    <x v="0"/>
    <x v="0"/>
    <x v="0"/>
  </r>
  <r>
    <n v="184416735"/>
    <x v="28"/>
    <x v="185"/>
    <s v="2024-12-11"/>
    <m/>
    <m/>
    <x v="0"/>
    <x v="0"/>
    <x v="0"/>
    <x v="0"/>
    <x v="7"/>
    <x v="8"/>
    <x v="0"/>
    <x v="0"/>
    <x v="0"/>
    <x v="0"/>
    <x v="0"/>
  </r>
  <r>
    <n v="184416787"/>
    <x v="28"/>
    <x v="185"/>
    <s v="2024-12-11"/>
    <m/>
    <m/>
    <x v="0"/>
    <x v="0"/>
    <x v="0"/>
    <x v="0"/>
    <x v="7"/>
    <x v="8"/>
    <x v="0"/>
    <x v="0"/>
    <x v="0"/>
    <x v="0"/>
    <x v="0"/>
  </r>
  <r>
    <n v="184416830"/>
    <x v="28"/>
    <x v="185"/>
    <s v="2024-12-11"/>
    <m/>
    <m/>
    <x v="0"/>
    <x v="0"/>
    <x v="0"/>
    <x v="0"/>
    <x v="7"/>
    <x v="8"/>
    <x v="0"/>
    <x v="0"/>
    <x v="0"/>
    <x v="0"/>
    <x v="0"/>
  </r>
  <r>
    <n v="184416874"/>
    <x v="28"/>
    <x v="185"/>
    <s v="2024-12-11"/>
    <m/>
    <m/>
    <x v="0"/>
    <x v="0"/>
    <x v="0"/>
    <x v="0"/>
    <x v="7"/>
    <x v="8"/>
    <x v="0"/>
    <x v="0"/>
    <x v="0"/>
    <x v="0"/>
    <x v="0"/>
  </r>
  <r>
    <n v="184416918"/>
    <x v="28"/>
    <x v="185"/>
    <s v="2024-12-11"/>
    <m/>
    <m/>
    <x v="0"/>
    <x v="0"/>
    <x v="0"/>
    <x v="0"/>
    <x v="7"/>
    <x v="8"/>
    <x v="0"/>
    <x v="0"/>
    <x v="0"/>
    <x v="0"/>
    <x v="0"/>
  </r>
  <r>
    <n v="184431261"/>
    <x v="104"/>
    <x v="186"/>
    <s v="2025-01-14"/>
    <m/>
    <m/>
    <x v="0"/>
    <x v="0"/>
    <x v="0"/>
    <x v="0"/>
    <x v="8"/>
    <x v="9"/>
    <x v="1"/>
    <x v="2"/>
    <x v="0"/>
    <x v="0"/>
    <x v="0"/>
  </r>
  <r>
    <n v="184431290"/>
    <x v="104"/>
    <x v="186"/>
    <s v="2025-01-14"/>
    <m/>
    <m/>
    <x v="0"/>
    <x v="0"/>
    <x v="0"/>
    <x v="0"/>
    <x v="8"/>
    <x v="9"/>
    <x v="1"/>
    <x v="2"/>
    <x v="0"/>
    <x v="0"/>
    <x v="0"/>
  </r>
  <r>
    <n v="184460630"/>
    <x v="24"/>
    <x v="170"/>
    <s v="2024-12-13"/>
    <m/>
    <m/>
    <x v="0"/>
    <x v="4"/>
    <x v="0"/>
    <x v="1"/>
    <x v="7"/>
    <x v="8"/>
    <x v="0"/>
    <x v="0"/>
    <x v="0"/>
    <x v="0"/>
    <x v="0"/>
  </r>
  <r>
    <n v="184461870"/>
    <x v="8"/>
    <x v="196"/>
    <s v="2024-12-27"/>
    <m/>
    <m/>
    <x v="0"/>
    <x v="0"/>
    <x v="0"/>
    <x v="0"/>
    <x v="7"/>
    <x v="8"/>
    <x v="0"/>
    <x v="0"/>
    <x v="0"/>
    <x v="0"/>
    <x v="0"/>
  </r>
  <r>
    <n v="184461898"/>
    <x v="8"/>
    <x v="196"/>
    <s v="2024-12-27"/>
    <m/>
    <m/>
    <x v="0"/>
    <x v="0"/>
    <x v="0"/>
    <x v="0"/>
    <x v="7"/>
    <x v="8"/>
    <x v="0"/>
    <x v="0"/>
    <x v="0"/>
    <x v="0"/>
    <x v="0"/>
  </r>
  <r>
    <n v="184461934"/>
    <x v="8"/>
    <x v="196"/>
    <s v="2024-12-31"/>
    <m/>
    <m/>
    <x v="0"/>
    <x v="0"/>
    <x v="0"/>
    <x v="0"/>
    <x v="7"/>
    <x v="8"/>
    <x v="0"/>
    <x v="0"/>
    <x v="0"/>
    <x v="0"/>
    <x v="0"/>
  </r>
  <r>
    <n v="184467102"/>
    <x v="15"/>
    <x v="205"/>
    <s v="2024-12-13"/>
    <m/>
    <m/>
    <x v="0"/>
    <x v="0"/>
    <x v="0"/>
    <x v="0"/>
    <x v="7"/>
    <x v="8"/>
    <x v="0"/>
    <x v="0"/>
    <x v="0"/>
    <x v="0"/>
    <x v="0"/>
  </r>
  <r>
    <n v="184467123"/>
    <x v="15"/>
    <x v="205"/>
    <s v="2024-12-13"/>
    <m/>
    <m/>
    <x v="0"/>
    <x v="0"/>
    <x v="0"/>
    <x v="0"/>
    <x v="7"/>
    <x v="8"/>
    <x v="0"/>
    <x v="0"/>
    <x v="0"/>
    <x v="0"/>
    <x v="0"/>
  </r>
  <r>
    <n v="184469353"/>
    <x v="82"/>
    <x v="206"/>
    <s v="2024-12-12"/>
    <m/>
    <m/>
    <x v="0"/>
    <x v="0"/>
    <x v="0"/>
    <x v="0"/>
    <x v="7"/>
    <x v="8"/>
    <x v="0"/>
    <x v="0"/>
    <x v="0"/>
    <x v="0"/>
    <x v="0"/>
  </r>
  <r>
    <n v="184469423"/>
    <x v="82"/>
    <x v="206"/>
    <s v="2024-12-12"/>
    <m/>
    <m/>
    <x v="0"/>
    <x v="0"/>
    <x v="0"/>
    <x v="0"/>
    <x v="7"/>
    <x v="8"/>
    <x v="0"/>
    <x v="0"/>
    <x v="0"/>
    <x v="0"/>
    <x v="0"/>
  </r>
  <r>
    <n v="184470000"/>
    <x v="86"/>
    <x v="170"/>
    <s v="2024-12-13"/>
    <m/>
    <m/>
    <x v="0"/>
    <x v="0"/>
    <x v="0"/>
    <x v="0"/>
    <x v="7"/>
    <x v="8"/>
    <x v="0"/>
    <x v="0"/>
    <x v="0"/>
    <x v="0"/>
    <x v="0"/>
  </r>
  <r>
    <n v="184473133"/>
    <x v="81"/>
    <x v="170"/>
    <s v="2024-12-13"/>
    <m/>
    <m/>
    <x v="0"/>
    <x v="0"/>
    <x v="0"/>
    <x v="0"/>
    <x v="7"/>
    <x v="8"/>
    <x v="0"/>
    <x v="0"/>
    <x v="0"/>
    <x v="0"/>
    <x v="0"/>
  </r>
  <r>
    <n v="184473154"/>
    <x v="81"/>
    <x v="170"/>
    <s v="2024-12-13"/>
    <m/>
    <m/>
    <x v="0"/>
    <x v="0"/>
    <x v="0"/>
    <x v="0"/>
    <x v="7"/>
    <x v="8"/>
    <x v="0"/>
    <x v="0"/>
    <x v="0"/>
    <x v="0"/>
    <x v="0"/>
  </r>
  <r>
    <n v="184488254"/>
    <x v="5"/>
    <x v="207"/>
    <s v="2024-12-18"/>
    <m/>
    <m/>
    <x v="0"/>
    <x v="0"/>
    <x v="0"/>
    <x v="0"/>
    <x v="7"/>
    <x v="8"/>
    <x v="0"/>
    <x v="0"/>
    <x v="0"/>
    <x v="0"/>
    <x v="0"/>
  </r>
  <r>
    <n v="184488294"/>
    <x v="5"/>
    <x v="207"/>
    <s v="2024-12-18"/>
    <m/>
    <m/>
    <x v="0"/>
    <x v="0"/>
    <x v="0"/>
    <x v="0"/>
    <x v="7"/>
    <x v="8"/>
    <x v="0"/>
    <x v="0"/>
    <x v="0"/>
    <x v="0"/>
    <x v="0"/>
  </r>
  <r>
    <n v="184488324"/>
    <x v="5"/>
    <x v="207"/>
    <m/>
    <s v="2024-12-31"/>
    <m/>
    <x v="0"/>
    <x v="0"/>
    <x v="0"/>
    <x v="0"/>
    <x v="7"/>
    <x v="2"/>
    <x v="0"/>
    <x v="1"/>
    <x v="0"/>
    <x v="0"/>
    <x v="0"/>
  </r>
  <r>
    <n v="184494918"/>
    <x v="30"/>
    <x v="170"/>
    <s v="2024-12-12"/>
    <m/>
    <m/>
    <x v="0"/>
    <x v="0"/>
    <x v="0"/>
    <x v="0"/>
    <x v="7"/>
    <x v="8"/>
    <x v="0"/>
    <x v="0"/>
    <x v="0"/>
    <x v="0"/>
    <x v="0"/>
  </r>
  <r>
    <n v="184494947"/>
    <x v="30"/>
    <x v="170"/>
    <s v="2024-12-12"/>
    <m/>
    <m/>
    <x v="0"/>
    <x v="0"/>
    <x v="0"/>
    <x v="0"/>
    <x v="7"/>
    <x v="8"/>
    <x v="0"/>
    <x v="0"/>
    <x v="0"/>
    <x v="0"/>
    <x v="0"/>
  </r>
  <r>
    <n v="184494971"/>
    <x v="30"/>
    <x v="170"/>
    <s v="2024-12-12"/>
    <m/>
    <m/>
    <x v="0"/>
    <x v="0"/>
    <x v="0"/>
    <x v="0"/>
    <x v="7"/>
    <x v="8"/>
    <x v="0"/>
    <x v="0"/>
    <x v="0"/>
    <x v="0"/>
    <x v="0"/>
  </r>
  <r>
    <n v="184629582"/>
    <x v="5"/>
    <x v="208"/>
    <s v="2025-01-03"/>
    <m/>
    <m/>
    <x v="0"/>
    <x v="0"/>
    <x v="0"/>
    <x v="0"/>
    <x v="7"/>
    <x v="9"/>
    <x v="0"/>
    <x v="2"/>
    <x v="0"/>
    <x v="0"/>
    <x v="0"/>
  </r>
  <r>
    <n v="184629709"/>
    <x v="5"/>
    <x v="208"/>
    <s v="2025-01-03"/>
    <m/>
    <m/>
    <x v="0"/>
    <x v="0"/>
    <x v="0"/>
    <x v="0"/>
    <x v="7"/>
    <x v="9"/>
    <x v="0"/>
    <x v="2"/>
    <x v="0"/>
    <x v="0"/>
    <x v="0"/>
  </r>
  <r>
    <n v="184631789"/>
    <x v="15"/>
    <x v="154"/>
    <s v="2024-12-19"/>
    <m/>
    <m/>
    <x v="0"/>
    <x v="0"/>
    <x v="0"/>
    <x v="0"/>
    <x v="7"/>
    <x v="8"/>
    <x v="0"/>
    <x v="0"/>
    <x v="0"/>
    <x v="0"/>
    <x v="0"/>
  </r>
  <r>
    <n v="184632431"/>
    <x v="25"/>
    <x v="196"/>
    <s v="2024-12-16"/>
    <m/>
    <m/>
    <x v="0"/>
    <x v="0"/>
    <x v="0"/>
    <x v="0"/>
    <x v="7"/>
    <x v="8"/>
    <x v="0"/>
    <x v="0"/>
    <x v="0"/>
    <x v="0"/>
    <x v="0"/>
  </r>
  <r>
    <n v="184639840"/>
    <x v="24"/>
    <x v="202"/>
    <m/>
    <s v="2025-01-16"/>
    <m/>
    <x v="0"/>
    <x v="0"/>
    <x v="0"/>
    <x v="0"/>
    <x v="7"/>
    <x v="2"/>
    <x v="0"/>
    <x v="1"/>
    <x v="0"/>
    <x v="0"/>
    <x v="0"/>
  </r>
  <r>
    <n v="184639875"/>
    <x v="24"/>
    <x v="202"/>
    <m/>
    <s v="2025-01-16"/>
    <m/>
    <x v="0"/>
    <x v="0"/>
    <x v="0"/>
    <x v="0"/>
    <x v="7"/>
    <x v="2"/>
    <x v="0"/>
    <x v="1"/>
    <x v="0"/>
    <x v="0"/>
    <x v="0"/>
  </r>
  <r>
    <n v="184641462"/>
    <x v="28"/>
    <x v="203"/>
    <s v="2024-12-20"/>
    <m/>
    <m/>
    <x v="0"/>
    <x v="0"/>
    <x v="0"/>
    <x v="0"/>
    <x v="7"/>
    <x v="8"/>
    <x v="0"/>
    <x v="0"/>
    <x v="0"/>
    <x v="0"/>
    <x v="0"/>
  </r>
  <r>
    <n v="184641495"/>
    <x v="28"/>
    <x v="203"/>
    <s v="2024-12-20"/>
    <m/>
    <m/>
    <x v="0"/>
    <x v="0"/>
    <x v="0"/>
    <x v="0"/>
    <x v="7"/>
    <x v="8"/>
    <x v="0"/>
    <x v="0"/>
    <x v="0"/>
    <x v="0"/>
    <x v="0"/>
  </r>
  <r>
    <n v="184641687"/>
    <x v="70"/>
    <x v="196"/>
    <s v="2024-12-16"/>
    <m/>
    <m/>
    <x v="0"/>
    <x v="0"/>
    <x v="0"/>
    <x v="0"/>
    <x v="7"/>
    <x v="8"/>
    <x v="0"/>
    <x v="0"/>
    <x v="0"/>
    <x v="0"/>
    <x v="0"/>
  </r>
  <r>
    <n v="184641730"/>
    <x v="70"/>
    <x v="196"/>
    <s v="2024-12-16"/>
    <m/>
    <m/>
    <x v="0"/>
    <x v="0"/>
    <x v="0"/>
    <x v="0"/>
    <x v="7"/>
    <x v="8"/>
    <x v="0"/>
    <x v="0"/>
    <x v="0"/>
    <x v="0"/>
    <x v="0"/>
  </r>
  <r>
    <n v="184641895"/>
    <x v="105"/>
    <x v="196"/>
    <s v="2024-12-16"/>
    <m/>
    <m/>
    <x v="0"/>
    <x v="0"/>
    <x v="0"/>
    <x v="0"/>
    <x v="7"/>
    <x v="8"/>
    <x v="0"/>
    <x v="0"/>
    <x v="0"/>
    <x v="0"/>
    <x v="0"/>
  </r>
  <r>
    <n v="184641915"/>
    <x v="105"/>
    <x v="196"/>
    <s v="2024-12-16"/>
    <m/>
    <m/>
    <x v="0"/>
    <x v="0"/>
    <x v="0"/>
    <x v="0"/>
    <x v="7"/>
    <x v="8"/>
    <x v="0"/>
    <x v="0"/>
    <x v="0"/>
    <x v="0"/>
    <x v="0"/>
  </r>
  <r>
    <n v="184642145"/>
    <x v="76"/>
    <x v="209"/>
    <s v="2025-01-03"/>
    <m/>
    <m/>
    <x v="0"/>
    <x v="0"/>
    <x v="0"/>
    <x v="0"/>
    <x v="7"/>
    <x v="9"/>
    <x v="0"/>
    <x v="2"/>
    <x v="0"/>
    <x v="0"/>
    <x v="0"/>
  </r>
  <r>
    <n v="184645706"/>
    <x v="86"/>
    <x v="202"/>
    <m/>
    <s v="2024-12-20"/>
    <m/>
    <x v="0"/>
    <x v="0"/>
    <x v="0"/>
    <x v="0"/>
    <x v="7"/>
    <x v="2"/>
    <x v="0"/>
    <x v="1"/>
    <x v="0"/>
    <x v="0"/>
    <x v="0"/>
  </r>
  <r>
    <n v="184645736"/>
    <x v="86"/>
    <x v="202"/>
    <m/>
    <s v="2024-12-20"/>
    <m/>
    <x v="0"/>
    <x v="0"/>
    <x v="0"/>
    <x v="0"/>
    <x v="7"/>
    <x v="2"/>
    <x v="0"/>
    <x v="1"/>
    <x v="0"/>
    <x v="0"/>
    <x v="0"/>
  </r>
  <r>
    <n v="184645771"/>
    <x v="86"/>
    <x v="202"/>
    <m/>
    <s v="2024-12-20"/>
    <m/>
    <x v="0"/>
    <x v="0"/>
    <x v="0"/>
    <x v="0"/>
    <x v="7"/>
    <x v="2"/>
    <x v="0"/>
    <x v="1"/>
    <x v="0"/>
    <x v="0"/>
    <x v="0"/>
  </r>
  <r>
    <n v="184645794"/>
    <x v="86"/>
    <x v="202"/>
    <m/>
    <s v="2024-12-20"/>
    <m/>
    <x v="0"/>
    <x v="0"/>
    <x v="0"/>
    <x v="0"/>
    <x v="7"/>
    <x v="2"/>
    <x v="0"/>
    <x v="1"/>
    <x v="0"/>
    <x v="0"/>
    <x v="0"/>
  </r>
  <r>
    <n v="184645820"/>
    <x v="86"/>
    <x v="202"/>
    <m/>
    <s v="2024-12-20"/>
    <m/>
    <x v="0"/>
    <x v="0"/>
    <x v="0"/>
    <x v="0"/>
    <x v="7"/>
    <x v="2"/>
    <x v="0"/>
    <x v="1"/>
    <x v="0"/>
    <x v="0"/>
    <x v="0"/>
  </r>
  <r>
    <n v="184645972"/>
    <x v="105"/>
    <x v="196"/>
    <s v="2024-12-16"/>
    <m/>
    <m/>
    <x v="0"/>
    <x v="0"/>
    <x v="0"/>
    <x v="0"/>
    <x v="7"/>
    <x v="8"/>
    <x v="0"/>
    <x v="0"/>
    <x v="0"/>
    <x v="0"/>
    <x v="0"/>
  </r>
  <r>
    <n v="184646142"/>
    <x v="106"/>
    <x v="187"/>
    <s v="2024-12-18"/>
    <m/>
    <m/>
    <x v="0"/>
    <x v="0"/>
    <x v="0"/>
    <x v="0"/>
    <x v="7"/>
    <x v="8"/>
    <x v="0"/>
    <x v="0"/>
    <x v="0"/>
    <x v="0"/>
    <x v="0"/>
  </r>
  <r>
    <n v="184646214"/>
    <x v="70"/>
    <x v="210"/>
    <s v="2025-01-16"/>
    <m/>
    <m/>
    <x v="0"/>
    <x v="0"/>
    <x v="0"/>
    <x v="0"/>
    <x v="7"/>
    <x v="9"/>
    <x v="0"/>
    <x v="2"/>
    <x v="0"/>
    <x v="0"/>
    <x v="0"/>
  </r>
  <r>
    <n v="184646247"/>
    <x v="70"/>
    <x v="210"/>
    <s v="2024-12-24"/>
    <m/>
    <m/>
    <x v="0"/>
    <x v="0"/>
    <x v="0"/>
    <x v="0"/>
    <x v="7"/>
    <x v="8"/>
    <x v="0"/>
    <x v="0"/>
    <x v="0"/>
    <x v="0"/>
    <x v="0"/>
  </r>
  <r>
    <n v="184660043"/>
    <x v="22"/>
    <x v="187"/>
    <s v="2024-12-18"/>
    <m/>
    <m/>
    <x v="0"/>
    <x v="0"/>
    <x v="0"/>
    <x v="0"/>
    <x v="7"/>
    <x v="8"/>
    <x v="0"/>
    <x v="0"/>
    <x v="0"/>
    <x v="0"/>
    <x v="0"/>
  </r>
  <r>
    <n v="184660072"/>
    <x v="22"/>
    <x v="187"/>
    <s v="2024-12-18"/>
    <m/>
    <m/>
    <x v="0"/>
    <x v="0"/>
    <x v="0"/>
    <x v="0"/>
    <x v="7"/>
    <x v="8"/>
    <x v="0"/>
    <x v="0"/>
    <x v="0"/>
    <x v="0"/>
    <x v="0"/>
  </r>
  <r>
    <n v="184662652"/>
    <x v="7"/>
    <x v="211"/>
    <s v="2024-12-27"/>
    <m/>
    <m/>
    <x v="0"/>
    <x v="6"/>
    <x v="0"/>
    <x v="1"/>
    <x v="7"/>
    <x v="8"/>
    <x v="0"/>
    <x v="0"/>
    <x v="0"/>
    <x v="0"/>
    <x v="0"/>
  </r>
  <r>
    <n v="184662678"/>
    <x v="7"/>
    <x v="211"/>
    <s v="2024-12-27"/>
    <m/>
    <m/>
    <x v="0"/>
    <x v="0"/>
    <x v="0"/>
    <x v="0"/>
    <x v="7"/>
    <x v="8"/>
    <x v="0"/>
    <x v="0"/>
    <x v="0"/>
    <x v="0"/>
    <x v="0"/>
  </r>
  <r>
    <n v="184662710"/>
    <x v="7"/>
    <x v="211"/>
    <s v="2024-12-27"/>
    <m/>
    <m/>
    <x v="0"/>
    <x v="0"/>
    <x v="0"/>
    <x v="0"/>
    <x v="7"/>
    <x v="8"/>
    <x v="0"/>
    <x v="0"/>
    <x v="0"/>
    <x v="0"/>
    <x v="0"/>
  </r>
  <r>
    <n v="184662741"/>
    <x v="7"/>
    <x v="211"/>
    <s v="2024-12-27"/>
    <m/>
    <m/>
    <x v="0"/>
    <x v="0"/>
    <x v="0"/>
    <x v="0"/>
    <x v="7"/>
    <x v="8"/>
    <x v="0"/>
    <x v="0"/>
    <x v="0"/>
    <x v="0"/>
    <x v="0"/>
  </r>
  <r>
    <n v="184664109"/>
    <x v="9"/>
    <x v="212"/>
    <s v="2024-12-24"/>
    <m/>
    <m/>
    <x v="0"/>
    <x v="0"/>
    <x v="0"/>
    <x v="0"/>
    <x v="7"/>
    <x v="8"/>
    <x v="0"/>
    <x v="0"/>
    <x v="0"/>
    <x v="0"/>
    <x v="0"/>
  </r>
  <r>
    <n v="184664138"/>
    <x v="9"/>
    <x v="212"/>
    <s v="2024-12-24"/>
    <m/>
    <m/>
    <x v="0"/>
    <x v="0"/>
    <x v="0"/>
    <x v="0"/>
    <x v="7"/>
    <x v="8"/>
    <x v="0"/>
    <x v="0"/>
    <x v="0"/>
    <x v="0"/>
    <x v="0"/>
  </r>
  <r>
    <n v="184664699"/>
    <x v="15"/>
    <x v="187"/>
    <s v="2024-12-18"/>
    <m/>
    <m/>
    <x v="0"/>
    <x v="4"/>
    <x v="0"/>
    <x v="1"/>
    <x v="7"/>
    <x v="8"/>
    <x v="0"/>
    <x v="0"/>
    <x v="0"/>
    <x v="0"/>
    <x v="0"/>
  </r>
  <r>
    <n v="184664781"/>
    <x v="15"/>
    <x v="187"/>
    <s v="2024-12-18"/>
    <m/>
    <m/>
    <x v="0"/>
    <x v="0"/>
    <x v="0"/>
    <x v="0"/>
    <x v="7"/>
    <x v="8"/>
    <x v="0"/>
    <x v="0"/>
    <x v="0"/>
    <x v="0"/>
    <x v="0"/>
  </r>
  <r>
    <n v="184666044"/>
    <x v="24"/>
    <x v="187"/>
    <s v="2024-12-17"/>
    <m/>
    <m/>
    <x v="0"/>
    <x v="0"/>
    <x v="0"/>
    <x v="0"/>
    <x v="7"/>
    <x v="8"/>
    <x v="0"/>
    <x v="0"/>
    <x v="0"/>
    <x v="0"/>
    <x v="0"/>
  </r>
  <r>
    <n v="184666065"/>
    <x v="24"/>
    <x v="187"/>
    <s v="2024-12-17"/>
    <m/>
    <m/>
    <x v="0"/>
    <x v="0"/>
    <x v="0"/>
    <x v="0"/>
    <x v="7"/>
    <x v="8"/>
    <x v="0"/>
    <x v="0"/>
    <x v="0"/>
    <x v="0"/>
    <x v="0"/>
  </r>
  <r>
    <n v="184666196"/>
    <x v="5"/>
    <x v="211"/>
    <s v="2024-12-30"/>
    <m/>
    <m/>
    <x v="0"/>
    <x v="0"/>
    <x v="0"/>
    <x v="0"/>
    <x v="7"/>
    <x v="8"/>
    <x v="0"/>
    <x v="0"/>
    <x v="0"/>
    <x v="0"/>
    <x v="0"/>
  </r>
  <r>
    <n v="184666220"/>
    <x v="7"/>
    <x v="213"/>
    <s v="2024-12-19"/>
    <m/>
    <m/>
    <x v="0"/>
    <x v="0"/>
    <x v="0"/>
    <x v="0"/>
    <x v="7"/>
    <x v="8"/>
    <x v="0"/>
    <x v="0"/>
    <x v="0"/>
    <x v="0"/>
    <x v="0"/>
  </r>
  <r>
    <n v="184666252"/>
    <x v="5"/>
    <x v="211"/>
    <s v="2024-12-30"/>
    <m/>
    <m/>
    <x v="0"/>
    <x v="0"/>
    <x v="0"/>
    <x v="0"/>
    <x v="7"/>
    <x v="8"/>
    <x v="0"/>
    <x v="0"/>
    <x v="0"/>
    <x v="0"/>
    <x v="0"/>
  </r>
  <r>
    <n v="184666264"/>
    <x v="7"/>
    <x v="213"/>
    <s v="2024-12-19"/>
    <m/>
    <m/>
    <x v="0"/>
    <x v="0"/>
    <x v="0"/>
    <x v="0"/>
    <x v="7"/>
    <x v="8"/>
    <x v="0"/>
    <x v="0"/>
    <x v="0"/>
    <x v="0"/>
    <x v="0"/>
  </r>
  <r>
    <n v="184666291"/>
    <x v="7"/>
    <x v="213"/>
    <s v="2024-12-19"/>
    <m/>
    <m/>
    <x v="0"/>
    <x v="0"/>
    <x v="0"/>
    <x v="0"/>
    <x v="7"/>
    <x v="8"/>
    <x v="0"/>
    <x v="0"/>
    <x v="0"/>
    <x v="0"/>
    <x v="0"/>
  </r>
  <r>
    <n v="184666599"/>
    <x v="84"/>
    <x v="213"/>
    <s v="2024-12-23"/>
    <m/>
    <m/>
    <x v="0"/>
    <x v="0"/>
    <x v="0"/>
    <x v="0"/>
    <x v="7"/>
    <x v="8"/>
    <x v="0"/>
    <x v="0"/>
    <x v="0"/>
    <x v="0"/>
    <x v="0"/>
  </r>
  <r>
    <n v="184666660"/>
    <x v="84"/>
    <x v="213"/>
    <s v="2024-12-23"/>
    <m/>
    <m/>
    <x v="0"/>
    <x v="0"/>
    <x v="0"/>
    <x v="0"/>
    <x v="7"/>
    <x v="8"/>
    <x v="0"/>
    <x v="0"/>
    <x v="0"/>
    <x v="0"/>
    <x v="0"/>
  </r>
  <r>
    <n v="184667577"/>
    <x v="3"/>
    <x v="203"/>
    <s v="2024-12-17"/>
    <m/>
    <m/>
    <x v="0"/>
    <x v="0"/>
    <x v="0"/>
    <x v="0"/>
    <x v="7"/>
    <x v="8"/>
    <x v="0"/>
    <x v="0"/>
    <x v="0"/>
    <x v="0"/>
    <x v="0"/>
  </r>
  <r>
    <n v="184667604"/>
    <x v="3"/>
    <x v="203"/>
    <s v="2024-12-17"/>
    <m/>
    <m/>
    <x v="0"/>
    <x v="0"/>
    <x v="0"/>
    <x v="0"/>
    <x v="7"/>
    <x v="8"/>
    <x v="0"/>
    <x v="0"/>
    <x v="0"/>
    <x v="0"/>
    <x v="0"/>
  </r>
  <r>
    <n v="184667632"/>
    <x v="3"/>
    <x v="203"/>
    <s v="2024-12-17"/>
    <m/>
    <m/>
    <x v="0"/>
    <x v="0"/>
    <x v="0"/>
    <x v="0"/>
    <x v="7"/>
    <x v="8"/>
    <x v="0"/>
    <x v="0"/>
    <x v="0"/>
    <x v="0"/>
    <x v="0"/>
  </r>
  <r>
    <n v="184678119"/>
    <x v="33"/>
    <x v="210"/>
    <s v="2024-12-27"/>
    <m/>
    <m/>
    <x v="0"/>
    <x v="0"/>
    <x v="0"/>
    <x v="0"/>
    <x v="7"/>
    <x v="8"/>
    <x v="0"/>
    <x v="0"/>
    <x v="0"/>
    <x v="0"/>
    <x v="0"/>
  </r>
  <r>
    <n v="184678172"/>
    <x v="33"/>
    <x v="210"/>
    <s v="2024-12-27"/>
    <m/>
    <m/>
    <x v="0"/>
    <x v="0"/>
    <x v="0"/>
    <x v="0"/>
    <x v="7"/>
    <x v="8"/>
    <x v="0"/>
    <x v="0"/>
    <x v="0"/>
    <x v="0"/>
    <x v="0"/>
  </r>
  <r>
    <n v="184683997"/>
    <x v="105"/>
    <x v="154"/>
    <s v="2024-12-19"/>
    <m/>
    <m/>
    <x v="0"/>
    <x v="0"/>
    <x v="0"/>
    <x v="0"/>
    <x v="7"/>
    <x v="8"/>
    <x v="0"/>
    <x v="0"/>
    <x v="0"/>
    <x v="0"/>
    <x v="0"/>
  </r>
  <r>
    <n v="184684022"/>
    <x v="105"/>
    <x v="154"/>
    <s v="2024-12-19"/>
    <m/>
    <m/>
    <x v="0"/>
    <x v="0"/>
    <x v="0"/>
    <x v="0"/>
    <x v="7"/>
    <x v="8"/>
    <x v="0"/>
    <x v="0"/>
    <x v="0"/>
    <x v="0"/>
    <x v="0"/>
  </r>
  <r>
    <n v="184684048"/>
    <x v="105"/>
    <x v="154"/>
    <s v="2024-12-19"/>
    <m/>
    <m/>
    <x v="0"/>
    <x v="0"/>
    <x v="0"/>
    <x v="0"/>
    <x v="7"/>
    <x v="8"/>
    <x v="0"/>
    <x v="0"/>
    <x v="0"/>
    <x v="0"/>
    <x v="0"/>
  </r>
  <r>
    <n v="184685298"/>
    <x v="35"/>
    <x v="203"/>
    <s v="2024-12-18"/>
    <m/>
    <m/>
    <x v="0"/>
    <x v="0"/>
    <x v="0"/>
    <x v="0"/>
    <x v="7"/>
    <x v="8"/>
    <x v="0"/>
    <x v="0"/>
    <x v="0"/>
    <x v="0"/>
    <x v="0"/>
  </r>
  <r>
    <n v="184685332"/>
    <x v="35"/>
    <x v="203"/>
    <s v="2024-12-17"/>
    <m/>
    <m/>
    <x v="0"/>
    <x v="0"/>
    <x v="0"/>
    <x v="0"/>
    <x v="7"/>
    <x v="8"/>
    <x v="0"/>
    <x v="0"/>
    <x v="0"/>
    <x v="0"/>
    <x v="0"/>
  </r>
  <r>
    <n v="184700465"/>
    <x v="8"/>
    <x v="202"/>
    <m/>
    <s v="2025-01-04"/>
    <m/>
    <x v="0"/>
    <x v="6"/>
    <x v="0"/>
    <x v="1"/>
    <x v="7"/>
    <x v="2"/>
    <x v="0"/>
    <x v="1"/>
    <x v="0"/>
    <x v="0"/>
    <x v="0"/>
  </r>
  <r>
    <n v="184700897"/>
    <x v="11"/>
    <x v="214"/>
    <s v="2024-12-23"/>
    <m/>
    <m/>
    <x v="0"/>
    <x v="0"/>
    <x v="0"/>
    <x v="0"/>
    <x v="7"/>
    <x v="8"/>
    <x v="0"/>
    <x v="0"/>
    <x v="0"/>
    <x v="0"/>
    <x v="0"/>
  </r>
  <r>
    <n v="184700934"/>
    <x v="11"/>
    <x v="214"/>
    <s v="2024-12-19"/>
    <m/>
    <m/>
    <x v="0"/>
    <x v="0"/>
    <x v="0"/>
    <x v="0"/>
    <x v="7"/>
    <x v="8"/>
    <x v="0"/>
    <x v="0"/>
    <x v="0"/>
    <x v="0"/>
    <x v="0"/>
  </r>
  <r>
    <n v="184702318"/>
    <x v="24"/>
    <x v="214"/>
    <m/>
    <s v="2025-01-16"/>
    <m/>
    <x v="0"/>
    <x v="0"/>
    <x v="0"/>
    <x v="0"/>
    <x v="7"/>
    <x v="2"/>
    <x v="0"/>
    <x v="1"/>
    <x v="0"/>
    <x v="0"/>
    <x v="0"/>
  </r>
  <r>
    <n v="184704132"/>
    <x v="23"/>
    <x v="212"/>
    <s v="2024-12-24"/>
    <m/>
    <m/>
    <x v="0"/>
    <x v="0"/>
    <x v="0"/>
    <x v="0"/>
    <x v="7"/>
    <x v="8"/>
    <x v="0"/>
    <x v="0"/>
    <x v="0"/>
    <x v="0"/>
    <x v="0"/>
  </r>
  <r>
    <n v="184704195"/>
    <x v="23"/>
    <x v="212"/>
    <s v="2024-12-20"/>
    <m/>
    <m/>
    <x v="0"/>
    <x v="0"/>
    <x v="0"/>
    <x v="0"/>
    <x v="7"/>
    <x v="8"/>
    <x v="0"/>
    <x v="0"/>
    <x v="0"/>
    <x v="0"/>
    <x v="0"/>
  </r>
  <r>
    <n v="184707641"/>
    <x v="9"/>
    <x v="214"/>
    <s v="2024-12-23"/>
    <m/>
    <m/>
    <x v="0"/>
    <x v="0"/>
    <x v="0"/>
    <x v="0"/>
    <x v="7"/>
    <x v="8"/>
    <x v="0"/>
    <x v="0"/>
    <x v="0"/>
    <x v="0"/>
    <x v="0"/>
  </r>
  <r>
    <n v="184707677"/>
    <x v="9"/>
    <x v="214"/>
    <s v="2024-12-23"/>
    <m/>
    <m/>
    <x v="0"/>
    <x v="0"/>
    <x v="0"/>
    <x v="0"/>
    <x v="7"/>
    <x v="8"/>
    <x v="0"/>
    <x v="0"/>
    <x v="0"/>
    <x v="0"/>
    <x v="0"/>
  </r>
  <r>
    <n v="184708364"/>
    <x v="23"/>
    <x v="212"/>
    <s v="2024-12-24"/>
    <m/>
    <m/>
    <x v="0"/>
    <x v="0"/>
    <x v="0"/>
    <x v="0"/>
    <x v="7"/>
    <x v="8"/>
    <x v="0"/>
    <x v="0"/>
    <x v="0"/>
    <x v="0"/>
    <x v="0"/>
  </r>
  <r>
    <n v="184708428"/>
    <x v="23"/>
    <x v="212"/>
    <s v="2024-12-24"/>
    <m/>
    <m/>
    <x v="0"/>
    <x v="0"/>
    <x v="0"/>
    <x v="0"/>
    <x v="7"/>
    <x v="8"/>
    <x v="0"/>
    <x v="0"/>
    <x v="0"/>
    <x v="0"/>
    <x v="0"/>
  </r>
  <r>
    <n v="184708500"/>
    <x v="23"/>
    <x v="212"/>
    <s v="2024-12-24"/>
    <m/>
    <m/>
    <x v="0"/>
    <x v="0"/>
    <x v="0"/>
    <x v="0"/>
    <x v="7"/>
    <x v="8"/>
    <x v="0"/>
    <x v="0"/>
    <x v="0"/>
    <x v="0"/>
    <x v="0"/>
  </r>
  <r>
    <n v="184712392"/>
    <x v="25"/>
    <x v="214"/>
    <s v="2024-12-23"/>
    <m/>
    <m/>
    <x v="0"/>
    <x v="0"/>
    <x v="0"/>
    <x v="0"/>
    <x v="7"/>
    <x v="8"/>
    <x v="0"/>
    <x v="0"/>
    <x v="0"/>
    <x v="0"/>
    <x v="0"/>
  </r>
  <r>
    <n v="184712420"/>
    <x v="25"/>
    <x v="214"/>
    <s v="2024-12-23"/>
    <m/>
    <m/>
    <x v="0"/>
    <x v="0"/>
    <x v="0"/>
    <x v="0"/>
    <x v="7"/>
    <x v="8"/>
    <x v="0"/>
    <x v="0"/>
    <x v="0"/>
    <x v="0"/>
    <x v="0"/>
  </r>
  <r>
    <n v="184712451"/>
    <x v="25"/>
    <x v="214"/>
    <s v="2024-12-23"/>
    <m/>
    <m/>
    <x v="0"/>
    <x v="0"/>
    <x v="0"/>
    <x v="0"/>
    <x v="7"/>
    <x v="8"/>
    <x v="0"/>
    <x v="0"/>
    <x v="0"/>
    <x v="0"/>
    <x v="0"/>
  </r>
  <r>
    <n v="184712967"/>
    <x v="86"/>
    <x v="203"/>
    <m/>
    <s v="2024-12-21"/>
    <m/>
    <x v="0"/>
    <x v="0"/>
    <x v="0"/>
    <x v="0"/>
    <x v="7"/>
    <x v="2"/>
    <x v="0"/>
    <x v="1"/>
    <x v="0"/>
    <x v="0"/>
    <x v="0"/>
  </r>
  <r>
    <n v="184714831"/>
    <x v="47"/>
    <x v="212"/>
    <s v="2024-12-26"/>
    <m/>
    <m/>
    <x v="0"/>
    <x v="0"/>
    <x v="0"/>
    <x v="0"/>
    <x v="7"/>
    <x v="8"/>
    <x v="0"/>
    <x v="0"/>
    <x v="0"/>
    <x v="0"/>
    <x v="0"/>
  </r>
  <r>
    <n v="184714872"/>
    <x v="47"/>
    <x v="212"/>
    <s v="2024-12-26"/>
    <m/>
    <m/>
    <x v="0"/>
    <x v="0"/>
    <x v="0"/>
    <x v="0"/>
    <x v="7"/>
    <x v="8"/>
    <x v="0"/>
    <x v="0"/>
    <x v="0"/>
    <x v="0"/>
    <x v="0"/>
  </r>
  <r>
    <n v="184714908"/>
    <x v="47"/>
    <x v="212"/>
    <s v="2024-12-26"/>
    <m/>
    <m/>
    <x v="0"/>
    <x v="0"/>
    <x v="0"/>
    <x v="0"/>
    <x v="7"/>
    <x v="8"/>
    <x v="0"/>
    <x v="0"/>
    <x v="0"/>
    <x v="0"/>
    <x v="0"/>
  </r>
  <r>
    <n v="184722010"/>
    <x v="107"/>
    <x v="201"/>
    <s v="2024-12-26"/>
    <m/>
    <m/>
    <x v="0"/>
    <x v="0"/>
    <x v="0"/>
    <x v="0"/>
    <x v="7"/>
    <x v="8"/>
    <x v="0"/>
    <x v="0"/>
    <x v="0"/>
    <x v="0"/>
    <x v="0"/>
  </r>
  <r>
    <n v="184722040"/>
    <x v="107"/>
    <x v="201"/>
    <m/>
    <s v="2024-12-24"/>
    <m/>
    <x v="0"/>
    <x v="0"/>
    <x v="0"/>
    <x v="0"/>
    <x v="7"/>
    <x v="2"/>
    <x v="0"/>
    <x v="1"/>
    <x v="0"/>
    <x v="0"/>
    <x v="0"/>
  </r>
  <r>
    <n v="184722063"/>
    <x v="107"/>
    <x v="201"/>
    <s v="2024-12-26"/>
    <m/>
    <m/>
    <x v="0"/>
    <x v="0"/>
    <x v="0"/>
    <x v="0"/>
    <x v="7"/>
    <x v="8"/>
    <x v="0"/>
    <x v="0"/>
    <x v="0"/>
    <x v="0"/>
    <x v="0"/>
  </r>
  <r>
    <n v="184739321"/>
    <x v="24"/>
    <x v="202"/>
    <s v="2024-12-19"/>
    <m/>
    <m/>
    <x v="0"/>
    <x v="6"/>
    <x v="0"/>
    <x v="1"/>
    <x v="7"/>
    <x v="8"/>
    <x v="0"/>
    <x v="0"/>
    <x v="0"/>
    <x v="0"/>
    <x v="0"/>
  </r>
  <r>
    <n v="184739359"/>
    <x v="24"/>
    <x v="202"/>
    <s v="2024-12-20"/>
    <m/>
    <m/>
    <x v="0"/>
    <x v="0"/>
    <x v="0"/>
    <x v="0"/>
    <x v="7"/>
    <x v="8"/>
    <x v="0"/>
    <x v="0"/>
    <x v="0"/>
    <x v="0"/>
    <x v="0"/>
  </r>
  <r>
    <n v="184741961"/>
    <x v="70"/>
    <x v="214"/>
    <s v="2024-12-30"/>
    <m/>
    <m/>
    <x v="0"/>
    <x v="0"/>
    <x v="0"/>
    <x v="0"/>
    <x v="7"/>
    <x v="8"/>
    <x v="0"/>
    <x v="0"/>
    <x v="0"/>
    <x v="0"/>
    <x v="0"/>
  </r>
  <r>
    <n v="184742024"/>
    <x v="70"/>
    <x v="214"/>
    <s v="2024-12-30"/>
    <m/>
    <m/>
    <x v="0"/>
    <x v="0"/>
    <x v="0"/>
    <x v="0"/>
    <x v="7"/>
    <x v="8"/>
    <x v="0"/>
    <x v="0"/>
    <x v="0"/>
    <x v="0"/>
    <x v="0"/>
  </r>
  <r>
    <n v="184743415"/>
    <x v="74"/>
    <x v="213"/>
    <s v="2024-12-20"/>
    <m/>
    <m/>
    <x v="0"/>
    <x v="0"/>
    <x v="0"/>
    <x v="0"/>
    <x v="7"/>
    <x v="8"/>
    <x v="0"/>
    <x v="0"/>
    <x v="0"/>
    <x v="0"/>
    <x v="0"/>
  </r>
  <r>
    <n v="184743445"/>
    <x v="74"/>
    <x v="213"/>
    <s v="2024-12-20"/>
    <m/>
    <m/>
    <x v="0"/>
    <x v="0"/>
    <x v="0"/>
    <x v="0"/>
    <x v="7"/>
    <x v="8"/>
    <x v="0"/>
    <x v="0"/>
    <x v="0"/>
    <x v="0"/>
    <x v="0"/>
  </r>
  <r>
    <n v="184743470"/>
    <x v="74"/>
    <x v="213"/>
    <s v="2024-12-20"/>
    <m/>
    <m/>
    <x v="0"/>
    <x v="0"/>
    <x v="0"/>
    <x v="0"/>
    <x v="7"/>
    <x v="8"/>
    <x v="0"/>
    <x v="0"/>
    <x v="0"/>
    <x v="0"/>
    <x v="0"/>
  </r>
  <r>
    <n v="184744877"/>
    <x v="81"/>
    <x v="214"/>
    <s v="2024-12-23"/>
    <m/>
    <m/>
    <x v="0"/>
    <x v="6"/>
    <x v="0"/>
    <x v="1"/>
    <x v="7"/>
    <x v="8"/>
    <x v="0"/>
    <x v="0"/>
    <x v="0"/>
    <x v="0"/>
    <x v="0"/>
  </r>
  <r>
    <n v="184744931"/>
    <x v="81"/>
    <x v="214"/>
    <s v="2024-12-23"/>
    <m/>
    <m/>
    <x v="0"/>
    <x v="0"/>
    <x v="0"/>
    <x v="0"/>
    <x v="7"/>
    <x v="8"/>
    <x v="0"/>
    <x v="0"/>
    <x v="0"/>
    <x v="0"/>
    <x v="0"/>
  </r>
  <r>
    <n v="184744973"/>
    <x v="81"/>
    <x v="214"/>
    <s v="2024-12-23"/>
    <m/>
    <m/>
    <x v="0"/>
    <x v="0"/>
    <x v="0"/>
    <x v="0"/>
    <x v="7"/>
    <x v="8"/>
    <x v="0"/>
    <x v="0"/>
    <x v="0"/>
    <x v="0"/>
    <x v="0"/>
  </r>
  <r>
    <n v="184745023"/>
    <x v="81"/>
    <x v="214"/>
    <s v="2024-12-23"/>
    <m/>
    <m/>
    <x v="0"/>
    <x v="0"/>
    <x v="0"/>
    <x v="0"/>
    <x v="7"/>
    <x v="8"/>
    <x v="0"/>
    <x v="0"/>
    <x v="0"/>
    <x v="0"/>
    <x v="0"/>
  </r>
  <r>
    <n v="184745470"/>
    <x v="70"/>
    <x v="212"/>
    <s v="2024-12-24"/>
    <m/>
    <m/>
    <x v="0"/>
    <x v="0"/>
    <x v="0"/>
    <x v="0"/>
    <x v="7"/>
    <x v="8"/>
    <x v="0"/>
    <x v="0"/>
    <x v="0"/>
    <x v="0"/>
    <x v="0"/>
  </r>
  <r>
    <n v="184745499"/>
    <x v="70"/>
    <x v="212"/>
    <s v="2024-12-24"/>
    <m/>
    <m/>
    <x v="0"/>
    <x v="0"/>
    <x v="0"/>
    <x v="0"/>
    <x v="7"/>
    <x v="8"/>
    <x v="0"/>
    <x v="0"/>
    <x v="0"/>
    <x v="0"/>
    <x v="0"/>
  </r>
  <r>
    <n v="184745525"/>
    <x v="70"/>
    <x v="212"/>
    <s v="2024-12-24"/>
    <m/>
    <m/>
    <x v="0"/>
    <x v="0"/>
    <x v="0"/>
    <x v="0"/>
    <x v="7"/>
    <x v="8"/>
    <x v="0"/>
    <x v="0"/>
    <x v="0"/>
    <x v="0"/>
    <x v="0"/>
  </r>
  <r>
    <n v="184745744"/>
    <x v="105"/>
    <x v="213"/>
    <s v="2024-12-19"/>
    <m/>
    <m/>
    <x v="0"/>
    <x v="0"/>
    <x v="0"/>
    <x v="0"/>
    <x v="7"/>
    <x v="8"/>
    <x v="0"/>
    <x v="0"/>
    <x v="0"/>
    <x v="0"/>
    <x v="0"/>
  </r>
  <r>
    <n v="184745758"/>
    <x v="105"/>
    <x v="213"/>
    <s v="2024-12-19"/>
    <m/>
    <m/>
    <x v="0"/>
    <x v="0"/>
    <x v="0"/>
    <x v="0"/>
    <x v="7"/>
    <x v="8"/>
    <x v="0"/>
    <x v="0"/>
    <x v="0"/>
    <x v="0"/>
    <x v="0"/>
  </r>
  <r>
    <n v="184745783"/>
    <x v="105"/>
    <x v="213"/>
    <s v="2024-12-19"/>
    <m/>
    <m/>
    <x v="0"/>
    <x v="0"/>
    <x v="0"/>
    <x v="0"/>
    <x v="7"/>
    <x v="8"/>
    <x v="0"/>
    <x v="0"/>
    <x v="0"/>
    <x v="0"/>
    <x v="0"/>
  </r>
  <r>
    <n v="184745805"/>
    <x v="105"/>
    <x v="213"/>
    <s v="2024-12-19"/>
    <m/>
    <m/>
    <x v="0"/>
    <x v="0"/>
    <x v="0"/>
    <x v="0"/>
    <x v="7"/>
    <x v="8"/>
    <x v="0"/>
    <x v="0"/>
    <x v="0"/>
    <x v="0"/>
    <x v="0"/>
  </r>
  <r>
    <n v="184745977"/>
    <x v="74"/>
    <x v="213"/>
    <s v="2024-12-20"/>
    <m/>
    <m/>
    <x v="0"/>
    <x v="0"/>
    <x v="0"/>
    <x v="0"/>
    <x v="7"/>
    <x v="8"/>
    <x v="0"/>
    <x v="0"/>
    <x v="0"/>
    <x v="0"/>
    <x v="0"/>
  </r>
  <r>
    <n v="184746892"/>
    <x v="81"/>
    <x v="202"/>
    <s v="2024-12-19"/>
    <m/>
    <m/>
    <x v="0"/>
    <x v="0"/>
    <x v="0"/>
    <x v="0"/>
    <x v="7"/>
    <x v="8"/>
    <x v="0"/>
    <x v="0"/>
    <x v="0"/>
    <x v="0"/>
    <x v="0"/>
  </r>
  <r>
    <n v="184746914"/>
    <x v="81"/>
    <x v="202"/>
    <s v="2024-12-19"/>
    <m/>
    <m/>
    <x v="0"/>
    <x v="0"/>
    <x v="0"/>
    <x v="0"/>
    <x v="7"/>
    <x v="8"/>
    <x v="0"/>
    <x v="0"/>
    <x v="0"/>
    <x v="0"/>
    <x v="0"/>
  </r>
  <r>
    <n v="184785609"/>
    <x v="27"/>
    <x v="213"/>
    <s v="2025-01-02"/>
    <m/>
    <m/>
    <x v="0"/>
    <x v="0"/>
    <x v="0"/>
    <x v="0"/>
    <x v="7"/>
    <x v="9"/>
    <x v="0"/>
    <x v="2"/>
    <x v="0"/>
    <x v="0"/>
    <x v="0"/>
  </r>
  <r>
    <n v="184785639"/>
    <x v="27"/>
    <x v="213"/>
    <s v="2025-01-02"/>
    <m/>
    <m/>
    <x v="0"/>
    <x v="0"/>
    <x v="0"/>
    <x v="0"/>
    <x v="7"/>
    <x v="9"/>
    <x v="0"/>
    <x v="2"/>
    <x v="0"/>
    <x v="0"/>
    <x v="0"/>
  </r>
  <r>
    <n v="184785675"/>
    <x v="27"/>
    <x v="213"/>
    <s v="2025-01-02"/>
    <m/>
    <m/>
    <x v="0"/>
    <x v="0"/>
    <x v="0"/>
    <x v="0"/>
    <x v="7"/>
    <x v="9"/>
    <x v="0"/>
    <x v="2"/>
    <x v="0"/>
    <x v="0"/>
    <x v="0"/>
  </r>
  <r>
    <n v="184786788"/>
    <x v="15"/>
    <x v="212"/>
    <s v="2024-12-20"/>
    <m/>
    <m/>
    <x v="0"/>
    <x v="0"/>
    <x v="0"/>
    <x v="0"/>
    <x v="7"/>
    <x v="8"/>
    <x v="0"/>
    <x v="0"/>
    <x v="0"/>
    <x v="0"/>
    <x v="0"/>
  </r>
  <r>
    <n v="184787095"/>
    <x v="3"/>
    <x v="214"/>
    <s v="2024-12-23"/>
    <m/>
    <m/>
    <x v="0"/>
    <x v="0"/>
    <x v="0"/>
    <x v="0"/>
    <x v="7"/>
    <x v="8"/>
    <x v="0"/>
    <x v="0"/>
    <x v="0"/>
    <x v="0"/>
    <x v="0"/>
  </r>
  <r>
    <n v="184787144"/>
    <x v="3"/>
    <x v="214"/>
    <s v="2024-12-23"/>
    <m/>
    <m/>
    <x v="0"/>
    <x v="0"/>
    <x v="0"/>
    <x v="0"/>
    <x v="7"/>
    <x v="8"/>
    <x v="0"/>
    <x v="0"/>
    <x v="0"/>
    <x v="0"/>
    <x v="0"/>
  </r>
  <r>
    <n v="184787193"/>
    <x v="3"/>
    <x v="214"/>
    <s v="2024-12-23"/>
    <m/>
    <m/>
    <x v="0"/>
    <x v="0"/>
    <x v="0"/>
    <x v="0"/>
    <x v="7"/>
    <x v="8"/>
    <x v="0"/>
    <x v="0"/>
    <x v="0"/>
    <x v="0"/>
    <x v="0"/>
  </r>
  <r>
    <n v="184787244"/>
    <x v="3"/>
    <x v="214"/>
    <s v="2024-12-23"/>
    <m/>
    <m/>
    <x v="0"/>
    <x v="0"/>
    <x v="0"/>
    <x v="0"/>
    <x v="7"/>
    <x v="8"/>
    <x v="0"/>
    <x v="0"/>
    <x v="0"/>
    <x v="0"/>
    <x v="0"/>
  </r>
  <r>
    <n v="184787313"/>
    <x v="3"/>
    <x v="214"/>
    <s v="2024-12-23"/>
    <m/>
    <m/>
    <x v="0"/>
    <x v="0"/>
    <x v="0"/>
    <x v="0"/>
    <x v="7"/>
    <x v="8"/>
    <x v="0"/>
    <x v="0"/>
    <x v="0"/>
    <x v="0"/>
    <x v="0"/>
  </r>
  <r>
    <n v="184787361"/>
    <x v="3"/>
    <x v="214"/>
    <s v="2024-12-23"/>
    <m/>
    <m/>
    <x v="0"/>
    <x v="0"/>
    <x v="0"/>
    <x v="0"/>
    <x v="7"/>
    <x v="8"/>
    <x v="0"/>
    <x v="0"/>
    <x v="0"/>
    <x v="0"/>
    <x v="0"/>
  </r>
  <r>
    <n v="184787399"/>
    <x v="35"/>
    <x v="214"/>
    <s v="2024-12-23"/>
    <m/>
    <m/>
    <x v="0"/>
    <x v="0"/>
    <x v="0"/>
    <x v="0"/>
    <x v="7"/>
    <x v="8"/>
    <x v="0"/>
    <x v="0"/>
    <x v="0"/>
    <x v="0"/>
    <x v="0"/>
  </r>
  <r>
    <n v="184787430"/>
    <x v="35"/>
    <x v="214"/>
    <s v="2024-12-23"/>
    <m/>
    <m/>
    <x v="0"/>
    <x v="0"/>
    <x v="0"/>
    <x v="0"/>
    <x v="7"/>
    <x v="8"/>
    <x v="0"/>
    <x v="0"/>
    <x v="0"/>
    <x v="0"/>
    <x v="0"/>
  </r>
  <r>
    <n v="184787482"/>
    <x v="35"/>
    <x v="214"/>
    <s v="2024-12-23"/>
    <m/>
    <m/>
    <x v="0"/>
    <x v="0"/>
    <x v="0"/>
    <x v="0"/>
    <x v="7"/>
    <x v="8"/>
    <x v="0"/>
    <x v="0"/>
    <x v="0"/>
    <x v="0"/>
    <x v="0"/>
  </r>
  <r>
    <n v="184787991"/>
    <x v="13"/>
    <x v="213"/>
    <s v="2024-12-20"/>
    <m/>
    <m/>
    <x v="0"/>
    <x v="6"/>
    <x v="0"/>
    <x v="1"/>
    <x v="7"/>
    <x v="8"/>
    <x v="0"/>
    <x v="0"/>
    <x v="0"/>
    <x v="0"/>
    <x v="0"/>
  </r>
  <r>
    <n v="184798061"/>
    <x v="13"/>
    <x v="213"/>
    <s v="2024-12-26"/>
    <m/>
    <m/>
    <x v="0"/>
    <x v="0"/>
    <x v="0"/>
    <x v="0"/>
    <x v="7"/>
    <x v="8"/>
    <x v="0"/>
    <x v="0"/>
    <x v="0"/>
    <x v="0"/>
    <x v="0"/>
  </r>
  <r>
    <n v="184806555"/>
    <x v="27"/>
    <x v="214"/>
    <s v="2024-12-23"/>
    <m/>
    <m/>
    <x v="0"/>
    <x v="0"/>
    <x v="0"/>
    <x v="0"/>
    <x v="7"/>
    <x v="8"/>
    <x v="0"/>
    <x v="0"/>
    <x v="0"/>
    <x v="0"/>
    <x v="0"/>
  </r>
  <r>
    <n v="184806591"/>
    <x v="27"/>
    <x v="214"/>
    <s v="2024-12-23"/>
    <m/>
    <m/>
    <x v="0"/>
    <x v="0"/>
    <x v="0"/>
    <x v="0"/>
    <x v="7"/>
    <x v="8"/>
    <x v="0"/>
    <x v="0"/>
    <x v="0"/>
    <x v="0"/>
    <x v="0"/>
  </r>
  <r>
    <n v="184806925"/>
    <x v="108"/>
    <x v="215"/>
    <m/>
    <s v="2025-01-02"/>
    <m/>
    <x v="0"/>
    <x v="0"/>
    <x v="0"/>
    <x v="0"/>
    <x v="7"/>
    <x v="2"/>
    <x v="0"/>
    <x v="1"/>
    <x v="0"/>
    <x v="0"/>
    <x v="0"/>
  </r>
  <r>
    <n v="184806941"/>
    <x v="108"/>
    <x v="215"/>
    <m/>
    <s v="2025-01-02"/>
    <m/>
    <x v="0"/>
    <x v="0"/>
    <x v="0"/>
    <x v="0"/>
    <x v="7"/>
    <x v="2"/>
    <x v="0"/>
    <x v="1"/>
    <x v="0"/>
    <x v="0"/>
    <x v="0"/>
  </r>
  <r>
    <n v="184806967"/>
    <x v="108"/>
    <x v="215"/>
    <m/>
    <s v="2025-01-02"/>
    <m/>
    <x v="0"/>
    <x v="0"/>
    <x v="0"/>
    <x v="0"/>
    <x v="7"/>
    <x v="2"/>
    <x v="0"/>
    <x v="1"/>
    <x v="0"/>
    <x v="0"/>
    <x v="0"/>
  </r>
  <r>
    <n v="184807513"/>
    <x v="86"/>
    <x v="214"/>
    <s v="2024-12-24"/>
    <m/>
    <m/>
    <x v="0"/>
    <x v="0"/>
    <x v="0"/>
    <x v="0"/>
    <x v="7"/>
    <x v="8"/>
    <x v="0"/>
    <x v="0"/>
    <x v="0"/>
    <x v="0"/>
    <x v="0"/>
  </r>
  <r>
    <n v="184807547"/>
    <x v="86"/>
    <x v="214"/>
    <s v="2024-12-24"/>
    <m/>
    <m/>
    <x v="0"/>
    <x v="0"/>
    <x v="0"/>
    <x v="0"/>
    <x v="7"/>
    <x v="8"/>
    <x v="0"/>
    <x v="0"/>
    <x v="0"/>
    <x v="0"/>
    <x v="0"/>
  </r>
  <r>
    <n v="184810953"/>
    <x v="105"/>
    <x v="204"/>
    <s v="2025-01-16"/>
    <m/>
    <m/>
    <x v="0"/>
    <x v="0"/>
    <x v="0"/>
    <x v="0"/>
    <x v="8"/>
    <x v="9"/>
    <x v="1"/>
    <x v="2"/>
    <x v="0"/>
    <x v="0"/>
    <x v="0"/>
  </r>
  <r>
    <n v="184832443"/>
    <x v="79"/>
    <x v="211"/>
    <s v="2024-12-30"/>
    <m/>
    <m/>
    <x v="0"/>
    <x v="0"/>
    <x v="0"/>
    <x v="0"/>
    <x v="7"/>
    <x v="8"/>
    <x v="0"/>
    <x v="0"/>
    <x v="0"/>
    <x v="0"/>
    <x v="0"/>
  </r>
  <r>
    <n v="184834326"/>
    <x v="6"/>
    <x v="214"/>
    <s v="2024-12-24"/>
    <m/>
    <m/>
    <x v="0"/>
    <x v="0"/>
    <x v="0"/>
    <x v="0"/>
    <x v="7"/>
    <x v="8"/>
    <x v="0"/>
    <x v="0"/>
    <x v="0"/>
    <x v="0"/>
    <x v="0"/>
  </r>
  <r>
    <n v="184834955"/>
    <x v="104"/>
    <x v="211"/>
    <s v="2024-12-27"/>
    <m/>
    <m/>
    <x v="0"/>
    <x v="0"/>
    <x v="0"/>
    <x v="0"/>
    <x v="7"/>
    <x v="8"/>
    <x v="0"/>
    <x v="0"/>
    <x v="0"/>
    <x v="0"/>
    <x v="0"/>
  </r>
  <r>
    <n v="184834972"/>
    <x v="104"/>
    <x v="211"/>
    <s v="2024-12-27"/>
    <m/>
    <m/>
    <x v="0"/>
    <x v="0"/>
    <x v="0"/>
    <x v="0"/>
    <x v="7"/>
    <x v="8"/>
    <x v="0"/>
    <x v="0"/>
    <x v="0"/>
    <x v="0"/>
    <x v="0"/>
  </r>
  <r>
    <n v="184835030"/>
    <x v="104"/>
    <x v="211"/>
    <s v="2024-12-27"/>
    <m/>
    <m/>
    <x v="0"/>
    <x v="0"/>
    <x v="0"/>
    <x v="0"/>
    <x v="7"/>
    <x v="8"/>
    <x v="0"/>
    <x v="0"/>
    <x v="0"/>
    <x v="0"/>
    <x v="0"/>
  </r>
  <r>
    <n v="184835077"/>
    <x v="104"/>
    <x v="211"/>
    <s v="2024-12-27"/>
    <m/>
    <m/>
    <x v="0"/>
    <x v="0"/>
    <x v="0"/>
    <x v="0"/>
    <x v="7"/>
    <x v="8"/>
    <x v="0"/>
    <x v="0"/>
    <x v="0"/>
    <x v="0"/>
    <x v="0"/>
  </r>
  <r>
    <n v="184848591"/>
    <x v="26"/>
    <x v="201"/>
    <s v="2024-12-26"/>
    <m/>
    <s v="2025-02-03"/>
    <x v="0"/>
    <x v="0"/>
    <x v="0"/>
    <x v="0"/>
    <x v="7"/>
    <x v="8"/>
    <x v="0"/>
    <x v="0"/>
    <x v="0"/>
    <x v="0"/>
    <x v="0"/>
  </r>
  <r>
    <n v="184848617"/>
    <x v="26"/>
    <x v="201"/>
    <s v="2024-12-26"/>
    <m/>
    <s v="2025-02-03"/>
    <x v="0"/>
    <x v="0"/>
    <x v="0"/>
    <x v="0"/>
    <x v="7"/>
    <x v="8"/>
    <x v="0"/>
    <x v="0"/>
    <x v="0"/>
    <x v="0"/>
    <x v="0"/>
  </r>
  <r>
    <n v="184851084"/>
    <x v="33"/>
    <x v="210"/>
    <s v="2024-12-30"/>
    <m/>
    <m/>
    <x v="0"/>
    <x v="0"/>
    <x v="0"/>
    <x v="0"/>
    <x v="7"/>
    <x v="8"/>
    <x v="0"/>
    <x v="0"/>
    <x v="0"/>
    <x v="0"/>
    <x v="0"/>
  </r>
  <r>
    <n v="184851106"/>
    <x v="33"/>
    <x v="210"/>
    <s v="2024-12-30"/>
    <m/>
    <m/>
    <x v="0"/>
    <x v="0"/>
    <x v="0"/>
    <x v="0"/>
    <x v="7"/>
    <x v="8"/>
    <x v="0"/>
    <x v="0"/>
    <x v="0"/>
    <x v="0"/>
    <x v="0"/>
  </r>
  <r>
    <n v="184851128"/>
    <x v="33"/>
    <x v="210"/>
    <s v="2024-12-30"/>
    <m/>
    <m/>
    <x v="0"/>
    <x v="0"/>
    <x v="0"/>
    <x v="0"/>
    <x v="7"/>
    <x v="8"/>
    <x v="0"/>
    <x v="0"/>
    <x v="0"/>
    <x v="0"/>
    <x v="0"/>
  </r>
  <r>
    <n v="184851159"/>
    <x v="92"/>
    <x v="201"/>
    <s v="2024-12-30"/>
    <m/>
    <m/>
    <x v="0"/>
    <x v="0"/>
    <x v="0"/>
    <x v="0"/>
    <x v="7"/>
    <x v="8"/>
    <x v="0"/>
    <x v="0"/>
    <x v="0"/>
    <x v="0"/>
    <x v="0"/>
  </r>
  <r>
    <n v="184851164"/>
    <x v="109"/>
    <x v="210"/>
    <s v="2024-12-30"/>
    <m/>
    <m/>
    <x v="0"/>
    <x v="0"/>
    <x v="0"/>
    <x v="0"/>
    <x v="7"/>
    <x v="8"/>
    <x v="0"/>
    <x v="0"/>
    <x v="0"/>
    <x v="0"/>
    <x v="0"/>
  </r>
  <r>
    <n v="184851186"/>
    <x v="92"/>
    <x v="201"/>
    <s v="2024-12-30"/>
    <m/>
    <m/>
    <x v="0"/>
    <x v="0"/>
    <x v="0"/>
    <x v="0"/>
    <x v="7"/>
    <x v="8"/>
    <x v="0"/>
    <x v="0"/>
    <x v="0"/>
    <x v="0"/>
    <x v="0"/>
  </r>
  <r>
    <n v="184851213"/>
    <x v="92"/>
    <x v="201"/>
    <s v="2024-12-30"/>
    <m/>
    <m/>
    <x v="0"/>
    <x v="0"/>
    <x v="0"/>
    <x v="0"/>
    <x v="7"/>
    <x v="8"/>
    <x v="0"/>
    <x v="0"/>
    <x v="0"/>
    <x v="0"/>
    <x v="0"/>
  </r>
  <r>
    <n v="184851239"/>
    <x v="92"/>
    <x v="201"/>
    <s v="2024-12-30"/>
    <m/>
    <m/>
    <x v="0"/>
    <x v="0"/>
    <x v="0"/>
    <x v="0"/>
    <x v="7"/>
    <x v="8"/>
    <x v="0"/>
    <x v="0"/>
    <x v="0"/>
    <x v="0"/>
    <x v="0"/>
  </r>
  <r>
    <n v="184868741"/>
    <x v="9"/>
    <x v="201"/>
    <s v="2024-12-31"/>
    <m/>
    <m/>
    <x v="0"/>
    <x v="0"/>
    <x v="0"/>
    <x v="0"/>
    <x v="7"/>
    <x v="8"/>
    <x v="0"/>
    <x v="0"/>
    <x v="0"/>
    <x v="0"/>
    <x v="0"/>
  </r>
  <r>
    <n v="184868779"/>
    <x v="9"/>
    <x v="201"/>
    <s v="2024-12-31"/>
    <m/>
    <m/>
    <x v="0"/>
    <x v="0"/>
    <x v="0"/>
    <x v="0"/>
    <x v="7"/>
    <x v="8"/>
    <x v="0"/>
    <x v="0"/>
    <x v="0"/>
    <x v="0"/>
    <x v="0"/>
  </r>
  <r>
    <n v="184868830"/>
    <x v="9"/>
    <x v="201"/>
    <s v="2024-12-31"/>
    <m/>
    <m/>
    <x v="0"/>
    <x v="0"/>
    <x v="0"/>
    <x v="0"/>
    <x v="7"/>
    <x v="8"/>
    <x v="0"/>
    <x v="0"/>
    <x v="0"/>
    <x v="0"/>
    <x v="0"/>
  </r>
  <r>
    <n v="184868872"/>
    <x v="9"/>
    <x v="201"/>
    <s v="2024-12-31"/>
    <m/>
    <m/>
    <x v="0"/>
    <x v="0"/>
    <x v="0"/>
    <x v="0"/>
    <x v="7"/>
    <x v="8"/>
    <x v="0"/>
    <x v="0"/>
    <x v="0"/>
    <x v="0"/>
    <x v="0"/>
  </r>
  <r>
    <n v="184870746"/>
    <x v="22"/>
    <x v="215"/>
    <s v="2024-12-30"/>
    <m/>
    <m/>
    <x v="0"/>
    <x v="0"/>
    <x v="0"/>
    <x v="0"/>
    <x v="7"/>
    <x v="8"/>
    <x v="0"/>
    <x v="0"/>
    <x v="0"/>
    <x v="0"/>
    <x v="0"/>
  </r>
  <r>
    <n v="184870796"/>
    <x v="22"/>
    <x v="215"/>
    <s v="2024-12-31"/>
    <m/>
    <m/>
    <x v="0"/>
    <x v="0"/>
    <x v="0"/>
    <x v="0"/>
    <x v="7"/>
    <x v="8"/>
    <x v="0"/>
    <x v="0"/>
    <x v="0"/>
    <x v="0"/>
    <x v="0"/>
  </r>
  <r>
    <n v="184872943"/>
    <x v="11"/>
    <x v="212"/>
    <s v="2024-12-27"/>
    <m/>
    <m/>
    <x v="0"/>
    <x v="0"/>
    <x v="0"/>
    <x v="0"/>
    <x v="7"/>
    <x v="8"/>
    <x v="0"/>
    <x v="0"/>
    <x v="0"/>
    <x v="0"/>
    <x v="0"/>
  </r>
  <r>
    <n v="184872970"/>
    <x v="11"/>
    <x v="212"/>
    <s v="2024-12-31"/>
    <m/>
    <m/>
    <x v="0"/>
    <x v="0"/>
    <x v="0"/>
    <x v="0"/>
    <x v="7"/>
    <x v="8"/>
    <x v="0"/>
    <x v="0"/>
    <x v="0"/>
    <x v="0"/>
    <x v="0"/>
  </r>
  <r>
    <n v="184873078"/>
    <x v="13"/>
    <x v="216"/>
    <s v="2025-01-03"/>
    <m/>
    <s v="2025-01-09"/>
    <x v="0"/>
    <x v="0"/>
    <x v="0"/>
    <x v="0"/>
    <x v="7"/>
    <x v="9"/>
    <x v="0"/>
    <x v="2"/>
    <x v="0"/>
    <x v="0"/>
    <x v="0"/>
  </r>
  <r>
    <n v="184873130"/>
    <x v="13"/>
    <x v="216"/>
    <s v="2025-01-03"/>
    <m/>
    <s v="2025-01-13"/>
    <x v="0"/>
    <x v="0"/>
    <x v="0"/>
    <x v="0"/>
    <x v="7"/>
    <x v="9"/>
    <x v="0"/>
    <x v="2"/>
    <x v="0"/>
    <x v="0"/>
    <x v="0"/>
  </r>
  <r>
    <n v="184873180"/>
    <x v="13"/>
    <x v="216"/>
    <s v="2025-01-03"/>
    <m/>
    <s v="2025-01-13"/>
    <x v="0"/>
    <x v="0"/>
    <x v="0"/>
    <x v="0"/>
    <x v="7"/>
    <x v="9"/>
    <x v="0"/>
    <x v="2"/>
    <x v="0"/>
    <x v="0"/>
    <x v="0"/>
  </r>
  <r>
    <n v="184876712"/>
    <x v="22"/>
    <x v="217"/>
    <s v="2025-01-13"/>
    <m/>
    <m/>
    <x v="0"/>
    <x v="0"/>
    <x v="0"/>
    <x v="0"/>
    <x v="8"/>
    <x v="9"/>
    <x v="1"/>
    <x v="2"/>
    <x v="0"/>
    <x v="0"/>
    <x v="0"/>
  </r>
  <r>
    <n v="184876746"/>
    <x v="22"/>
    <x v="217"/>
    <s v="2025-01-13"/>
    <m/>
    <m/>
    <x v="0"/>
    <x v="0"/>
    <x v="0"/>
    <x v="0"/>
    <x v="8"/>
    <x v="9"/>
    <x v="1"/>
    <x v="2"/>
    <x v="0"/>
    <x v="0"/>
    <x v="0"/>
  </r>
  <r>
    <n v="184877568"/>
    <x v="75"/>
    <x v="201"/>
    <s v="2024-12-26"/>
    <m/>
    <m/>
    <x v="0"/>
    <x v="0"/>
    <x v="0"/>
    <x v="0"/>
    <x v="7"/>
    <x v="8"/>
    <x v="0"/>
    <x v="0"/>
    <x v="0"/>
    <x v="0"/>
    <x v="0"/>
  </r>
  <r>
    <n v="184877612"/>
    <x v="75"/>
    <x v="201"/>
    <s v="2024-12-26"/>
    <m/>
    <m/>
    <x v="0"/>
    <x v="0"/>
    <x v="0"/>
    <x v="0"/>
    <x v="7"/>
    <x v="8"/>
    <x v="0"/>
    <x v="0"/>
    <x v="0"/>
    <x v="0"/>
    <x v="0"/>
  </r>
  <r>
    <n v="184879970"/>
    <x v="40"/>
    <x v="218"/>
    <s v="2025-01-17"/>
    <m/>
    <m/>
    <x v="0"/>
    <x v="0"/>
    <x v="0"/>
    <x v="0"/>
    <x v="8"/>
    <x v="9"/>
    <x v="1"/>
    <x v="2"/>
    <x v="0"/>
    <x v="0"/>
    <x v="0"/>
  </r>
  <r>
    <n v="184879986"/>
    <x v="40"/>
    <x v="218"/>
    <s v="2025-01-17"/>
    <m/>
    <m/>
    <x v="0"/>
    <x v="0"/>
    <x v="0"/>
    <x v="0"/>
    <x v="8"/>
    <x v="9"/>
    <x v="1"/>
    <x v="2"/>
    <x v="0"/>
    <x v="0"/>
    <x v="0"/>
  </r>
  <r>
    <n v="184887228"/>
    <x v="28"/>
    <x v="201"/>
    <s v="2024-12-26"/>
    <m/>
    <m/>
    <x v="0"/>
    <x v="0"/>
    <x v="0"/>
    <x v="0"/>
    <x v="7"/>
    <x v="8"/>
    <x v="0"/>
    <x v="0"/>
    <x v="0"/>
    <x v="0"/>
    <x v="0"/>
  </r>
  <r>
    <n v="184909636"/>
    <x v="15"/>
    <x v="204"/>
    <s v="2025-01-14"/>
    <m/>
    <m/>
    <x v="0"/>
    <x v="0"/>
    <x v="0"/>
    <x v="0"/>
    <x v="8"/>
    <x v="9"/>
    <x v="1"/>
    <x v="2"/>
    <x v="0"/>
    <x v="0"/>
    <x v="0"/>
  </r>
  <r>
    <n v="184909678"/>
    <x v="15"/>
    <x v="204"/>
    <s v="2025-01-14"/>
    <m/>
    <m/>
    <x v="0"/>
    <x v="0"/>
    <x v="0"/>
    <x v="0"/>
    <x v="8"/>
    <x v="9"/>
    <x v="1"/>
    <x v="2"/>
    <x v="0"/>
    <x v="0"/>
    <x v="0"/>
  </r>
  <r>
    <n v="184909706"/>
    <x v="15"/>
    <x v="204"/>
    <s v="2025-01-14"/>
    <m/>
    <m/>
    <x v="0"/>
    <x v="0"/>
    <x v="0"/>
    <x v="0"/>
    <x v="8"/>
    <x v="9"/>
    <x v="1"/>
    <x v="2"/>
    <x v="0"/>
    <x v="0"/>
    <x v="0"/>
  </r>
  <r>
    <n v="184909749"/>
    <x v="15"/>
    <x v="204"/>
    <s v="2025-01-15"/>
    <m/>
    <m/>
    <x v="0"/>
    <x v="0"/>
    <x v="0"/>
    <x v="0"/>
    <x v="8"/>
    <x v="9"/>
    <x v="1"/>
    <x v="2"/>
    <x v="0"/>
    <x v="0"/>
    <x v="0"/>
  </r>
  <r>
    <n v="184911636"/>
    <x v="28"/>
    <x v="191"/>
    <s v="2025-01-03"/>
    <m/>
    <m/>
    <x v="0"/>
    <x v="0"/>
    <x v="0"/>
    <x v="0"/>
    <x v="7"/>
    <x v="9"/>
    <x v="0"/>
    <x v="2"/>
    <x v="0"/>
    <x v="0"/>
    <x v="0"/>
  </r>
  <r>
    <n v="184911684"/>
    <x v="28"/>
    <x v="191"/>
    <s v="2025-01-03"/>
    <m/>
    <m/>
    <x v="0"/>
    <x v="0"/>
    <x v="0"/>
    <x v="0"/>
    <x v="7"/>
    <x v="9"/>
    <x v="0"/>
    <x v="2"/>
    <x v="0"/>
    <x v="0"/>
    <x v="0"/>
  </r>
  <r>
    <n v="184911736"/>
    <x v="28"/>
    <x v="191"/>
    <s v="2025-01-03"/>
    <m/>
    <m/>
    <x v="0"/>
    <x v="0"/>
    <x v="0"/>
    <x v="0"/>
    <x v="7"/>
    <x v="9"/>
    <x v="0"/>
    <x v="2"/>
    <x v="0"/>
    <x v="0"/>
    <x v="0"/>
  </r>
  <r>
    <n v="184911773"/>
    <x v="28"/>
    <x v="191"/>
    <s v="2025-01-03"/>
    <m/>
    <m/>
    <x v="0"/>
    <x v="0"/>
    <x v="0"/>
    <x v="0"/>
    <x v="7"/>
    <x v="9"/>
    <x v="0"/>
    <x v="2"/>
    <x v="0"/>
    <x v="0"/>
    <x v="0"/>
  </r>
  <r>
    <n v="184912468"/>
    <x v="84"/>
    <x v="219"/>
    <s v="2025-01-31"/>
    <m/>
    <m/>
    <x v="0"/>
    <x v="0"/>
    <x v="0"/>
    <x v="0"/>
    <x v="8"/>
    <x v="9"/>
    <x v="1"/>
    <x v="2"/>
    <x v="0"/>
    <x v="0"/>
    <x v="0"/>
  </r>
  <r>
    <n v="184912536"/>
    <x v="84"/>
    <x v="219"/>
    <s v="2025-01-31"/>
    <m/>
    <m/>
    <x v="0"/>
    <x v="0"/>
    <x v="0"/>
    <x v="0"/>
    <x v="8"/>
    <x v="9"/>
    <x v="1"/>
    <x v="2"/>
    <x v="0"/>
    <x v="0"/>
    <x v="0"/>
  </r>
  <r>
    <n v="184914227"/>
    <x v="103"/>
    <x v="211"/>
    <s v="2024-12-30"/>
    <m/>
    <s v="2025-01-20"/>
    <x v="0"/>
    <x v="6"/>
    <x v="0"/>
    <x v="1"/>
    <x v="7"/>
    <x v="8"/>
    <x v="0"/>
    <x v="0"/>
    <x v="0"/>
    <x v="0"/>
    <x v="0"/>
  </r>
  <r>
    <n v="184914269"/>
    <x v="103"/>
    <x v="211"/>
    <s v="2025-01-07"/>
    <m/>
    <s v="2025-01-27"/>
    <x v="0"/>
    <x v="0"/>
    <x v="0"/>
    <x v="0"/>
    <x v="7"/>
    <x v="9"/>
    <x v="0"/>
    <x v="2"/>
    <x v="0"/>
    <x v="0"/>
    <x v="0"/>
  </r>
  <r>
    <n v="184914658"/>
    <x v="81"/>
    <x v="201"/>
    <s v="2024-12-26"/>
    <m/>
    <m/>
    <x v="0"/>
    <x v="0"/>
    <x v="0"/>
    <x v="0"/>
    <x v="7"/>
    <x v="8"/>
    <x v="0"/>
    <x v="0"/>
    <x v="0"/>
    <x v="0"/>
    <x v="0"/>
  </r>
  <r>
    <n v="184914686"/>
    <x v="81"/>
    <x v="201"/>
    <s v="2024-12-26"/>
    <m/>
    <m/>
    <x v="0"/>
    <x v="0"/>
    <x v="0"/>
    <x v="0"/>
    <x v="7"/>
    <x v="8"/>
    <x v="0"/>
    <x v="0"/>
    <x v="0"/>
    <x v="0"/>
    <x v="0"/>
  </r>
  <r>
    <n v="184914712"/>
    <x v="81"/>
    <x v="201"/>
    <m/>
    <s v="2024-12-30"/>
    <m/>
    <x v="0"/>
    <x v="0"/>
    <x v="0"/>
    <x v="0"/>
    <x v="7"/>
    <x v="2"/>
    <x v="0"/>
    <x v="1"/>
    <x v="0"/>
    <x v="0"/>
    <x v="0"/>
  </r>
  <r>
    <n v="184914742"/>
    <x v="81"/>
    <x v="201"/>
    <s v="2024-12-26"/>
    <m/>
    <m/>
    <x v="0"/>
    <x v="0"/>
    <x v="0"/>
    <x v="0"/>
    <x v="7"/>
    <x v="8"/>
    <x v="0"/>
    <x v="0"/>
    <x v="0"/>
    <x v="0"/>
    <x v="0"/>
  </r>
  <r>
    <n v="184915130"/>
    <x v="11"/>
    <x v="215"/>
    <s v="2024-12-27"/>
    <m/>
    <m/>
    <x v="0"/>
    <x v="0"/>
    <x v="0"/>
    <x v="0"/>
    <x v="7"/>
    <x v="8"/>
    <x v="0"/>
    <x v="0"/>
    <x v="0"/>
    <x v="0"/>
    <x v="0"/>
  </r>
  <r>
    <n v="184915169"/>
    <x v="11"/>
    <x v="215"/>
    <s v="2024-12-27"/>
    <m/>
    <m/>
    <x v="0"/>
    <x v="0"/>
    <x v="0"/>
    <x v="0"/>
    <x v="7"/>
    <x v="8"/>
    <x v="0"/>
    <x v="0"/>
    <x v="0"/>
    <x v="0"/>
    <x v="0"/>
  </r>
  <r>
    <n v="184917159"/>
    <x v="47"/>
    <x v="201"/>
    <s v="2024-12-30"/>
    <m/>
    <m/>
    <x v="0"/>
    <x v="0"/>
    <x v="0"/>
    <x v="0"/>
    <x v="7"/>
    <x v="8"/>
    <x v="0"/>
    <x v="0"/>
    <x v="0"/>
    <x v="0"/>
    <x v="0"/>
  </r>
  <r>
    <n v="184917206"/>
    <x v="47"/>
    <x v="201"/>
    <s v="2024-12-30"/>
    <m/>
    <m/>
    <x v="0"/>
    <x v="0"/>
    <x v="0"/>
    <x v="0"/>
    <x v="7"/>
    <x v="8"/>
    <x v="0"/>
    <x v="0"/>
    <x v="0"/>
    <x v="0"/>
    <x v="0"/>
  </r>
  <r>
    <n v="184917970"/>
    <x v="81"/>
    <x v="208"/>
    <s v="2025-01-08"/>
    <m/>
    <m/>
    <x v="0"/>
    <x v="6"/>
    <x v="0"/>
    <x v="1"/>
    <x v="7"/>
    <x v="9"/>
    <x v="0"/>
    <x v="2"/>
    <x v="0"/>
    <x v="0"/>
    <x v="0"/>
  </r>
  <r>
    <n v="184917998"/>
    <x v="81"/>
    <x v="208"/>
    <s v="2024-12-30"/>
    <m/>
    <m/>
    <x v="0"/>
    <x v="0"/>
    <x v="0"/>
    <x v="0"/>
    <x v="7"/>
    <x v="8"/>
    <x v="0"/>
    <x v="0"/>
    <x v="0"/>
    <x v="0"/>
    <x v="0"/>
  </r>
  <r>
    <n v="184919635"/>
    <x v="81"/>
    <x v="201"/>
    <s v="2025-01-07"/>
    <m/>
    <m/>
    <x v="0"/>
    <x v="0"/>
    <x v="0"/>
    <x v="0"/>
    <x v="7"/>
    <x v="9"/>
    <x v="0"/>
    <x v="2"/>
    <x v="0"/>
    <x v="0"/>
    <x v="0"/>
  </r>
  <r>
    <n v="184921588"/>
    <x v="108"/>
    <x v="219"/>
    <s v="2025-01-30"/>
    <m/>
    <m/>
    <x v="0"/>
    <x v="0"/>
    <x v="0"/>
    <x v="0"/>
    <x v="8"/>
    <x v="9"/>
    <x v="1"/>
    <x v="2"/>
    <x v="0"/>
    <x v="0"/>
    <x v="0"/>
  </r>
  <r>
    <n v="184921622"/>
    <x v="108"/>
    <x v="219"/>
    <s v="2025-01-30"/>
    <m/>
    <m/>
    <x v="0"/>
    <x v="0"/>
    <x v="0"/>
    <x v="0"/>
    <x v="8"/>
    <x v="9"/>
    <x v="1"/>
    <x v="2"/>
    <x v="0"/>
    <x v="0"/>
    <x v="0"/>
  </r>
  <r>
    <n v="184926606"/>
    <x v="30"/>
    <x v="191"/>
    <s v="2024-12-31"/>
    <m/>
    <s v="2025-01-13"/>
    <x v="0"/>
    <x v="0"/>
    <x v="0"/>
    <x v="0"/>
    <x v="7"/>
    <x v="8"/>
    <x v="0"/>
    <x v="0"/>
    <x v="0"/>
    <x v="0"/>
    <x v="0"/>
  </r>
  <r>
    <n v="184926651"/>
    <x v="30"/>
    <x v="191"/>
    <s v="2024-12-31"/>
    <m/>
    <s v="2025-01-13"/>
    <x v="0"/>
    <x v="0"/>
    <x v="0"/>
    <x v="0"/>
    <x v="7"/>
    <x v="8"/>
    <x v="0"/>
    <x v="0"/>
    <x v="0"/>
    <x v="0"/>
    <x v="0"/>
  </r>
  <r>
    <n v="184926699"/>
    <x v="30"/>
    <x v="191"/>
    <s v="2024-12-31"/>
    <m/>
    <s v="2025-01-13"/>
    <x v="0"/>
    <x v="0"/>
    <x v="0"/>
    <x v="0"/>
    <x v="7"/>
    <x v="8"/>
    <x v="0"/>
    <x v="0"/>
    <x v="0"/>
    <x v="0"/>
    <x v="0"/>
  </r>
  <r>
    <n v="184926740"/>
    <x v="30"/>
    <x v="191"/>
    <s v="2024-12-31"/>
    <m/>
    <s v="2025-01-13"/>
    <x v="0"/>
    <x v="0"/>
    <x v="0"/>
    <x v="0"/>
    <x v="7"/>
    <x v="8"/>
    <x v="0"/>
    <x v="0"/>
    <x v="0"/>
    <x v="0"/>
    <x v="0"/>
  </r>
  <r>
    <n v="184927026"/>
    <x v="24"/>
    <x v="215"/>
    <s v="2025-01-16"/>
    <m/>
    <m/>
    <x v="0"/>
    <x v="0"/>
    <x v="0"/>
    <x v="0"/>
    <x v="7"/>
    <x v="9"/>
    <x v="0"/>
    <x v="2"/>
    <x v="0"/>
    <x v="0"/>
    <x v="0"/>
  </r>
  <r>
    <n v="184927062"/>
    <x v="24"/>
    <x v="215"/>
    <s v="2025-01-16"/>
    <m/>
    <m/>
    <x v="0"/>
    <x v="0"/>
    <x v="0"/>
    <x v="0"/>
    <x v="7"/>
    <x v="9"/>
    <x v="0"/>
    <x v="2"/>
    <x v="0"/>
    <x v="0"/>
    <x v="0"/>
  </r>
  <r>
    <n v="184927096"/>
    <x v="24"/>
    <x v="215"/>
    <s v="2025-01-16"/>
    <m/>
    <m/>
    <x v="0"/>
    <x v="0"/>
    <x v="0"/>
    <x v="0"/>
    <x v="7"/>
    <x v="9"/>
    <x v="0"/>
    <x v="2"/>
    <x v="0"/>
    <x v="0"/>
    <x v="0"/>
  </r>
  <r>
    <n v="184927148"/>
    <x v="24"/>
    <x v="215"/>
    <s v="2025-01-16"/>
    <m/>
    <m/>
    <x v="0"/>
    <x v="0"/>
    <x v="0"/>
    <x v="0"/>
    <x v="7"/>
    <x v="9"/>
    <x v="0"/>
    <x v="2"/>
    <x v="0"/>
    <x v="0"/>
    <x v="0"/>
  </r>
  <r>
    <n v="184927613"/>
    <x v="13"/>
    <x v="211"/>
    <m/>
    <s v="2024-12-27"/>
    <m/>
    <x v="0"/>
    <x v="0"/>
    <x v="0"/>
    <x v="0"/>
    <x v="7"/>
    <x v="2"/>
    <x v="0"/>
    <x v="1"/>
    <x v="0"/>
    <x v="0"/>
    <x v="0"/>
  </r>
  <r>
    <n v="184927657"/>
    <x v="13"/>
    <x v="211"/>
    <m/>
    <s v="2024-12-27"/>
    <m/>
    <x v="0"/>
    <x v="0"/>
    <x v="0"/>
    <x v="0"/>
    <x v="7"/>
    <x v="2"/>
    <x v="0"/>
    <x v="1"/>
    <x v="0"/>
    <x v="0"/>
    <x v="0"/>
  </r>
  <r>
    <n v="184938691"/>
    <x v="15"/>
    <x v="208"/>
    <s v="2025-01-03"/>
    <m/>
    <m/>
    <x v="0"/>
    <x v="0"/>
    <x v="0"/>
    <x v="0"/>
    <x v="7"/>
    <x v="9"/>
    <x v="0"/>
    <x v="2"/>
    <x v="0"/>
    <x v="0"/>
    <x v="0"/>
  </r>
  <r>
    <n v="184943283"/>
    <x v="27"/>
    <x v="210"/>
    <s v="2024-12-30"/>
    <m/>
    <m/>
    <x v="0"/>
    <x v="0"/>
    <x v="0"/>
    <x v="0"/>
    <x v="7"/>
    <x v="8"/>
    <x v="0"/>
    <x v="0"/>
    <x v="0"/>
    <x v="0"/>
    <x v="0"/>
  </r>
  <r>
    <n v="184943308"/>
    <x v="27"/>
    <x v="210"/>
    <s v="2024-12-30"/>
    <m/>
    <m/>
    <x v="0"/>
    <x v="0"/>
    <x v="0"/>
    <x v="0"/>
    <x v="7"/>
    <x v="8"/>
    <x v="0"/>
    <x v="0"/>
    <x v="0"/>
    <x v="0"/>
    <x v="0"/>
  </r>
  <r>
    <n v="184943346"/>
    <x v="27"/>
    <x v="210"/>
    <s v="2024-12-30"/>
    <m/>
    <m/>
    <x v="0"/>
    <x v="0"/>
    <x v="0"/>
    <x v="0"/>
    <x v="7"/>
    <x v="8"/>
    <x v="0"/>
    <x v="0"/>
    <x v="0"/>
    <x v="0"/>
    <x v="0"/>
  </r>
  <r>
    <n v="184946875"/>
    <x v="25"/>
    <x v="191"/>
    <s v="2025-01-03"/>
    <m/>
    <m/>
    <x v="0"/>
    <x v="0"/>
    <x v="0"/>
    <x v="0"/>
    <x v="7"/>
    <x v="9"/>
    <x v="0"/>
    <x v="2"/>
    <x v="0"/>
    <x v="0"/>
    <x v="0"/>
  </r>
  <r>
    <n v="184946917"/>
    <x v="25"/>
    <x v="191"/>
    <s v="2025-01-03"/>
    <m/>
    <m/>
    <x v="0"/>
    <x v="0"/>
    <x v="0"/>
    <x v="0"/>
    <x v="7"/>
    <x v="9"/>
    <x v="0"/>
    <x v="2"/>
    <x v="0"/>
    <x v="0"/>
    <x v="0"/>
  </r>
  <r>
    <n v="185001335"/>
    <x v="110"/>
    <x v="208"/>
    <s v="2025-01-03"/>
    <m/>
    <m/>
    <x v="0"/>
    <x v="0"/>
    <x v="0"/>
    <x v="0"/>
    <x v="7"/>
    <x v="9"/>
    <x v="0"/>
    <x v="2"/>
    <x v="0"/>
    <x v="0"/>
    <x v="0"/>
  </r>
  <r>
    <n v="185001390"/>
    <x v="110"/>
    <x v="208"/>
    <s v="2025-01-03"/>
    <m/>
    <m/>
    <x v="0"/>
    <x v="0"/>
    <x v="0"/>
    <x v="0"/>
    <x v="7"/>
    <x v="9"/>
    <x v="0"/>
    <x v="2"/>
    <x v="0"/>
    <x v="0"/>
    <x v="0"/>
  </r>
  <r>
    <n v="185001428"/>
    <x v="110"/>
    <x v="208"/>
    <s v="2025-01-03"/>
    <m/>
    <m/>
    <x v="0"/>
    <x v="0"/>
    <x v="0"/>
    <x v="0"/>
    <x v="7"/>
    <x v="9"/>
    <x v="0"/>
    <x v="2"/>
    <x v="0"/>
    <x v="0"/>
    <x v="0"/>
  </r>
  <r>
    <n v="185001780"/>
    <x v="11"/>
    <x v="200"/>
    <s v="2025-01-08"/>
    <m/>
    <m/>
    <x v="0"/>
    <x v="0"/>
    <x v="0"/>
    <x v="0"/>
    <x v="8"/>
    <x v="9"/>
    <x v="1"/>
    <x v="2"/>
    <x v="0"/>
    <x v="0"/>
    <x v="0"/>
  </r>
  <r>
    <n v="185001807"/>
    <x v="11"/>
    <x v="200"/>
    <s v="2025-01-08"/>
    <m/>
    <m/>
    <x v="0"/>
    <x v="0"/>
    <x v="0"/>
    <x v="0"/>
    <x v="8"/>
    <x v="9"/>
    <x v="1"/>
    <x v="2"/>
    <x v="0"/>
    <x v="0"/>
    <x v="0"/>
  </r>
  <r>
    <n v="185001831"/>
    <x v="11"/>
    <x v="200"/>
    <s v="2025-01-08"/>
    <m/>
    <m/>
    <x v="0"/>
    <x v="0"/>
    <x v="0"/>
    <x v="0"/>
    <x v="8"/>
    <x v="9"/>
    <x v="1"/>
    <x v="2"/>
    <x v="0"/>
    <x v="0"/>
    <x v="0"/>
  </r>
  <r>
    <n v="185001862"/>
    <x v="11"/>
    <x v="200"/>
    <s v="2025-01-08"/>
    <m/>
    <m/>
    <x v="0"/>
    <x v="0"/>
    <x v="0"/>
    <x v="0"/>
    <x v="8"/>
    <x v="9"/>
    <x v="1"/>
    <x v="2"/>
    <x v="0"/>
    <x v="0"/>
    <x v="0"/>
  </r>
  <r>
    <n v="185002447"/>
    <x v="22"/>
    <x v="186"/>
    <s v="2025-01-13"/>
    <m/>
    <m/>
    <x v="0"/>
    <x v="0"/>
    <x v="0"/>
    <x v="0"/>
    <x v="8"/>
    <x v="9"/>
    <x v="1"/>
    <x v="2"/>
    <x v="0"/>
    <x v="0"/>
    <x v="0"/>
  </r>
  <r>
    <n v="185002487"/>
    <x v="22"/>
    <x v="186"/>
    <s v="2025-01-13"/>
    <m/>
    <m/>
    <x v="0"/>
    <x v="0"/>
    <x v="0"/>
    <x v="0"/>
    <x v="8"/>
    <x v="9"/>
    <x v="1"/>
    <x v="2"/>
    <x v="0"/>
    <x v="0"/>
    <x v="0"/>
  </r>
  <r>
    <n v="185003700"/>
    <x v="11"/>
    <x v="220"/>
    <m/>
    <s v="2025-02-06"/>
    <m/>
    <x v="0"/>
    <x v="0"/>
    <x v="0"/>
    <x v="0"/>
    <x v="8"/>
    <x v="2"/>
    <x v="1"/>
    <x v="1"/>
    <x v="0"/>
    <x v="0"/>
    <x v="0"/>
  </r>
  <r>
    <n v="185003722"/>
    <x v="11"/>
    <x v="220"/>
    <m/>
    <s v="2025-02-06"/>
    <m/>
    <x v="0"/>
    <x v="0"/>
    <x v="0"/>
    <x v="0"/>
    <x v="8"/>
    <x v="2"/>
    <x v="1"/>
    <x v="1"/>
    <x v="0"/>
    <x v="0"/>
    <x v="0"/>
  </r>
  <r>
    <n v="185004928"/>
    <x v="13"/>
    <x v="208"/>
    <s v="2025-01-03"/>
    <m/>
    <m/>
    <x v="0"/>
    <x v="0"/>
    <x v="0"/>
    <x v="0"/>
    <x v="7"/>
    <x v="9"/>
    <x v="0"/>
    <x v="2"/>
    <x v="0"/>
    <x v="0"/>
    <x v="0"/>
  </r>
  <r>
    <n v="185004976"/>
    <x v="13"/>
    <x v="208"/>
    <s v="2025-01-03"/>
    <m/>
    <m/>
    <x v="0"/>
    <x v="0"/>
    <x v="0"/>
    <x v="0"/>
    <x v="7"/>
    <x v="9"/>
    <x v="0"/>
    <x v="2"/>
    <x v="0"/>
    <x v="0"/>
    <x v="0"/>
  </r>
  <r>
    <n v="185006097"/>
    <x v="79"/>
    <x v="210"/>
    <s v="2024-12-31"/>
    <m/>
    <m/>
    <x v="0"/>
    <x v="0"/>
    <x v="0"/>
    <x v="0"/>
    <x v="7"/>
    <x v="8"/>
    <x v="0"/>
    <x v="0"/>
    <x v="0"/>
    <x v="0"/>
    <x v="0"/>
  </r>
  <r>
    <n v="185006150"/>
    <x v="79"/>
    <x v="210"/>
    <s v="2024-12-31"/>
    <m/>
    <m/>
    <x v="0"/>
    <x v="0"/>
    <x v="0"/>
    <x v="0"/>
    <x v="7"/>
    <x v="8"/>
    <x v="0"/>
    <x v="0"/>
    <x v="0"/>
    <x v="0"/>
    <x v="0"/>
  </r>
  <r>
    <n v="185006192"/>
    <x v="79"/>
    <x v="210"/>
    <s v="2024-12-31"/>
    <m/>
    <m/>
    <x v="0"/>
    <x v="0"/>
    <x v="0"/>
    <x v="0"/>
    <x v="7"/>
    <x v="8"/>
    <x v="0"/>
    <x v="0"/>
    <x v="0"/>
    <x v="0"/>
    <x v="0"/>
  </r>
  <r>
    <n v="185006953"/>
    <x v="81"/>
    <x v="186"/>
    <s v="2025-01-16"/>
    <m/>
    <m/>
    <x v="0"/>
    <x v="0"/>
    <x v="0"/>
    <x v="0"/>
    <x v="8"/>
    <x v="9"/>
    <x v="1"/>
    <x v="2"/>
    <x v="0"/>
    <x v="0"/>
    <x v="0"/>
  </r>
  <r>
    <n v="185007006"/>
    <x v="81"/>
    <x v="186"/>
    <s v="2025-01-13"/>
    <m/>
    <m/>
    <x v="0"/>
    <x v="0"/>
    <x v="0"/>
    <x v="0"/>
    <x v="8"/>
    <x v="9"/>
    <x v="1"/>
    <x v="2"/>
    <x v="0"/>
    <x v="0"/>
    <x v="0"/>
  </r>
  <r>
    <n v="185010311"/>
    <x v="81"/>
    <x v="221"/>
    <s v="2025-01-09"/>
    <m/>
    <m/>
    <x v="0"/>
    <x v="0"/>
    <x v="0"/>
    <x v="0"/>
    <x v="8"/>
    <x v="9"/>
    <x v="1"/>
    <x v="2"/>
    <x v="0"/>
    <x v="0"/>
    <x v="0"/>
  </r>
  <r>
    <n v="185010345"/>
    <x v="81"/>
    <x v="221"/>
    <s v="2025-01-09"/>
    <m/>
    <m/>
    <x v="0"/>
    <x v="0"/>
    <x v="0"/>
    <x v="0"/>
    <x v="8"/>
    <x v="9"/>
    <x v="1"/>
    <x v="2"/>
    <x v="0"/>
    <x v="0"/>
    <x v="0"/>
  </r>
  <r>
    <n v="185010376"/>
    <x v="81"/>
    <x v="221"/>
    <s v="2025-01-09"/>
    <m/>
    <m/>
    <x v="0"/>
    <x v="0"/>
    <x v="0"/>
    <x v="0"/>
    <x v="8"/>
    <x v="9"/>
    <x v="1"/>
    <x v="2"/>
    <x v="0"/>
    <x v="0"/>
    <x v="0"/>
  </r>
  <r>
    <n v="185033479"/>
    <x v="25"/>
    <x v="191"/>
    <s v="2025-01-02"/>
    <m/>
    <m/>
    <x v="0"/>
    <x v="0"/>
    <x v="0"/>
    <x v="0"/>
    <x v="7"/>
    <x v="9"/>
    <x v="0"/>
    <x v="2"/>
    <x v="0"/>
    <x v="0"/>
    <x v="0"/>
  </r>
  <r>
    <n v="185033486"/>
    <x v="25"/>
    <x v="191"/>
    <s v="2025-01-02"/>
    <m/>
    <m/>
    <x v="0"/>
    <x v="0"/>
    <x v="0"/>
    <x v="0"/>
    <x v="7"/>
    <x v="9"/>
    <x v="0"/>
    <x v="2"/>
    <x v="0"/>
    <x v="0"/>
    <x v="0"/>
  </r>
  <r>
    <n v="185033500"/>
    <x v="25"/>
    <x v="191"/>
    <s v="2025-01-02"/>
    <m/>
    <m/>
    <x v="0"/>
    <x v="0"/>
    <x v="0"/>
    <x v="0"/>
    <x v="7"/>
    <x v="9"/>
    <x v="0"/>
    <x v="2"/>
    <x v="0"/>
    <x v="0"/>
    <x v="0"/>
  </r>
  <r>
    <n v="185069990"/>
    <x v="75"/>
    <x v="222"/>
    <s v="2025-01-03"/>
    <m/>
    <m/>
    <x v="0"/>
    <x v="0"/>
    <x v="0"/>
    <x v="0"/>
    <x v="7"/>
    <x v="9"/>
    <x v="0"/>
    <x v="2"/>
    <x v="0"/>
    <x v="0"/>
    <x v="0"/>
  </r>
  <r>
    <n v="185070036"/>
    <x v="75"/>
    <x v="222"/>
    <s v="2025-01-03"/>
    <m/>
    <m/>
    <x v="0"/>
    <x v="0"/>
    <x v="0"/>
    <x v="0"/>
    <x v="7"/>
    <x v="9"/>
    <x v="0"/>
    <x v="2"/>
    <x v="0"/>
    <x v="0"/>
    <x v="0"/>
  </r>
  <r>
    <n v="185074725"/>
    <x v="22"/>
    <x v="191"/>
    <s v="2025-01-02"/>
    <m/>
    <m/>
    <x v="0"/>
    <x v="0"/>
    <x v="0"/>
    <x v="0"/>
    <x v="7"/>
    <x v="9"/>
    <x v="0"/>
    <x v="2"/>
    <x v="0"/>
    <x v="0"/>
    <x v="0"/>
  </r>
  <r>
    <n v="185074772"/>
    <x v="22"/>
    <x v="191"/>
    <s v="2025-01-02"/>
    <m/>
    <m/>
    <x v="0"/>
    <x v="0"/>
    <x v="0"/>
    <x v="0"/>
    <x v="7"/>
    <x v="9"/>
    <x v="0"/>
    <x v="2"/>
    <x v="0"/>
    <x v="0"/>
    <x v="0"/>
  </r>
  <r>
    <n v="185074814"/>
    <x v="22"/>
    <x v="191"/>
    <s v="2025-01-02"/>
    <m/>
    <m/>
    <x v="0"/>
    <x v="0"/>
    <x v="0"/>
    <x v="0"/>
    <x v="7"/>
    <x v="9"/>
    <x v="0"/>
    <x v="2"/>
    <x v="0"/>
    <x v="0"/>
    <x v="0"/>
  </r>
  <r>
    <n v="185074847"/>
    <x v="22"/>
    <x v="191"/>
    <s v="2025-01-02"/>
    <m/>
    <m/>
    <x v="0"/>
    <x v="0"/>
    <x v="0"/>
    <x v="0"/>
    <x v="7"/>
    <x v="9"/>
    <x v="0"/>
    <x v="2"/>
    <x v="0"/>
    <x v="0"/>
    <x v="0"/>
  </r>
  <r>
    <n v="185076023"/>
    <x v="24"/>
    <x v="223"/>
    <s v="2025-01-04"/>
    <m/>
    <m/>
    <x v="0"/>
    <x v="6"/>
    <x v="0"/>
    <x v="1"/>
    <x v="7"/>
    <x v="9"/>
    <x v="0"/>
    <x v="2"/>
    <x v="0"/>
    <x v="0"/>
    <x v="0"/>
  </r>
  <r>
    <n v="185076028"/>
    <x v="3"/>
    <x v="220"/>
    <s v="2025-01-23"/>
    <m/>
    <m/>
    <x v="0"/>
    <x v="0"/>
    <x v="0"/>
    <x v="0"/>
    <x v="8"/>
    <x v="9"/>
    <x v="1"/>
    <x v="2"/>
    <x v="0"/>
    <x v="0"/>
    <x v="0"/>
  </r>
  <r>
    <n v="185076076"/>
    <x v="3"/>
    <x v="220"/>
    <s v="2025-01-20"/>
    <m/>
    <m/>
    <x v="0"/>
    <x v="0"/>
    <x v="0"/>
    <x v="0"/>
    <x v="8"/>
    <x v="9"/>
    <x v="1"/>
    <x v="2"/>
    <x v="0"/>
    <x v="0"/>
    <x v="0"/>
  </r>
  <r>
    <n v="185076090"/>
    <x v="24"/>
    <x v="223"/>
    <s v="2025-01-07"/>
    <m/>
    <m/>
    <x v="0"/>
    <x v="0"/>
    <x v="0"/>
    <x v="0"/>
    <x v="7"/>
    <x v="9"/>
    <x v="0"/>
    <x v="2"/>
    <x v="0"/>
    <x v="0"/>
    <x v="0"/>
  </r>
  <r>
    <n v="185076113"/>
    <x v="47"/>
    <x v="208"/>
    <s v="2025-01-02"/>
    <m/>
    <m/>
    <x v="0"/>
    <x v="0"/>
    <x v="0"/>
    <x v="0"/>
    <x v="7"/>
    <x v="9"/>
    <x v="0"/>
    <x v="2"/>
    <x v="0"/>
    <x v="0"/>
    <x v="0"/>
  </r>
  <r>
    <n v="185076169"/>
    <x v="47"/>
    <x v="208"/>
    <s v="2025-01-02"/>
    <m/>
    <m/>
    <x v="0"/>
    <x v="0"/>
    <x v="0"/>
    <x v="0"/>
    <x v="7"/>
    <x v="9"/>
    <x v="0"/>
    <x v="2"/>
    <x v="0"/>
    <x v="0"/>
    <x v="0"/>
  </r>
  <r>
    <n v="185076212"/>
    <x v="47"/>
    <x v="208"/>
    <s v="2025-01-02"/>
    <m/>
    <m/>
    <x v="0"/>
    <x v="0"/>
    <x v="0"/>
    <x v="0"/>
    <x v="7"/>
    <x v="9"/>
    <x v="0"/>
    <x v="2"/>
    <x v="0"/>
    <x v="0"/>
    <x v="0"/>
  </r>
  <r>
    <n v="185076280"/>
    <x v="47"/>
    <x v="208"/>
    <s v="2025-01-02"/>
    <m/>
    <m/>
    <x v="0"/>
    <x v="0"/>
    <x v="0"/>
    <x v="0"/>
    <x v="7"/>
    <x v="9"/>
    <x v="0"/>
    <x v="2"/>
    <x v="0"/>
    <x v="0"/>
    <x v="0"/>
  </r>
  <r>
    <n v="185076343"/>
    <x v="47"/>
    <x v="208"/>
    <s v="2025-01-02"/>
    <m/>
    <m/>
    <x v="0"/>
    <x v="0"/>
    <x v="0"/>
    <x v="0"/>
    <x v="7"/>
    <x v="9"/>
    <x v="0"/>
    <x v="2"/>
    <x v="0"/>
    <x v="0"/>
    <x v="0"/>
  </r>
  <r>
    <n v="185077201"/>
    <x v="11"/>
    <x v="221"/>
    <s v="2025-01-13"/>
    <m/>
    <m/>
    <x v="0"/>
    <x v="0"/>
    <x v="0"/>
    <x v="0"/>
    <x v="8"/>
    <x v="9"/>
    <x v="1"/>
    <x v="2"/>
    <x v="0"/>
    <x v="0"/>
    <x v="0"/>
  </r>
  <r>
    <n v="185077494"/>
    <x v="25"/>
    <x v="200"/>
    <s v="2025-01-13"/>
    <m/>
    <m/>
    <x v="0"/>
    <x v="0"/>
    <x v="0"/>
    <x v="0"/>
    <x v="8"/>
    <x v="9"/>
    <x v="1"/>
    <x v="2"/>
    <x v="0"/>
    <x v="0"/>
    <x v="0"/>
  </r>
  <r>
    <n v="185077551"/>
    <x v="25"/>
    <x v="200"/>
    <s v="2025-01-13"/>
    <m/>
    <m/>
    <x v="0"/>
    <x v="0"/>
    <x v="0"/>
    <x v="0"/>
    <x v="8"/>
    <x v="9"/>
    <x v="1"/>
    <x v="2"/>
    <x v="0"/>
    <x v="0"/>
    <x v="0"/>
  </r>
  <r>
    <n v="185079620"/>
    <x v="84"/>
    <x v="186"/>
    <m/>
    <s v="2025-01-13"/>
    <m/>
    <x v="0"/>
    <x v="0"/>
    <x v="0"/>
    <x v="0"/>
    <x v="8"/>
    <x v="2"/>
    <x v="1"/>
    <x v="1"/>
    <x v="0"/>
    <x v="0"/>
    <x v="0"/>
  </r>
  <r>
    <n v="185079660"/>
    <x v="84"/>
    <x v="186"/>
    <m/>
    <s v="2025-01-13"/>
    <m/>
    <x v="0"/>
    <x v="0"/>
    <x v="0"/>
    <x v="0"/>
    <x v="8"/>
    <x v="2"/>
    <x v="1"/>
    <x v="1"/>
    <x v="0"/>
    <x v="0"/>
    <x v="0"/>
  </r>
  <r>
    <n v="185079688"/>
    <x v="84"/>
    <x v="186"/>
    <s v="2025-01-14"/>
    <m/>
    <m/>
    <x v="0"/>
    <x v="0"/>
    <x v="0"/>
    <x v="0"/>
    <x v="8"/>
    <x v="9"/>
    <x v="1"/>
    <x v="2"/>
    <x v="0"/>
    <x v="0"/>
    <x v="0"/>
  </r>
  <r>
    <n v="185079723"/>
    <x v="84"/>
    <x v="186"/>
    <s v="2025-01-13"/>
    <m/>
    <m/>
    <x v="0"/>
    <x v="0"/>
    <x v="0"/>
    <x v="0"/>
    <x v="8"/>
    <x v="9"/>
    <x v="1"/>
    <x v="2"/>
    <x v="0"/>
    <x v="0"/>
    <x v="0"/>
  </r>
  <r>
    <n v="185100749"/>
    <x v="3"/>
    <x v="191"/>
    <s v="2025-01-02"/>
    <m/>
    <m/>
    <x v="0"/>
    <x v="0"/>
    <x v="0"/>
    <x v="0"/>
    <x v="7"/>
    <x v="9"/>
    <x v="0"/>
    <x v="2"/>
    <x v="0"/>
    <x v="0"/>
    <x v="0"/>
  </r>
  <r>
    <n v="185100798"/>
    <x v="3"/>
    <x v="191"/>
    <s v="2025-01-02"/>
    <m/>
    <m/>
    <x v="0"/>
    <x v="0"/>
    <x v="0"/>
    <x v="0"/>
    <x v="7"/>
    <x v="9"/>
    <x v="0"/>
    <x v="2"/>
    <x v="0"/>
    <x v="0"/>
    <x v="0"/>
  </r>
  <r>
    <n v="185101538"/>
    <x v="11"/>
    <x v="200"/>
    <s v="2025-01-10"/>
    <m/>
    <m/>
    <x v="0"/>
    <x v="0"/>
    <x v="0"/>
    <x v="0"/>
    <x v="8"/>
    <x v="9"/>
    <x v="1"/>
    <x v="2"/>
    <x v="0"/>
    <x v="0"/>
    <x v="0"/>
  </r>
  <r>
    <n v="185101568"/>
    <x v="11"/>
    <x v="200"/>
    <s v="2025-01-10"/>
    <m/>
    <m/>
    <x v="0"/>
    <x v="0"/>
    <x v="0"/>
    <x v="0"/>
    <x v="8"/>
    <x v="9"/>
    <x v="1"/>
    <x v="2"/>
    <x v="0"/>
    <x v="0"/>
    <x v="0"/>
  </r>
  <r>
    <n v="185101592"/>
    <x v="11"/>
    <x v="200"/>
    <s v="2025-01-10"/>
    <m/>
    <m/>
    <x v="0"/>
    <x v="0"/>
    <x v="0"/>
    <x v="0"/>
    <x v="8"/>
    <x v="9"/>
    <x v="1"/>
    <x v="2"/>
    <x v="0"/>
    <x v="0"/>
    <x v="0"/>
  </r>
  <r>
    <n v="185101615"/>
    <x v="11"/>
    <x v="200"/>
    <s v="2025-01-10"/>
    <m/>
    <m/>
    <x v="0"/>
    <x v="0"/>
    <x v="0"/>
    <x v="0"/>
    <x v="8"/>
    <x v="9"/>
    <x v="1"/>
    <x v="2"/>
    <x v="0"/>
    <x v="0"/>
    <x v="0"/>
  </r>
  <r>
    <n v="185102231"/>
    <x v="105"/>
    <x v="221"/>
    <s v="2025-01-08"/>
    <m/>
    <m/>
    <x v="0"/>
    <x v="0"/>
    <x v="0"/>
    <x v="0"/>
    <x v="8"/>
    <x v="9"/>
    <x v="1"/>
    <x v="2"/>
    <x v="0"/>
    <x v="0"/>
    <x v="0"/>
  </r>
  <r>
    <n v="185102269"/>
    <x v="105"/>
    <x v="221"/>
    <s v="2025-01-08"/>
    <m/>
    <m/>
    <x v="0"/>
    <x v="0"/>
    <x v="0"/>
    <x v="0"/>
    <x v="8"/>
    <x v="9"/>
    <x v="1"/>
    <x v="2"/>
    <x v="0"/>
    <x v="0"/>
    <x v="0"/>
  </r>
  <r>
    <n v="185102938"/>
    <x v="79"/>
    <x v="191"/>
    <s v="2025-01-07"/>
    <m/>
    <s v="2025-01-17"/>
    <x v="0"/>
    <x v="0"/>
    <x v="0"/>
    <x v="0"/>
    <x v="7"/>
    <x v="9"/>
    <x v="0"/>
    <x v="2"/>
    <x v="0"/>
    <x v="0"/>
    <x v="0"/>
  </r>
  <r>
    <n v="185103272"/>
    <x v="75"/>
    <x v="209"/>
    <s v="2025-01-07"/>
    <m/>
    <m/>
    <x v="0"/>
    <x v="0"/>
    <x v="0"/>
    <x v="0"/>
    <x v="7"/>
    <x v="9"/>
    <x v="0"/>
    <x v="2"/>
    <x v="0"/>
    <x v="0"/>
    <x v="0"/>
  </r>
  <r>
    <n v="185103309"/>
    <x v="75"/>
    <x v="209"/>
    <s v="2025-01-07"/>
    <m/>
    <m/>
    <x v="0"/>
    <x v="0"/>
    <x v="0"/>
    <x v="0"/>
    <x v="7"/>
    <x v="9"/>
    <x v="0"/>
    <x v="2"/>
    <x v="0"/>
    <x v="0"/>
    <x v="0"/>
  </r>
  <r>
    <n v="185103353"/>
    <x v="75"/>
    <x v="209"/>
    <s v="2025-01-07"/>
    <m/>
    <m/>
    <x v="0"/>
    <x v="0"/>
    <x v="0"/>
    <x v="0"/>
    <x v="7"/>
    <x v="9"/>
    <x v="0"/>
    <x v="2"/>
    <x v="0"/>
    <x v="0"/>
    <x v="0"/>
  </r>
  <r>
    <n v="185106279"/>
    <x v="25"/>
    <x v="209"/>
    <s v="2025-01-03"/>
    <m/>
    <m/>
    <x v="0"/>
    <x v="0"/>
    <x v="0"/>
    <x v="0"/>
    <x v="7"/>
    <x v="9"/>
    <x v="0"/>
    <x v="2"/>
    <x v="0"/>
    <x v="0"/>
    <x v="0"/>
  </r>
  <r>
    <n v="185106319"/>
    <x v="25"/>
    <x v="209"/>
    <s v="2025-01-03"/>
    <m/>
    <m/>
    <x v="0"/>
    <x v="0"/>
    <x v="0"/>
    <x v="0"/>
    <x v="7"/>
    <x v="9"/>
    <x v="0"/>
    <x v="2"/>
    <x v="0"/>
    <x v="0"/>
    <x v="0"/>
  </r>
  <r>
    <n v="185107133"/>
    <x v="108"/>
    <x v="204"/>
    <s v="2025-01-14"/>
    <m/>
    <m/>
    <x v="0"/>
    <x v="0"/>
    <x v="0"/>
    <x v="0"/>
    <x v="8"/>
    <x v="9"/>
    <x v="1"/>
    <x v="2"/>
    <x v="0"/>
    <x v="0"/>
    <x v="0"/>
  </r>
  <r>
    <n v="185107191"/>
    <x v="108"/>
    <x v="204"/>
    <s v="2025-01-16"/>
    <m/>
    <m/>
    <x v="0"/>
    <x v="0"/>
    <x v="0"/>
    <x v="0"/>
    <x v="8"/>
    <x v="9"/>
    <x v="1"/>
    <x v="2"/>
    <x v="0"/>
    <x v="0"/>
    <x v="0"/>
  </r>
  <r>
    <n v="185107200"/>
    <x v="23"/>
    <x v="224"/>
    <m/>
    <m/>
    <m/>
    <x v="0"/>
    <x v="0"/>
    <x v="0"/>
    <x v="0"/>
    <x v="8"/>
    <x v="2"/>
    <x v="1"/>
    <x v="1"/>
    <x v="0"/>
    <x v="0"/>
    <x v="0"/>
  </r>
  <r>
    <n v="185107272"/>
    <x v="23"/>
    <x v="224"/>
    <m/>
    <m/>
    <m/>
    <x v="0"/>
    <x v="0"/>
    <x v="0"/>
    <x v="0"/>
    <x v="8"/>
    <x v="2"/>
    <x v="1"/>
    <x v="1"/>
    <x v="0"/>
    <x v="0"/>
    <x v="0"/>
  </r>
  <r>
    <n v="185107315"/>
    <x v="23"/>
    <x v="224"/>
    <m/>
    <m/>
    <m/>
    <x v="0"/>
    <x v="0"/>
    <x v="0"/>
    <x v="0"/>
    <x v="8"/>
    <x v="2"/>
    <x v="1"/>
    <x v="1"/>
    <x v="0"/>
    <x v="0"/>
    <x v="0"/>
  </r>
  <r>
    <n v="185112262"/>
    <x v="111"/>
    <x v="222"/>
    <s v="2025-01-03"/>
    <m/>
    <m/>
    <x v="0"/>
    <x v="0"/>
    <x v="0"/>
    <x v="0"/>
    <x v="7"/>
    <x v="9"/>
    <x v="0"/>
    <x v="2"/>
    <x v="0"/>
    <x v="0"/>
    <x v="0"/>
  </r>
  <r>
    <n v="185112437"/>
    <x v="111"/>
    <x v="222"/>
    <s v="2025-01-03"/>
    <m/>
    <m/>
    <x v="0"/>
    <x v="0"/>
    <x v="0"/>
    <x v="0"/>
    <x v="7"/>
    <x v="9"/>
    <x v="0"/>
    <x v="2"/>
    <x v="0"/>
    <x v="0"/>
    <x v="0"/>
  </r>
  <r>
    <n v="185169195"/>
    <x v="70"/>
    <x v="186"/>
    <s v="2025-01-13"/>
    <m/>
    <m/>
    <x v="0"/>
    <x v="0"/>
    <x v="0"/>
    <x v="0"/>
    <x v="8"/>
    <x v="9"/>
    <x v="1"/>
    <x v="2"/>
    <x v="0"/>
    <x v="0"/>
    <x v="0"/>
  </r>
  <r>
    <n v="185172687"/>
    <x v="30"/>
    <x v="221"/>
    <m/>
    <s v="2025-01-03"/>
    <m/>
    <x v="0"/>
    <x v="0"/>
    <x v="0"/>
    <x v="0"/>
    <x v="8"/>
    <x v="2"/>
    <x v="1"/>
    <x v="1"/>
    <x v="0"/>
    <x v="0"/>
    <x v="0"/>
  </r>
  <r>
    <n v="185172717"/>
    <x v="30"/>
    <x v="221"/>
    <m/>
    <s v="2025-01-03"/>
    <m/>
    <x v="0"/>
    <x v="0"/>
    <x v="0"/>
    <x v="0"/>
    <x v="8"/>
    <x v="2"/>
    <x v="1"/>
    <x v="1"/>
    <x v="0"/>
    <x v="0"/>
    <x v="0"/>
  </r>
  <r>
    <n v="185172739"/>
    <x v="30"/>
    <x v="221"/>
    <m/>
    <s v="2025-01-03"/>
    <m/>
    <x v="0"/>
    <x v="0"/>
    <x v="0"/>
    <x v="0"/>
    <x v="8"/>
    <x v="2"/>
    <x v="1"/>
    <x v="1"/>
    <x v="0"/>
    <x v="0"/>
    <x v="0"/>
  </r>
  <r>
    <n v="185185805"/>
    <x v="23"/>
    <x v="186"/>
    <s v="2025-01-13"/>
    <m/>
    <m/>
    <x v="0"/>
    <x v="0"/>
    <x v="0"/>
    <x v="0"/>
    <x v="8"/>
    <x v="9"/>
    <x v="1"/>
    <x v="2"/>
    <x v="0"/>
    <x v="0"/>
    <x v="0"/>
  </r>
  <r>
    <n v="185187381"/>
    <x v="22"/>
    <x v="225"/>
    <s v="2025-01-17"/>
    <m/>
    <m/>
    <x v="0"/>
    <x v="0"/>
    <x v="0"/>
    <x v="0"/>
    <x v="8"/>
    <x v="9"/>
    <x v="1"/>
    <x v="2"/>
    <x v="0"/>
    <x v="0"/>
    <x v="0"/>
  </r>
  <r>
    <n v="185187414"/>
    <x v="22"/>
    <x v="225"/>
    <s v="2025-01-17"/>
    <m/>
    <m/>
    <x v="0"/>
    <x v="0"/>
    <x v="0"/>
    <x v="0"/>
    <x v="8"/>
    <x v="9"/>
    <x v="1"/>
    <x v="2"/>
    <x v="0"/>
    <x v="0"/>
    <x v="0"/>
  </r>
  <r>
    <n v="185187443"/>
    <x v="22"/>
    <x v="225"/>
    <s v="2025-01-20"/>
    <m/>
    <m/>
    <x v="0"/>
    <x v="0"/>
    <x v="0"/>
    <x v="0"/>
    <x v="8"/>
    <x v="9"/>
    <x v="1"/>
    <x v="2"/>
    <x v="0"/>
    <x v="0"/>
    <x v="0"/>
  </r>
  <r>
    <n v="185224398"/>
    <x v="5"/>
    <x v="186"/>
    <s v="2025-01-14"/>
    <m/>
    <m/>
    <x v="0"/>
    <x v="0"/>
    <x v="0"/>
    <x v="0"/>
    <x v="8"/>
    <x v="9"/>
    <x v="1"/>
    <x v="2"/>
    <x v="0"/>
    <x v="0"/>
    <x v="0"/>
  </r>
  <r>
    <n v="185238436"/>
    <x v="7"/>
    <x v="217"/>
    <s v="2025-01-15"/>
    <m/>
    <m/>
    <x v="0"/>
    <x v="0"/>
    <x v="0"/>
    <x v="0"/>
    <x v="8"/>
    <x v="9"/>
    <x v="1"/>
    <x v="2"/>
    <x v="0"/>
    <x v="0"/>
    <x v="0"/>
  </r>
  <r>
    <n v="185238469"/>
    <x v="7"/>
    <x v="217"/>
    <s v="2025-01-15"/>
    <m/>
    <m/>
    <x v="0"/>
    <x v="0"/>
    <x v="0"/>
    <x v="0"/>
    <x v="8"/>
    <x v="9"/>
    <x v="1"/>
    <x v="2"/>
    <x v="0"/>
    <x v="0"/>
    <x v="0"/>
  </r>
  <r>
    <n v="185239931"/>
    <x v="108"/>
    <x v="200"/>
    <s v="2025-01-10"/>
    <m/>
    <m/>
    <x v="0"/>
    <x v="0"/>
    <x v="0"/>
    <x v="0"/>
    <x v="8"/>
    <x v="9"/>
    <x v="1"/>
    <x v="2"/>
    <x v="0"/>
    <x v="0"/>
    <x v="0"/>
  </r>
  <r>
    <n v="185241085"/>
    <x v="11"/>
    <x v="226"/>
    <s v="2025-01-15"/>
    <m/>
    <m/>
    <x v="0"/>
    <x v="0"/>
    <x v="0"/>
    <x v="0"/>
    <x v="8"/>
    <x v="9"/>
    <x v="1"/>
    <x v="2"/>
    <x v="0"/>
    <x v="0"/>
    <x v="0"/>
  </r>
  <r>
    <n v="185241114"/>
    <x v="11"/>
    <x v="226"/>
    <s v="2025-01-16"/>
    <m/>
    <m/>
    <x v="0"/>
    <x v="0"/>
    <x v="0"/>
    <x v="0"/>
    <x v="8"/>
    <x v="9"/>
    <x v="1"/>
    <x v="2"/>
    <x v="0"/>
    <x v="0"/>
    <x v="0"/>
  </r>
  <r>
    <n v="185241633"/>
    <x v="5"/>
    <x v="227"/>
    <s v="2025-01-15"/>
    <m/>
    <m/>
    <x v="0"/>
    <x v="0"/>
    <x v="0"/>
    <x v="0"/>
    <x v="8"/>
    <x v="9"/>
    <x v="1"/>
    <x v="2"/>
    <x v="0"/>
    <x v="0"/>
    <x v="0"/>
  </r>
  <r>
    <n v="185241683"/>
    <x v="5"/>
    <x v="227"/>
    <s v="2025-01-15"/>
    <m/>
    <m/>
    <x v="0"/>
    <x v="0"/>
    <x v="0"/>
    <x v="0"/>
    <x v="8"/>
    <x v="9"/>
    <x v="1"/>
    <x v="2"/>
    <x v="0"/>
    <x v="0"/>
    <x v="0"/>
  </r>
  <r>
    <n v="185242772"/>
    <x v="11"/>
    <x v="225"/>
    <s v="2025-01-16"/>
    <m/>
    <m/>
    <x v="0"/>
    <x v="0"/>
    <x v="0"/>
    <x v="0"/>
    <x v="8"/>
    <x v="9"/>
    <x v="1"/>
    <x v="2"/>
    <x v="0"/>
    <x v="0"/>
    <x v="0"/>
  </r>
  <r>
    <n v="185253849"/>
    <x v="9"/>
    <x v="217"/>
    <s v="2025-01-10"/>
    <m/>
    <m/>
    <x v="0"/>
    <x v="0"/>
    <x v="0"/>
    <x v="0"/>
    <x v="8"/>
    <x v="9"/>
    <x v="1"/>
    <x v="2"/>
    <x v="0"/>
    <x v="0"/>
    <x v="0"/>
  </r>
  <r>
    <n v="185253949"/>
    <x v="9"/>
    <x v="217"/>
    <s v="2025-01-08"/>
    <m/>
    <m/>
    <x v="0"/>
    <x v="0"/>
    <x v="0"/>
    <x v="0"/>
    <x v="8"/>
    <x v="9"/>
    <x v="1"/>
    <x v="2"/>
    <x v="0"/>
    <x v="0"/>
    <x v="0"/>
  </r>
  <r>
    <n v="185257945"/>
    <x v="27"/>
    <x v="228"/>
    <s v="2025-01-31"/>
    <m/>
    <m/>
    <x v="0"/>
    <x v="0"/>
    <x v="0"/>
    <x v="0"/>
    <x v="8"/>
    <x v="9"/>
    <x v="1"/>
    <x v="2"/>
    <x v="0"/>
    <x v="0"/>
    <x v="0"/>
  </r>
  <r>
    <n v="185257982"/>
    <x v="27"/>
    <x v="228"/>
    <s v="2025-01-29"/>
    <m/>
    <m/>
    <x v="0"/>
    <x v="0"/>
    <x v="0"/>
    <x v="0"/>
    <x v="8"/>
    <x v="9"/>
    <x v="1"/>
    <x v="2"/>
    <x v="0"/>
    <x v="0"/>
    <x v="0"/>
  </r>
  <r>
    <n v="185271335"/>
    <x v="8"/>
    <x v="229"/>
    <s v="2025-01-17"/>
    <m/>
    <m/>
    <x v="0"/>
    <x v="0"/>
    <x v="0"/>
    <x v="0"/>
    <x v="8"/>
    <x v="9"/>
    <x v="1"/>
    <x v="2"/>
    <x v="0"/>
    <x v="0"/>
    <x v="0"/>
  </r>
  <r>
    <n v="185271371"/>
    <x v="8"/>
    <x v="229"/>
    <s v="2025-01-17"/>
    <m/>
    <m/>
    <x v="0"/>
    <x v="0"/>
    <x v="0"/>
    <x v="0"/>
    <x v="8"/>
    <x v="9"/>
    <x v="1"/>
    <x v="2"/>
    <x v="0"/>
    <x v="0"/>
    <x v="0"/>
  </r>
  <r>
    <n v="185273457"/>
    <x v="15"/>
    <x v="227"/>
    <s v="2025-01-15"/>
    <m/>
    <m/>
    <x v="0"/>
    <x v="0"/>
    <x v="0"/>
    <x v="0"/>
    <x v="8"/>
    <x v="9"/>
    <x v="1"/>
    <x v="2"/>
    <x v="0"/>
    <x v="0"/>
    <x v="0"/>
  </r>
  <r>
    <n v="185273486"/>
    <x v="15"/>
    <x v="227"/>
    <s v="2025-01-15"/>
    <m/>
    <m/>
    <x v="0"/>
    <x v="0"/>
    <x v="0"/>
    <x v="0"/>
    <x v="8"/>
    <x v="9"/>
    <x v="1"/>
    <x v="2"/>
    <x v="0"/>
    <x v="0"/>
    <x v="0"/>
  </r>
  <r>
    <n v="185273504"/>
    <x v="15"/>
    <x v="227"/>
    <s v="2025-01-15"/>
    <m/>
    <m/>
    <x v="0"/>
    <x v="0"/>
    <x v="0"/>
    <x v="0"/>
    <x v="8"/>
    <x v="9"/>
    <x v="1"/>
    <x v="2"/>
    <x v="0"/>
    <x v="0"/>
    <x v="0"/>
  </r>
  <r>
    <n v="185273528"/>
    <x v="15"/>
    <x v="227"/>
    <s v="2025-01-15"/>
    <m/>
    <m/>
    <x v="0"/>
    <x v="0"/>
    <x v="0"/>
    <x v="0"/>
    <x v="8"/>
    <x v="9"/>
    <x v="1"/>
    <x v="2"/>
    <x v="0"/>
    <x v="0"/>
    <x v="0"/>
  </r>
  <r>
    <n v="185349682"/>
    <x v="84"/>
    <x v="186"/>
    <s v="2025-01-13"/>
    <m/>
    <m/>
    <x v="0"/>
    <x v="0"/>
    <x v="0"/>
    <x v="0"/>
    <x v="8"/>
    <x v="9"/>
    <x v="1"/>
    <x v="2"/>
    <x v="0"/>
    <x v="0"/>
    <x v="0"/>
  </r>
  <r>
    <n v="185349703"/>
    <x v="84"/>
    <x v="186"/>
    <s v="2025-01-13"/>
    <m/>
    <m/>
    <x v="0"/>
    <x v="0"/>
    <x v="0"/>
    <x v="0"/>
    <x v="8"/>
    <x v="9"/>
    <x v="1"/>
    <x v="2"/>
    <x v="0"/>
    <x v="0"/>
    <x v="0"/>
  </r>
  <r>
    <n v="185352469"/>
    <x v="22"/>
    <x v="230"/>
    <m/>
    <s v="2025-01-21"/>
    <m/>
    <x v="0"/>
    <x v="0"/>
    <x v="0"/>
    <x v="0"/>
    <x v="8"/>
    <x v="2"/>
    <x v="1"/>
    <x v="1"/>
    <x v="0"/>
    <x v="0"/>
    <x v="0"/>
  </r>
  <r>
    <n v="185352511"/>
    <x v="22"/>
    <x v="230"/>
    <m/>
    <s v="2025-01-21"/>
    <m/>
    <x v="0"/>
    <x v="0"/>
    <x v="0"/>
    <x v="0"/>
    <x v="8"/>
    <x v="2"/>
    <x v="1"/>
    <x v="1"/>
    <x v="0"/>
    <x v="0"/>
    <x v="0"/>
  </r>
  <r>
    <n v="185352557"/>
    <x v="22"/>
    <x v="230"/>
    <m/>
    <s v="2025-01-21"/>
    <m/>
    <x v="0"/>
    <x v="0"/>
    <x v="0"/>
    <x v="0"/>
    <x v="8"/>
    <x v="2"/>
    <x v="1"/>
    <x v="1"/>
    <x v="0"/>
    <x v="0"/>
    <x v="0"/>
  </r>
  <r>
    <n v="185352701"/>
    <x v="112"/>
    <x v="204"/>
    <s v="2025-01-14"/>
    <m/>
    <m/>
    <x v="0"/>
    <x v="0"/>
    <x v="0"/>
    <x v="0"/>
    <x v="8"/>
    <x v="9"/>
    <x v="1"/>
    <x v="2"/>
    <x v="0"/>
    <x v="0"/>
    <x v="0"/>
  </r>
  <r>
    <n v="185352830"/>
    <x v="15"/>
    <x v="229"/>
    <s v="2025-01-17"/>
    <m/>
    <m/>
    <x v="0"/>
    <x v="0"/>
    <x v="0"/>
    <x v="0"/>
    <x v="8"/>
    <x v="9"/>
    <x v="1"/>
    <x v="2"/>
    <x v="0"/>
    <x v="0"/>
    <x v="0"/>
  </r>
  <r>
    <n v="185352873"/>
    <x v="15"/>
    <x v="229"/>
    <s v="2025-01-17"/>
    <m/>
    <m/>
    <x v="0"/>
    <x v="0"/>
    <x v="0"/>
    <x v="0"/>
    <x v="8"/>
    <x v="9"/>
    <x v="1"/>
    <x v="2"/>
    <x v="0"/>
    <x v="0"/>
    <x v="0"/>
  </r>
  <r>
    <n v="185352904"/>
    <x v="15"/>
    <x v="229"/>
    <s v="2025-01-17"/>
    <m/>
    <m/>
    <x v="0"/>
    <x v="0"/>
    <x v="0"/>
    <x v="0"/>
    <x v="8"/>
    <x v="9"/>
    <x v="1"/>
    <x v="2"/>
    <x v="0"/>
    <x v="0"/>
    <x v="0"/>
  </r>
  <r>
    <n v="185353176"/>
    <x v="75"/>
    <x v="204"/>
    <s v="2025-01-14"/>
    <m/>
    <m/>
    <x v="0"/>
    <x v="0"/>
    <x v="0"/>
    <x v="0"/>
    <x v="8"/>
    <x v="9"/>
    <x v="1"/>
    <x v="2"/>
    <x v="0"/>
    <x v="0"/>
    <x v="0"/>
  </r>
  <r>
    <n v="185353210"/>
    <x v="75"/>
    <x v="204"/>
    <s v="2025-01-14"/>
    <m/>
    <m/>
    <x v="0"/>
    <x v="0"/>
    <x v="0"/>
    <x v="0"/>
    <x v="8"/>
    <x v="9"/>
    <x v="1"/>
    <x v="2"/>
    <x v="0"/>
    <x v="0"/>
    <x v="0"/>
  </r>
  <r>
    <n v="185354651"/>
    <x v="24"/>
    <x v="220"/>
    <s v="2025-01-21"/>
    <m/>
    <m/>
    <x v="0"/>
    <x v="0"/>
    <x v="0"/>
    <x v="0"/>
    <x v="8"/>
    <x v="9"/>
    <x v="1"/>
    <x v="2"/>
    <x v="0"/>
    <x v="0"/>
    <x v="0"/>
  </r>
  <r>
    <n v="185364685"/>
    <x v="6"/>
    <x v="226"/>
    <s v="2025-01-15"/>
    <m/>
    <m/>
    <x v="0"/>
    <x v="0"/>
    <x v="0"/>
    <x v="0"/>
    <x v="8"/>
    <x v="9"/>
    <x v="1"/>
    <x v="2"/>
    <x v="0"/>
    <x v="0"/>
    <x v="0"/>
  </r>
  <r>
    <n v="185378221"/>
    <x v="12"/>
    <x v="229"/>
    <s v="2025-01-20"/>
    <m/>
    <m/>
    <x v="0"/>
    <x v="0"/>
    <x v="0"/>
    <x v="0"/>
    <x v="8"/>
    <x v="9"/>
    <x v="1"/>
    <x v="2"/>
    <x v="0"/>
    <x v="0"/>
    <x v="0"/>
  </r>
  <r>
    <n v="185378261"/>
    <x v="12"/>
    <x v="229"/>
    <s v="2025-01-16"/>
    <m/>
    <m/>
    <x v="0"/>
    <x v="0"/>
    <x v="0"/>
    <x v="0"/>
    <x v="8"/>
    <x v="9"/>
    <x v="1"/>
    <x v="2"/>
    <x v="0"/>
    <x v="0"/>
    <x v="0"/>
  </r>
  <r>
    <n v="185380768"/>
    <x v="81"/>
    <x v="226"/>
    <s v="2025-01-15"/>
    <m/>
    <m/>
    <x v="0"/>
    <x v="0"/>
    <x v="0"/>
    <x v="0"/>
    <x v="8"/>
    <x v="9"/>
    <x v="1"/>
    <x v="2"/>
    <x v="0"/>
    <x v="0"/>
    <x v="0"/>
  </r>
  <r>
    <n v="185380809"/>
    <x v="81"/>
    <x v="226"/>
    <s v="2025-01-15"/>
    <m/>
    <m/>
    <x v="0"/>
    <x v="0"/>
    <x v="0"/>
    <x v="0"/>
    <x v="8"/>
    <x v="9"/>
    <x v="1"/>
    <x v="2"/>
    <x v="0"/>
    <x v="0"/>
    <x v="0"/>
  </r>
  <r>
    <n v="185380850"/>
    <x v="81"/>
    <x v="226"/>
    <s v="2025-01-15"/>
    <m/>
    <m/>
    <x v="0"/>
    <x v="0"/>
    <x v="0"/>
    <x v="0"/>
    <x v="8"/>
    <x v="9"/>
    <x v="1"/>
    <x v="2"/>
    <x v="0"/>
    <x v="0"/>
    <x v="0"/>
  </r>
  <r>
    <n v="185381248"/>
    <x v="86"/>
    <x v="224"/>
    <s v="2025-01-24"/>
    <m/>
    <m/>
    <x v="0"/>
    <x v="0"/>
    <x v="0"/>
    <x v="0"/>
    <x v="8"/>
    <x v="9"/>
    <x v="1"/>
    <x v="2"/>
    <x v="0"/>
    <x v="0"/>
    <x v="0"/>
  </r>
  <r>
    <n v="185381330"/>
    <x v="86"/>
    <x v="224"/>
    <s v="2025-01-27"/>
    <m/>
    <m/>
    <x v="0"/>
    <x v="0"/>
    <x v="0"/>
    <x v="0"/>
    <x v="8"/>
    <x v="9"/>
    <x v="1"/>
    <x v="2"/>
    <x v="0"/>
    <x v="0"/>
    <x v="0"/>
  </r>
  <r>
    <n v="185381383"/>
    <x v="86"/>
    <x v="224"/>
    <s v="2025-01-22"/>
    <m/>
    <m/>
    <x v="0"/>
    <x v="0"/>
    <x v="0"/>
    <x v="0"/>
    <x v="8"/>
    <x v="9"/>
    <x v="1"/>
    <x v="2"/>
    <x v="0"/>
    <x v="0"/>
    <x v="0"/>
  </r>
  <r>
    <n v="185381480"/>
    <x v="86"/>
    <x v="224"/>
    <s v="2025-01-22"/>
    <m/>
    <m/>
    <x v="0"/>
    <x v="0"/>
    <x v="0"/>
    <x v="0"/>
    <x v="8"/>
    <x v="9"/>
    <x v="1"/>
    <x v="2"/>
    <x v="0"/>
    <x v="0"/>
    <x v="0"/>
  </r>
  <r>
    <n v="185381635"/>
    <x v="86"/>
    <x v="224"/>
    <s v="2025-01-22"/>
    <m/>
    <m/>
    <x v="0"/>
    <x v="0"/>
    <x v="0"/>
    <x v="0"/>
    <x v="8"/>
    <x v="9"/>
    <x v="1"/>
    <x v="2"/>
    <x v="0"/>
    <x v="0"/>
    <x v="0"/>
  </r>
  <r>
    <n v="185381708"/>
    <x v="86"/>
    <x v="224"/>
    <s v="2025-01-28"/>
    <m/>
    <m/>
    <x v="0"/>
    <x v="0"/>
    <x v="0"/>
    <x v="0"/>
    <x v="8"/>
    <x v="9"/>
    <x v="1"/>
    <x v="2"/>
    <x v="0"/>
    <x v="0"/>
    <x v="0"/>
  </r>
  <r>
    <n v="185384786"/>
    <x v="86"/>
    <x v="229"/>
    <s v="2025-01-20"/>
    <m/>
    <m/>
    <x v="0"/>
    <x v="0"/>
    <x v="0"/>
    <x v="0"/>
    <x v="8"/>
    <x v="9"/>
    <x v="1"/>
    <x v="2"/>
    <x v="0"/>
    <x v="0"/>
    <x v="0"/>
  </r>
  <r>
    <n v="185384833"/>
    <x v="86"/>
    <x v="229"/>
    <s v="2025-01-16"/>
    <m/>
    <m/>
    <x v="0"/>
    <x v="0"/>
    <x v="0"/>
    <x v="0"/>
    <x v="8"/>
    <x v="9"/>
    <x v="1"/>
    <x v="2"/>
    <x v="0"/>
    <x v="0"/>
    <x v="0"/>
  </r>
  <r>
    <n v="185416987"/>
    <x v="108"/>
    <x v="231"/>
    <m/>
    <s v="2025-01-31"/>
    <m/>
    <x v="0"/>
    <x v="0"/>
    <x v="0"/>
    <x v="0"/>
    <x v="8"/>
    <x v="2"/>
    <x v="1"/>
    <x v="1"/>
    <x v="0"/>
    <x v="0"/>
    <x v="0"/>
  </r>
  <r>
    <n v="185417028"/>
    <x v="108"/>
    <x v="231"/>
    <m/>
    <s v="2025-01-31"/>
    <m/>
    <x v="0"/>
    <x v="0"/>
    <x v="0"/>
    <x v="0"/>
    <x v="8"/>
    <x v="2"/>
    <x v="1"/>
    <x v="1"/>
    <x v="0"/>
    <x v="0"/>
    <x v="0"/>
  </r>
  <r>
    <n v="185418348"/>
    <x v="47"/>
    <x v="232"/>
    <s v="2025-02-03"/>
    <m/>
    <m/>
    <x v="0"/>
    <x v="0"/>
    <x v="0"/>
    <x v="0"/>
    <x v="8"/>
    <x v="10"/>
    <x v="1"/>
    <x v="2"/>
    <x v="0"/>
    <x v="0"/>
    <x v="0"/>
  </r>
  <r>
    <n v="185420810"/>
    <x v="77"/>
    <x v="231"/>
    <s v="2025-01-16"/>
    <m/>
    <m/>
    <x v="0"/>
    <x v="0"/>
    <x v="0"/>
    <x v="0"/>
    <x v="8"/>
    <x v="9"/>
    <x v="1"/>
    <x v="2"/>
    <x v="0"/>
    <x v="0"/>
    <x v="0"/>
  </r>
  <r>
    <n v="185422229"/>
    <x v="47"/>
    <x v="229"/>
    <s v="2025-01-20"/>
    <m/>
    <m/>
    <x v="0"/>
    <x v="0"/>
    <x v="0"/>
    <x v="0"/>
    <x v="8"/>
    <x v="9"/>
    <x v="1"/>
    <x v="2"/>
    <x v="0"/>
    <x v="0"/>
    <x v="0"/>
  </r>
  <r>
    <n v="185422267"/>
    <x v="47"/>
    <x v="229"/>
    <s v="2025-01-20"/>
    <m/>
    <m/>
    <x v="0"/>
    <x v="0"/>
    <x v="0"/>
    <x v="0"/>
    <x v="8"/>
    <x v="9"/>
    <x v="1"/>
    <x v="2"/>
    <x v="0"/>
    <x v="0"/>
    <x v="0"/>
  </r>
  <r>
    <n v="185426294"/>
    <x v="84"/>
    <x v="229"/>
    <m/>
    <s v="2025-01-30"/>
    <m/>
    <x v="0"/>
    <x v="0"/>
    <x v="0"/>
    <x v="0"/>
    <x v="8"/>
    <x v="2"/>
    <x v="1"/>
    <x v="1"/>
    <x v="0"/>
    <x v="0"/>
    <x v="0"/>
  </r>
  <r>
    <n v="185426321"/>
    <x v="84"/>
    <x v="229"/>
    <m/>
    <s v="2025-01-30"/>
    <m/>
    <x v="0"/>
    <x v="0"/>
    <x v="0"/>
    <x v="0"/>
    <x v="8"/>
    <x v="2"/>
    <x v="1"/>
    <x v="1"/>
    <x v="0"/>
    <x v="0"/>
    <x v="0"/>
  </r>
  <r>
    <n v="185427426"/>
    <x v="15"/>
    <x v="227"/>
    <s v="2025-01-17"/>
    <m/>
    <m/>
    <x v="0"/>
    <x v="0"/>
    <x v="0"/>
    <x v="0"/>
    <x v="8"/>
    <x v="9"/>
    <x v="1"/>
    <x v="2"/>
    <x v="0"/>
    <x v="0"/>
    <x v="0"/>
  </r>
  <r>
    <n v="185427458"/>
    <x v="15"/>
    <x v="227"/>
    <s v="2025-01-17"/>
    <m/>
    <m/>
    <x v="0"/>
    <x v="0"/>
    <x v="0"/>
    <x v="0"/>
    <x v="8"/>
    <x v="9"/>
    <x v="1"/>
    <x v="2"/>
    <x v="0"/>
    <x v="0"/>
    <x v="0"/>
  </r>
  <r>
    <n v="185438316"/>
    <x v="8"/>
    <x v="226"/>
    <s v="2025-01-15"/>
    <m/>
    <m/>
    <x v="0"/>
    <x v="0"/>
    <x v="0"/>
    <x v="0"/>
    <x v="8"/>
    <x v="9"/>
    <x v="1"/>
    <x v="2"/>
    <x v="0"/>
    <x v="0"/>
    <x v="0"/>
  </r>
  <r>
    <n v="185438347"/>
    <x v="8"/>
    <x v="226"/>
    <s v="2025-01-13"/>
    <m/>
    <m/>
    <x v="0"/>
    <x v="0"/>
    <x v="0"/>
    <x v="0"/>
    <x v="8"/>
    <x v="9"/>
    <x v="1"/>
    <x v="2"/>
    <x v="0"/>
    <x v="0"/>
    <x v="0"/>
  </r>
  <r>
    <n v="185439484"/>
    <x v="33"/>
    <x v="218"/>
    <s v="2025-01-15"/>
    <m/>
    <m/>
    <x v="0"/>
    <x v="11"/>
    <x v="0"/>
    <x v="1"/>
    <x v="8"/>
    <x v="9"/>
    <x v="1"/>
    <x v="2"/>
    <x v="0"/>
    <x v="0"/>
    <x v="0"/>
  </r>
  <r>
    <n v="185439554"/>
    <x v="33"/>
    <x v="218"/>
    <s v="2025-01-17"/>
    <m/>
    <m/>
    <x v="0"/>
    <x v="0"/>
    <x v="0"/>
    <x v="0"/>
    <x v="8"/>
    <x v="9"/>
    <x v="1"/>
    <x v="2"/>
    <x v="0"/>
    <x v="0"/>
    <x v="0"/>
  </r>
  <r>
    <n v="185441314"/>
    <x v="13"/>
    <x v="218"/>
    <s v="2025-01-16"/>
    <m/>
    <s v="2025-01-20"/>
    <x v="0"/>
    <x v="0"/>
    <x v="0"/>
    <x v="0"/>
    <x v="8"/>
    <x v="9"/>
    <x v="1"/>
    <x v="2"/>
    <x v="0"/>
    <x v="0"/>
    <x v="0"/>
  </r>
  <r>
    <n v="185441372"/>
    <x v="13"/>
    <x v="218"/>
    <s v="2025-01-14"/>
    <m/>
    <m/>
    <x v="0"/>
    <x v="0"/>
    <x v="0"/>
    <x v="0"/>
    <x v="8"/>
    <x v="9"/>
    <x v="1"/>
    <x v="2"/>
    <x v="0"/>
    <x v="0"/>
    <x v="0"/>
  </r>
  <r>
    <n v="185442495"/>
    <x v="38"/>
    <x v="233"/>
    <s v="2025-01-23"/>
    <m/>
    <m/>
    <x v="0"/>
    <x v="0"/>
    <x v="0"/>
    <x v="0"/>
    <x v="8"/>
    <x v="9"/>
    <x v="1"/>
    <x v="2"/>
    <x v="0"/>
    <x v="0"/>
    <x v="0"/>
  </r>
  <r>
    <n v="185442543"/>
    <x v="38"/>
    <x v="233"/>
    <s v="2025-01-23"/>
    <m/>
    <m/>
    <x v="0"/>
    <x v="0"/>
    <x v="0"/>
    <x v="0"/>
    <x v="8"/>
    <x v="9"/>
    <x v="1"/>
    <x v="2"/>
    <x v="0"/>
    <x v="0"/>
    <x v="0"/>
  </r>
  <r>
    <n v="185442584"/>
    <x v="38"/>
    <x v="233"/>
    <s v="2025-01-23"/>
    <m/>
    <m/>
    <x v="0"/>
    <x v="0"/>
    <x v="0"/>
    <x v="0"/>
    <x v="8"/>
    <x v="9"/>
    <x v="1"/>
    <x v="2"/>
    <x v="0"/>
    <x v="0"/>
    <x v="0"/>
  </r>
  <r>
    <n v="185447020"/>
    <x v="22"/>
    <x v="229"/>
    <s v="2025-01-20"/>
    <m/>
    <m/>
    <x v="0"/>
    <x v="0"/>
    <x v="0"/>
    <x v="0"/>
    <x v="8"/>
    <x v="9"/>
    <x v="1"/>
    <x v="2"/>
    <x v="0"/>
    <x v="0"/>
    <x v="0"/>
  </r>
  <r>
    <n v="185447050"/>
    <x v="22"/>
    <x v="229"/>
    <s v="2025-01-20"/>
    <m/>
    <m/>
    <x v="0"/>
    <x v="0"/>
    <x v="0"/>
    <x v="0"/>
    <x v="8"/>
    <x v="9"/>
    <x v="1"/>
    <x v="2"/>
    <x v="0"/>
    <x v="0"/>
    <x v="0"/>
  </r>
  <r>
    <n v="185448904"/>
    <x v="81"/>
    <x v="229"/>
    <m/>
    <s v="2025-01-17"/>
    <m/>
    <x v="0"/>
    <x v="0"/>
    <x v="0"/>
    <x v="0"/>
    <x v="8"/>
    <x v="2"/>
    <x v="1"/>
    <x v="1"/>
    <x v="0"/>
    <x v="0"/>
    <x v="0"/>
  </r>
  <r>
    <n v="185448930"/>
    <x v="81"/>
    <x v="229"/>
    <m/>
    <s v="2025-01-17"/>
    <m/>
    <x v="0"/>
    <x v="0"/>
    <x v="0"/>
    <x v="0"/>
    <x v="8"/>
    <x v="2"/>
    <x v="1"/>
    <x v="1"/>
    <x v="0"/>
    <x v="0"/>
    <x v="0"/>
  </r>
  <r>
    <n v="185449172"/>
    <x v="108"/>
    <x v="230"/>
    <s v="2025-01-23"/>
    <m/>
    <m/>
    <x v="0"/>
    <x v="0"/>
    <x v="0"/>
    <x v="0"/>
    <x v="8"/>
    <x v="9"/>
    <x v="1"/>
    <x v="2"/>
    <x v="0"/>
    <x v="0"/>
    <x v="0"/>
  </r>
  <r>
    <n v="185449190"/>
    <x v="108"/>
    <x v="230"/>
    <s v="2025-01-23"/>
    <m/>
    <m/>
    <x v="0"/>
    <x v="0"/>
    <x v="0"/>
    <x v="0"/>
    <x v="8"/>
    <x v="9"/>
    <x v="1"/>
    <x v="2"/>
    <x v="0"/>
    <x v="0"/>
    <x v="0"/>
  </r>
  <r>
    <n v="185449238"/>
    <x v="108"/>
    <x v="230"/>
    <s v="2025-01-23"/>
    <m/>
    <m/>
    <x v="0"/>
    <x v="0"/>
    <x v="0"/>
    <x v="0"/>
    <x v="8"/>
    <x v="9"/>
    <x v="1"/>
    <x v="2"/>
    <x v="0"/>
    <x v="0"/>
    <x v="0"/>
  </r>
  <r>
    <n v="185449273"/>
    <x v="108"/>
    <x v="230"/>
    <s v="2025-01-31"/>
    <m/>
    <m/>
    <x v="0"/>
    <x v="0"/>
    <x v="0"/>
    <x v="0"/>
    <x v="8"/>
    <x v="9"/>
    <x v="1"/>
    <x v="2"/>
    <x v="0"/>
    <x v="0"/>
    <x v="0"/>
  </r>
  <r>
    <n v="185450469"/>
    <x v="105"/>
    <x v="218"/>
    <s v="2025-01-17"/>
    <m/>
    <m/>
    <x v="0"/>
    <x v="0"/>
    <x v="0"/>
    <x v="0"/>
    <x v="8"/>
    <x v="9"/>
    <x v="1"/>
    <x v="2"/>
    <x v="0"/>
    <x v="0"/>
    <x v="0"/>
  </r>
  <r>
    <n v="185450982"/>
    <x v="81"/>
    <x v="220"/>
    <m/>
    <s v="2025-01-20"/>
    <m/>
    <x v="0"/>
    <x v="0"/>
    <x v="0"/>
    <x v="0"/>
    <x v="8"/>
    <x v="2"/>
    <x v="1"/>
    <x v="1"/>
    <x v="0"/>
    <x v="0"/>
    <x v="0"/>
  </r>
  <r>
    <n v="185451002"/>
    <x v="81"/>
    <x v="220"/>
    <m/>
    <s v="2025-01-20"/>
    <m/>
    <x v="0"/>
    <x v="0"/>
    <x v="0"/>
    <x v="0"/>
    <x v="8"/>
    <x v="2"/>
    <x v="1"/>
    <x v="1"/>
    <x v="0"/>
    <x v="0"/>
    <x v="0"/>
  </r>
  <r>
    <n v="185451023"/>
    <x v="81"/>
    <x v="220"/>
    <m/>
    <s v="2025-01-20"/>
    <m/>
    <x v="0"/>
    <x v="0"/>
    <x v="0"/>
    <x v="0"/>
    <x v="8"/>
    <x v="2"/>
    <x v="1"/>
    <x v="1"/>
    <x v="0"/>
    <x v="0"/>
    <x v="0"/>
  </r>
  <r>
    <n v="185451220"/>
    <x v="108"/>
    <x v="229"/>
    <s v="2025-01-17"/>
    <m/>
    <m/>
    <x v="0"/>
    <x v="0"/>
    <x v="0"/>
    <x v="0"/>
    <x v="8"/>
    <x v="9"/>
    <x v="1"/>
    <x v="2"/>
    <x v="0"/>
    <x v="0"/>
    <x v="0"/>
  </r>
  <r>
    <n v="185451255"/>
    <x v="108"/>
    <x v="229"/>
    <s v="2025-01-17"/>
    <m/>
    <m/>
    <x v="0"/>
    <x v="0"/>
    <x v="0"/>
    <x v="0"/>
    <x v="8"/>
    <x v="9"/>
    <x v="1"/>
    <x v="2"/>
    <x v="0"/>
    <x v="0"/>
    <x v="0"/>
  </r>
  <r>
    <n v="185451330"/>
    <x v="79"/>
    <x v="229"/>
    <s v="2025-01-17"/>
    <m/>
    <m/>
    <x v="0"/>
    <x v="0"/>
    <x v="0"/>
    <x v="0"/>
    <x v="8"/>
    <x v="9"/>
    <x v="1"/>
    <x v="2"/>
    <x v="0"/>
    <x v="0"/>
    <x v="0"/>
  </r>
  <r>
    <n v="185451378"/>
    <x v="79"/>
    <x v="229"/>
    <s v="2025-01-17"/>
    <m/>
    <m/>
    <x v="0"/>
    <x v="0"/>
    <x v="0"/>
    <x v="0"/>
    <x v="8"/>
    <x v="9"/>
    <x v="1"/>
    <x v="2"/>
    <x v="0"/>
    <x v="0"/>
    <x v="0"/>
  </r>
  <r>
    <n v="185451438"/>
    <x v="79"/>
    <x v="229"/>
    <s v="2025-01-17"/>
    <m/>
    <m/>
    <x v="0"/>
    <x v="0"/>
    <x v="0"/>
    <x v="0"/>
    <x v="8"/>
    <x v="9"/>
    <x v="1"/>
    <x v="2"/>
    <x v="0"/>
    <x v="0"/>
    <x v="0"/>
  </r>
  <r>
    <n v="185451502"/>
    <x v="79"/>
    <x v="229"/>
    <s v="2025-01-21"/>
    <m/>
    <m/>
    <x v="0"/>
    <x v="0"/>
    <x v="0"/>
    <x v="0"/>
    <x v="8"/>
    <x v="9"/>
    <x v="1"/>
    <x v="2"/>
    <x v="0"/>
    <x v="0"/>
    <x v="0"/>
  </r>
  <r>
    <n v="185451592"/>
    <x v="79"/>
    <x v="229"/>
    <s v="2025-01-21"/>
    <m/>
    <m/>
    <x v="0"/>
    <x v="0"/>
    <x v="0"/>
    <x v="0"/>
    <x v="8"/>
    <x v="9"/>
    <x v="1"/>
    <x v="2"/>
    <x v="0"/>
    <x v="0"/>
    <x v="0"/>
  </r>
  <r>
    <n v="185490226"/>
    <x v="11"/>
    <x v="231"/>
    <s v="2025-01-17"/>
    <m/>
    <m/>
    <x v="0"/>
    <x v="0"/>
    <x v="0"/>
    <x v="0"/>
    <x v="8"/>
    <x v="9"/>
    <x v="1"/>
    <x v="2"/>
    <x v="0"/>
    <x v="0"/>
    <x v="0"/>
  </r>
  <r>
    <n v="185492055"/>
    <x v="24"/>
    <x v="220"/>
    <s v="2025-01-28"/>
    <m/>
    <m/>
    <x v="0"/>
    <x v="0"/>
    <x v="0"/>
    <x v="0"/>
    <x v="8"/>
    <x v="9"/>
    <x v="1"/>
    <x v="2"/>
    <x v="0"/>
    <x v="0"/>
    <x v="0"/>
  </r>
  <r>
    <n v="185494489"/>
    <x v="39"/>
    <x v="224"/>
    <s v="2025-01-22"/>
    <m/>
    <m/>
    <x v="0"/>
    <x v="0"/>
    <x v="0"/>
    <x v="0"/>
    <x v="8"/>
    <x v="9"/>
    <x v="1"/>
    <x v="2"/>
    <x v="0"/>
    <x v="0"/>
    <x v="0"/>
  </r>
  <r>
    <n v="185494552"/>
    <x v="39"/>
    <x v="224"/>
    <s v="2025-01-22"/>
    <m/>
    <m/>
    <x v="0"/>
    <x v="0"/>
    <x v="0"/>
    <x v="0"/>
    <x v="8"/>
    <x v="9"/>
    <x v="1"/>
    <x v="2"/>
    <x v="0"/>
    <x v="0"/>
    <x v="0"/>
  </r>
  <r>
    <n v="185495519"/>
    <x v="81"/>
    <x v="220"/>
    <s v="2025-01-21"/>
    <m/>
    <m/>
    <x v="0"/>
    <x v="0"/>
    <x v="0"/>
    <x v="0"/>
    <x v="8"/>
    <x v="9"/>
    <x v="1"/>
    <x v="2"/>
    <x v="0"/>
    <x v="0"/>
    <x v="0"/>
  </r>
  <r>
    <n v="185512911"/>
    <x v="84"/>
    <x v="229"/>
    <s v="2025-01-20"/>
    <m/>
    <m/>
    <x v="0"/>
    <x v="0"/>
    <x v="0"/>
    <x v="0"/>
    <x v="8"/>
    <x v="9"/>
    <x v="1"/>
    <x v="2"/>
    <x v="0"/>
    <x v="0"/>
    <x v="0"/>
  </r>
  <r>
    <n v="185514730"/>
    <x v="103"/>
    <x v="231"/>
    <s v="2025-01-17"/>
    <m/>
    <m/>
    <x v="0"/>
    <x v="12"/>
    <x v="0"/>
    <x v="1"/>
    <x v="8"/>
    <x v="9"/>
    <x v="1"/>
    <x v="2"/>
    <x v="0"/>
    <x v="0"/>
    <x v="0"/>
  </r>
  <r>
    <n v="185521696"/>
    <x v="38"/>
    <x v="229"/>
    <s v="2025-01-20"/>
    <m/>
    <m/>
    <x v="0"/>
    <x v="0"/>
    <x v="0"/>
    <x v="0"/>
    <x v="8"/>
    <x v="9"/>
    <x v="1"/>
    <x v="2"/>
    <x v="0"/>
    <x v="0"/>
    <x v="0"/>
  </r>
  <r>
    <n v="185521735"/>
    <x v="38"/>
    <x v="229"/>
    <s v="2025-01-20"/>
    <m/>
    <m/>
    <x v="0"/>
    <x v="0"/>
    <x v="0"/>
    <x v="0"/>
    <x v="8"/>
    <x v="9"/>
    <x v="1"/>
    <x v="2"/>
    <x v="0"/>
    <x v="0"/>
    <x v="0"/>
  </r>
  <r>
    <n v="185521759"/>
    <x v="38"/>
    <x v="229"/>
    <s v="2025-01-20"/>
    <m/>
    <m/>
    <x v="0"/>
    <x v="0"/>
    <x v="0"/>
    <x v="0"/>
    <x v="8"/>
    <x v="9"/>
    <x v="1"/>
    <x v="2"/>
    <x v="0"/>
    <x v="0"/>
    <x v="0"/>
  </r>
  <r>
    <n v="185521791"/>
    <x v="12"/>
    <x v="229"/>
    <s v="2025-01-20"/>
    <m/>
    <m/>
    <x v="0"/>
    <x v="0"/>
    <x v="0"/>
    <x v="0"/>
    <x v="8"/>
    <x v="9"/>
    <x v="1"/>
    <x v="2"/>
    <x v="0"/>
    <x v="0"/>
    <x v="0"/>
  </r>
  <r>
    <n v="185523764"/>
    <x v="6"/>
    <x v="220"/>
    <s v="2025-01-20"/>
    <m/>
    <m/>
    <x v="0"/>
    <x v="0"/>
    <x v="0"/>
    <x v="0"/>
    <x v="8"/>
    <x v="9"/>
    <x v="1"/>
    <x v="2"/>
    <x v="0"/>
    <x v="0"/>
    <x v="0"/>
  </r>
  <r>
    <n v="185523817"/>
    <x v="6"/>
    <x v="220"/>
    <s v="2025-01-20"/>
    <m/>
    <m/>
    <x v="0"/>
    <x v="0"/>
    <x v="0"/>
    <x v="0"/>
    <x v="8"/>
    <x v="9"/>
    <x v="1"/>
    <x v="2"/>
    <x v="0"/>
    <x v="0"/>
    <x v="0"/>
  </r>
  <r>
    <n v="185523950"/>
    <x v="8"/>
    <x v="228"/>
    <s v="2025-02-04"/>
    <m/>
    <m/>
    <x v="0"/>
    <x v="6"/>
    <x v="0"/>
    <x v="1"/>
    <x v="8"/>
    <x v="10"/>
    <x v="1"/>
    <x v="2"/>
    <x v="0"/>
    <x v="0"/>
    <x v="0"/>
  </r>
  <r>
    <n v="185523985"/>
    <x v="8"/>
    <x v="228"/>
    <s v="2025-02-04"/>
    <m/>
    <m/>
    <x v="0"/>
    <x v="0"/>
    <x v="0"/>
    <x v="0"/>
    <x v="8"/>
    <x v="10"/>
    <x v="1"/>
    <x v="2"/>
    <x v="0"/>
    <x v="0"/>
    <x v="0"/>
  </r>
  <r>
    <n v="185526031"/>
    <x v="27"/>
    <x v="234"/>
    <s v="2025-02-04"/>
    <m/>
    <m/>
    <x v="0"/>
    <x v="0"/>
    <x v="0"/>
    <x v="0"/>
    <x v="8"/>
    <x v="10"/>
    <x v="1"/>
    <x v="2"/>
    <x v="0"/>
    <x v="0"/>
    <x v="0"/>
  </r>
  <r>
    <n v="185526082"/>
    <x v="27"/>
    <x v="234"/>
    <s v="2025-02-04"/>
    <m/>
    <m/>
    <x v="0"/>
    <x v="0"/>
    <x v="0"/>
    <x v="0"/>
    <x v="8"/>
    <x v="10"/>
    <x v="1"/>
    <x v="2"/>
    <x v="0"/>
    <x v="0"/>
    <x v="0"/>
  </r>
  <r>
    <n v="185526902"/>
    <x v="25"/>
    <x v="220"/>
    <s v="2025-01-21"/>
    <m/>
    <m/>
    <x v="0"/>
    <x v="0"/>
    <x v="0"/>
    <x v="0"/>
    <x v="8"/>
    <x v="9"/>
    <x v="1"/>
    <x v="2"/>
    <x v="0"/>
    <x v="0"/>
    <x v="0"/>
  </r>
  <r>
    <n v="185526928"/>
    <x v="25"/>
    <x v="220"/>
    <m/>
    <s v="2025-01-24"/>
    <m/>
    <x v="0"/>
    <x v="0"/>
    <x v="0"/>
    <x v="0"/>
    <x v="8"/>
    <x v="2"/>
    <x v="1"/>
    <x v="1"/>
    <x v="0"/>
    <x v="0"/>
    <x v="0"/>
  </r>
  <r>
    <n v="185526958"/>
    <x v="25"/>
    <x v="220"/>
    <s v="2025-01-21"/>
    <m/>
    <m/>
    <x v="0"/>
    <x v="0"/>
    <x v="0"/>
    <x v="0"/>
    <x v="8"/>
    <x v="9"/>
    <x v="1"/>
    <x v="2"/>
    <x v="0"/>
    <x v="0"/>
    <x v="0"/>
  </r>
  <r>
    <n v="185526985"/>
    <x v="25"/>
    <x v="220"/>
    <s v="2025-01-21"/>
    <m/>
    <m/>
    <x v="0"/>
    <x v="0"/>
    <x v="0"/>
    <x v="0"/>
    <x v="8"/>
    <x v="9"/>
    <x v="1"/>
    <x v="2"/>
    <x v="0"/>
    <x v="0"/>
    <x v="0"/>
  </r>
  <r>
    <n v="185527037"/>
    <x v="3"/>
    <x v="229"/>
    <s v="2025-01-20"/>
    <m/>
    <s v="2025-01-24"/>
    <x v="0"/>
    <x v="0"/>
    <x v="0"/>
    <x v="0"/>
    <x v="8"/>
    <x v="9"/>
    <x v="1"/>
    <x v="2"/>
    <x v="0"/>
    <x v="0"/>
    <x v="0"/>
  </r>
  <r>
    <n v="185527067"/>
    <x v="3"/>
    <x v="229"/>
    <s v="2025-01-20"/>
    <m/>
    <s v="2025-01-24"/>
    <x v="0"/>
    <x v="0"/>
    <x v="0"/>
    <x v="0"/>
    <x v="8"/>
    <x v="9"/>
    <x v="1"/>
    <x v="2"/>
    <x v="0"/>
    <x v="0"/>
    <x v="0"/>
  </r>
  <r>
    <n v="185527090"/>
    <x v="3"/>
    <x v="229"/>
    <s v="2025-01-20"/>
    <m/>
    <s v="2025-01-24"/>
    <x v="0"/>
    <x v="0"/>
    <x v="0"/>
    <x v="0"/>
    <x v="8"/>
    <x v="9"/>
    <x v="1"/>
    <x v="2"/>
    <x v="0"/>
    <x v="0"/>
    <x v="0"/>
  </r>
  <r>
    <n v="185527885"/>
    <x v="12"/>
    <x v="224"/>
    <s v="2025-01-23"/>
    <m/>
    <m/>
    <x v="0"/>
    <x v="0"/>
    <x v="0"/>
    <x v="0"/>
    <x v="8"/>
    <x v="9"/>
    <x v="1"/>
    <x v="2"/>
    <x v="0"/>
    <x v="0"/>
    <x v="0"/>
  </r>
  <r>
    <n v="185538332"/>
    <x v="12"/>
    <x v="224"/>
    <s v="2025-01-23"/>
    <m/>
    <m/>
    <x v="0"/>
    <x v="0"/>
    <x v="0"/>
    <x v="0"/>
    <x v="8"/>
    <x v="9"/>
    <x v="1"/>
    <x v="2"/>
    <x v="0"/>
    <x v="0"/>
    <x v="0"/>
  </r>
  <r>
    <n v="185540980"/>
    <x v="23"/>
    <x v="230"/>
    <s v="2025-01-23"/>
    <m/>
    <m/>
    <x v="0"/>
    <x v="0"/>
    <x v="0"/>
    <x v="0"/>
    <x v="8"/>
    <x v="9"/>
    <x v="1"/>
    <x v="2"/>
    <x v="0"/>
    <x v="0"/>
    <x v="0"/>
  </r>
  <r>
    <n v="185541031"/>
    <x v="23"/>
    <x v="230"/>
    <s v="2025-01-23"/>
    <m/>
    <m/>
    <x v="0"/>
    <x v="0"/>
    <x v="0"/>
    <x v="0"/>
    <x v="8"/>
    <x v="9"/>
    <x v="1"/>
    <x v="2"/>
    <x v="0"/>
    <x v="0"/>
    <x v="0"/>
  </r>
  <r>
    <n v="185541078"/>
    <x v="23"/>
    <x v="230"/>
    <s v="2025-01-23"/>
    <m/>
    <m/>
    <x v="0"/>
    <x v="0"/>
    <x v="0"/>
    <x v="0"/>
    <x v="8"/>
    <x v="9"/>
    <x v="1"/>
    <x v="2"/>
    <x v="0"/>
    <x v="0"/>
    <x v="0"/>
  </r>
  <r>
    <n v="185543907"/>
    <x v="6"/>
    <x v="229"/>
    <s v="2025-01-20"/>
    <m/>
    <m/>
    <x v="0"/>
    <x v="0"/>
    <x v="0"/>
    <x v="0"/>
    <x v="8"/>
    <x v="9"/>
    <x v="1"/>
    <x v="2"/>
    <x v="0"/>
    <x v="0"/>
    <x v="0"/>
  </r>
  <r>
    <n v="185546480"/>
    <x v="67"/>
    <x v="231"/>
    <s v="2025-01-21"/>
    <m/>
    <m/>
    <x v="0"/>
    <x v="0"/>
    <x v="0"/>
    <x v="0"/>
    <x v="8"/>
    <x v="9"/>
    <x v="1"/>
    <x v="2"/>
    <x v="0"/>
    <x v="0"/>
    <x v="0"/>
  </r>
  <r>
    <n v="185547850"/>
    <x v="47"/>
    <x v="235"/>
    <s v="2025-01-29"/>
    <m/>
    <m/>
    <x v="0"/>
    <x v="10"/>
    <x v="0"/>
    <x v="1"/>
    <x v="8"/>
    <x v="9"/>
    <x v="1"/>
    <x v="2"/>
    <x v="0"/>
    <x v="0"/>
    <x v="0"/>
  </r>
  <r>
    <n v="185547882"/>
    <x v="47"/>
    <x v="235"/>
    <s v="2025-01-28"/>
    <m/>
    <m/>
    <x v="0"/>
    <x v="10"/>
    <x v="0"/>
    <x v="1"/>
    <x v="8"/>
    <x v="9"/>
    <x v="1"/>
    <x v="2"/>
    <x v="0"/>
    <x v="0"/>
    <x v="0"/>
  </r>
  <r>
    <n v="185552377"/>
    <x v="26"/>
    <x v="228"/>
    <s v="2025-01-31"/>
    <m/>
    <m/>
    <x v="0"/>
    <x v="0"/>
    <x v="0"/>
    <x v="0"/>
    <x v="8"/>
    <x v="9"/>
    <x v="1"/>
    <x v="2"/>
    <x v="0"/>
    <x v="0"/>
    <x v="0"/>
  </r>
  <r>
    <n v="185552434"/>
    <x v="26"/>
    <x v="228"/>
    <s v="2025-01-31"/>
    <m/>
    <m/>
    <x v="0"/>
    <x v="0"/>
    <x v="0"/>
    <x v="0"/>
    <x v="8"/>
    <x v="9"/>
    <x v="1"/>
    <x v="2"/>
    <x v="0"/>
    <x v="0"/>
    <x v="0"/>
  </r>
  <r>
    <n v="185554305"/>
    <x v="25"/>
    <x v="236"/>
    <s v="2025-02-04"/>
    <m/>
    <m/>
    <x v="0"/>
    <x v="0"/>
    <x v="0"/>
    <x v="0"/>
    <x v="8"/>
    <x v="10"/>
    <x v="1"/>
    <x v="2"/>
    <x v="0"/>
    <x v="0"/>
    <x v="0"/>
  </r>
  <r>
    <n v="185554337"/>
    <x v="25"/>
    <x v="236"/>
    <s v="2025-02-04"/>
    <m/>
    <m/>
    <x v="0"/>
    <x v="0"/>
    <x v="0"/>
    <x v="0"/>
    <x v="8"/>
    <x v="10"/>
    <x v="1"/>
    <x v="2"/>
    <x v="0"/>
    <x v="0"/>
    <x v="0"/>
  </r>
  <r>
    <n v="185554379"/>
    <x v="25"/>
    <x v="236"/>
    <s v="2025-02-04"/>
    <m/>
    <m/>
    <x v="0"/>
    <x v="0"/>
    <x v="0"/>
    <x v="0"/>
    <x v="8"/>
    <x v="10"/>
    <x v="1"/>
    <x v="2"/>
    <x v="0"/>
    <x v="0"/>
    <x v="0"/>
  </r>
  <r>
    <n v="185556192"/>
    <x v="13"/>
    <x v="237"/>
    <s v="2025-01-24"/>
    <m/>
    <m/>
    <x v="0"/>
    <x v="0"/>
    <x v="0"/>
    <x v="0"/>
    <x v="8"/>
    <x v="9"/>
    <x v="1"/>
    <x v="2"/>
    <x v="0"/>
    <x v="0"/>
    <x v="0"/>
  </r>
  <r>
    <n v="185556195"/>
    <x v="23"/>
    <x v="224"/>
    <s v="2025-01-22"/>
    <m/>
    <m/>
    <x v="0"/>
    <x v="0"/>
    <x v="0"/>
    <x v="0"/>
    <x v="8"/>
    <x v="9"/>
    <x v="1"/>
    <x v="2"/>
    <x v="0"/>
    <x v="0"/>
    <x v="0"/>
  </r>
  <r>
    <n v="185556245"/>
    <x v="13"/>
    <x v="237"/>
    <s v="2025-01-24"/>
    <m/>
    <m/>
    <x v="0"/>
    <x v="0"/>
    <x v="0"/>
    <x v="0"/>
    <x v="8"/>
    <x v="9"/>
    <x v="1"/>
    <x v="2"/>
    <x v="0"/>
    <x v="0"/>
    <x v="0"/>
  </r>
  <r>
    <n v="185556263"/>
    <x v="23"/>
    <x v="224"/>
    <s v="2025-01-22"/>
    <m/>
    <m/>
    <x v="0"/>
    <x v="0"/>
    <x v="0"/>
    <x v="0"/>
    <x v="8"/>
    <x v="9"/>
    <x v="1"/>
    <x v="2"/>
    <x v="0"/>
    <x v="0"/>
    <x v="0"/>
  </r>
  <r>
    <n v="185557519"/>
    <x v="35"/>
    <x v="233"/>
    <s v="2025-01-24"/>
    <m/>
    <m/>
    <x v="0"/>
    <x v="0"/>
    <x v="0"/>
    <x v="0"/>
    <x v="8"/>
    <x v="9"/>
    <x v="1"/>
    <x v="2"/>
    <x v="0"/>
    <x v="0"/>
    <x v="0"/>
  </r>
  <r>
    <n v="185557571"/>
    <x v="35"/>
    <x v="233"/>
    <s v="2025-01-31"/>
    <m/>
    <m/>
    <x v="0"/>
    <x v="0"/>
    <x v="0"/>
    <x v="0"/>
    <x v="8"/>
    <x v="9"/>
    <x v="1"/>
    <x v="2"/>
    <x v="0"/>
    <x v="0"/>
    <x v="0"/>
  </r>
  <r>
    <n v="185579339"/>
    <x v="25"/>
    <x v="238"/>
    <s v="2025-01-27"/>
    <m/>
    <m/>
    <x v="0"/>
    <x v="0"/>
    <x v="0"/>
    <x v="0"/>
    <x v="8"/>
    <x v="9"/>
    <x v="1"/>
    <x v="2"/>
    <x v="0"/>
    <x v="0"/>
    <x v="0"/>
  </r>
  <r>
    <n v="185579461"/>
    <x v="25"/>
    <x v="238"/>
    <s v="2025-01-27"/>
    <m/>
    <m/>
    <x v="0"/>
    <x v="0"/>
    <x v="0"/>
    <x v="0"/>
    <x v="8"/>
    <x v="9"/>
    <x v="1"/>
    <x v="2"/>
    <x v="0"/>
    <x v="0"/>
    <x v="0"/>
  </r>
  <r>
    <n v="185579500"/>
    <x v="25"/>
    <x v="238"/>
    <s v="2025-01-27"/>
    <m/>
    <m/>
    <x v="0"/>
    <x v="0"/>
    <x v="0"/>
    <x v="0"/>
    <x v="8"/>
    <x v="9"/>
    <x v="1"/>
    <x v="2"/>
    <x v="0"/>
    <x v="0"/>
    <x v="0"/>
  </r>
  <r>
    <n v="185581719"/>
    <x v="35"/>
    <x v="238"/>
    <s v="2025-01-27"/>
    <m/>
    <m/>
    <x v="0"/>
    <x v="0"/>
    <x v="0"/>
    <x v="0"/>
    <x v="8"/>
    <x v="9"/>
    <x v="1"/>
    <x v="2"/>
    <x v="0"/>
    <x v="0"/>
    <x v="0"/>
  </r>
  <r>
    <n v="185581745"/>
    <x v="35"/>
    <x v="238"/>
    <s v="2025-01-23"/>
    <m/>
    <m/>
    <x v="0"/>
    <x v="0"/>
    <x v="0"/>
    <x v="0"/>
    <x v="8"/>
    <x v="9"/>
    <x v="1"/>
    <x v="2"/>
    <x v="0"/>
    <x v="0"/>
    <x v="0"/>
  </r>
  <r>
    <n v="185581808"/>
    <x v="13"/>
    <x v="220"/>
    <s v="2025-01-21"/>
    <m/>
    <m/>
    <x v="0"/>
    <x v="0"/>
    <x v="0"/>
    <x v="0"/>
    <x v="8"/>
    <x v="9"/>
    <x v="1"/>
    <x v="2"/>
    <x v="0"/>
    <x v="0"/>
    <x v="0"/>
  </r>
  <r>
    <n v="185581847"/>
    <x v="13"/>
    <x v="220"/>
    <s v="2025-01-21"/>
    <m/>
    <m/>
    <x v="0"/>
    <x v="0"/>
    <x v="0"/>
    <x v="0"/>
    <x v="8"/>
    <x v="9"/>
    <x v="1"/>
    <x v="2"/>
    <x v="0"/>
    <x v="0"/>
    <x v="0"/>
  </r>
  <r>
    <n v="185584928"/>
    <x v="79"/>
    <x v="230"/>
    <m/>
    <s v="2025-01-22"/>
    <m/>
    <x v="0"/>
    <x v="0"/>
    <x v="0"/>
    <x v="0"/>
    <x v="8"/>
    <x v="2"/>
    <x v="1"/>
    <x v="1"/>
    <x v="0"/>
    <x v="0"/>
    <x v="0"/>
  </r>
  <r>
    <n v="185584955"/>
    <x v="79"/>
    <x v="230"/>
    <m/>
    <s v="2025-01-22"/>
    <m/>
    <x v="0"/>
    <x v="0"/>
    <x v="0"/>
    <x v="0"/>
    <x v="8"/>
    <x v="2"/>
    <x v="1"/>
    <x v="1"/>
    <x v="0"/>
    <x v="0"/>
    <x v="0"/>
  </r>
  <r>
    <n v="185586588"/>
    <x v="78"/>
    <x v="237"/>
    <s v="2025-01-23"/>
    <m/>
    <m/>
    <x v="0"/>
    <x v="0"/>
    <x v="0"/>
    <x v="0"/>
    <x v="8"/>
    <x v="9"/>
    <x v="1"/>
    <x v="2"/>
    <x v="0"/>
    <x v="0"/>
    <x v="0"/>
  </r>
  <r>
    <n v="185594685"/>
    <x v="26"/>
    <x v="224"/>
    <m/>
    <s v="2025-01-21"/>
    <m/>
    <x v="0"/>
    <x v="0"/>
    <x v="0"/>
    <x v="0"/>
    <x v="8"/>
    <x v="2"/>
    <x v="1"/>
    <x v="1"/>
    <x v="0"/>
    <x v="0"/>
    <x v="0"/>
  </r>
  <r>
    <n v="185594727"/>
    <x v="26"/>
    <x v="224"/>
    <s v="2025-01-18"/>
    <m/>
    <s v="2025-01-23"/>
    <x v="0"/>
    <x v="0"/>
    <x v="0"/>
    <x v="0"/>
    <x v="8"/>
    <x v="9"/>
    <x v="1"/>
    <x v="2"/>
    <x v="0"/>
    <x v="0"/>
    <x v="0"/>
  </r>
  <r>
    <n v="185594994"/>
    <x v="36"/>
    <x v="220"/>
    <s v="2025-01-22"/>
    <m/>
    <m/>
    <x v="0"/>
    <x v="0"/>
    <x v="0"/>
    <x v="0"/>
    <x v="8"/>
    <x v="9"/>
    <x v="1"/>
    <x v="2"/>
    <x v="0"/>
    <x v="0"/>
    <x v="0"/>
  </r>
  <r>
    <n v="185595029"/>
    <x v="36"/>
    <x v="220"/>
    <s v="2025-01-22"/>
    <m/>
    <m/>
    <x v="0"/>
    <x v="0"/>
    <x v="0"/>
    <x v="0"/>
    <x v="8"/>
    <x v="9"/>
    <x v="1"/>
    <x v="2"/>
    <x v="0"/>
    <x v="0"/>
    <x v="0"/>
  </r>
  <r>
    <n v="185595072"/>
    <x v="36"/>
    <x v="220"/>
    <s v="2025-01-22"/>
    <m/>
    <m/>
    <x v="0"/>
    <x v="0"/>
    <x v="0"/>
    <x v="0"/>
    <x v="8"/>
    <x v="9"/>
    <x v="1"/>
    <x v="2"/>
    <x v="0"/>
    <x v="0"/>
    <x v="0"/>
  </r>
  <r>
    <n v="185608363"/>
    <x v="26"/>
    <x v="235"/>
    <s v="2025-01-28"/>
    <m/>
    <m/>
    <x v="0"/>
    <x v="0"/>
    <x v="0"/>
    <x v="0"/>
    <x v="8"/>
    <x v="9"/>
    <x v="1"/>
    <x v="2"/>
    <x v="0"/>
    <x v="0"/>
    <x v="0"/>
  </r>
  <r>
    <n v="185608412"/>
    <x v="26"/>
    <x v="235"/>
    <s v="2025-01-28"/>
    <m/>
    <m/>
    <x v="0"/>
    <x v="0"/>
    <x v="0"/>
    <x v="0"/>
    <x v="8"/>
    <x v="9"/>
    <x v="1"/>
    <x v="2"/>
    <x v="0"/>
    <x v="0"/>
    <x v="0"/>
  </r>
  <r>
    <n v="185608444"/>
    <x v="26"/>
    <x v="235"/>
    <s v="2025-01-28"/>
    <m/>
    <m/>
    <x v="0"/>
    <x v="0"/>
    <x v="0"/>
    <x v="0"/>
    <x v="8"/>
    <x v="9"/>
    <x v="1"/>
    <x v="2"/>
    <x v="0"/>
    <x v="0"/>
    <x v="0"/>
  </r>
  <r>
    <n v="185608487"/>
    <x v="26"/>
    <x v="235"/>
    <s v="2025-01-28"/>
    <m/>
    <m/>
    <x v="0"/>
    <x v="0"/>
    <x v="0"/>
    <x v="0"/>
    <x v="8"/>
    <x v="9"/>
    <x v="1"/>
    <x v="2"/>
    <x v="0"/>
    <x v="0"/>
    <x v="0"/>
  </r>
  <r>
    <n v="185608552"/>
    <x v="39"/>
    <x v="219"/>
    <m/>
    <s v="2025-01-28"/>
    <m/>
    <x v="0"/>
    <x v="0"/>
    <x v="0"/>
    <x v="0"/>
    <x v="8"/>
    <x v="2"/>
    <x v="1"/>
    <x v="1"/>
    <x v="0"/>
    <x v="0"/>
    <x v="0"/>
  </r>
  <r>
    <n v="185608633"/>
    <x v="39"/>
    <x v="219"/>
    <m/>
    <s v="2025-01-28"/>
    <m/>
    <x v="0"/>
    <x v="0"/>
    <x v="0"/>
    <x v="0"/>
    <x v="8"/>
    <x v="2"/>
    <x v="1"/>
    <x v="1"/>
    <x v="0"/>
    <x v="0"/>
    <x v="0"/>
  </r>
  <r>
    <n v="185608678"/>
    <x v="39"/>
    <x v="219"/>
    <m/>
    <s v="2025-01-28"/>
    <m/>
    <x v="0"/>
    <x v="0"/>
    <x v="0"/>
    <x v="0"/>
    <x v="8"/>
    <x v="2"/>
    <x v="1"/>
    <x v="1"/>
    <x v="0"/>
    <x v="0"/>
    <x v="0"/>
  </r>
  <r>
    <n v="185608771"/>
    <x v="39"/>
    <x v="219"/>
    <m/>
    <s v="2025-01-28"/>
    <m/>
    <x v="0"/>
    <x v="0"/>
    <x v="0"/>
    <x v="0"/>
    <x v="8"/>
    <x v="2"/>
    <x v="1"/>
    <x v="1"/>
    <x v="0"/>
    <x v="0"/>
    <x v="0"/>
  </r>
  <r>
    <n v="185608860"/>
    <x v="39"/>
    <x v="219"/>
    <m/>
    <s v="2025-01-28"/>
    <m/>
    <x v="0"/>
    <x v="0"/>
    <x v="0"/>
    <x v="0"/>
    <x v="8"/>
    <x v="2"/>
    <x v="1"/>
    <x v="1"/>
    <x v="0"/>
    <x v="0"/>
    <x v="0"/>
  </r>
  <r>
    <n v="185614975"/>
    <x v="81"/>
    <x v="224"/>
    <s v="2025-01-23"/>
    <m/>
    <m/>
    <x v="0"/>
    <x v="0"/>
    <x v="0"/>
    <x v="0"/>
    <x v="8"/>
    <x v="9"/>
    <x v="1"/>
    <x v="2"/>
    <x v="0"/>
    <x v="0"/>
    <x v="0"/>
  </r>
  <r>
    <n v="185614995"/>
    <x v="81"/>
    <x v="224"/>
    <s v="2025-01-23"/>
    <m/>
    <m/>
    <x v="0"/>
    <x v="0"/>
    <x v="0"/>
    <x v="0"/>
    <x v="8"/>
    <x v="9"/>
    <x v="1"/>
    <x v="2"/>
    <x v="0"/>
    <x v="0"/>
    <x v="0"/>
  </r>
  <r>
    <n v="185617214"/>
    <x v="47"/>
    <x v="220"/>
    <m/>
    <s v="2025-01-28"/>
    <m/>
    <x v="0"/>
    <x v="0"/>
    <x v="0"/>
    <x v="0"/>
    <x v="8"/>
    <x v="2"/>
    <x v="1"/>
    <x v="1"/>
    <x v="0"/>
    <x v="0"/>
    <x v="0"/>
  </r>
  <r>
    <n v="185629958"/>
    <x v="24"/>
    <x v="235"/>
    <s v="2025-01-29"/>
    <m/>
    <m/>
    <x v="0"/>
    <x v="0"/>
    <x v="0"/>
    <x v="0"/>
    <x v="8"/>
    <x v="9"/>
    <x v="1"/>
    <x v="2"/>
    <x v="0"/>
    <x v="0"/>
    <x v="0"/>
  </r>
  <r>
    <n v="185630001"/>
    <x v="24"/>
    <x v="235"/>
    <s v="2025-01-29"/>
    <m/>
    <m/>
    <x v="0"/>
    <x v="0"/>
    <x v="0"/>
    <x v="0"/>
    <x v="8"/>
    <x v="9"/>
    <x v="1"/>
    <x v="2"/>
    <x v="0"/>
    <x v="0"/>
    <x v="0"/>
  </r>
  <r>
    <n v="185630029"/>
    <x v="13"/>
    <x v="224"/>
    <s v="2025-01-22"/>
    <m/>
    <m/>
    <x v="0"/>
    <x v="0"/>
    <x v="0"/>
    <x v="0"/>
    <x v="8"/>
    <x v="9"/>
    <x v="1"/>
    <x v="2"/>
    <x v="0"/>
    <x v="0"/>
    <x v="0"/>
  </r>
  <r>
    <n v="185630041"/>
    <x v="24"/>
    <x v="235"/>
    <s v="2025-01-29"/>
    <m/>
    <m/>
    <x v="0"/>
    <x v="0"/>
    <x v="0"/>
    <x v="0"/>
    <x v="8"/>
    <x v="9"/>
    <x v="1"/>
    <x v="2"/>
    <x v="0"/>
    <x v="0"/>
    <x v="0"/>
  </r>
  <r>
    <n v="185632304"/>
    <x v="25"/>
    <x v="230"/>
    <s v="2025-01-23"/>
    <m/>
    <m/>
    <x v="0"/>
    <x v="0"/>
    <x v="0"/>
    <x v="0"/>
    <x v="8"/>
    <x v="9"/>
    <x v="1"/>
    <x v="2"/>
    <x v="0"/>
    <x v="0"/>
    <x v="0"/>
  </r>
  <r>
    <n v="185636498"/>
    <x v="81"/>
    <x v="237"/>
    <s v="2025-01-23"/>
    <m/>
    <m/>
    <x v="0"/>
    <x v="0"/>
    <x v="0"/>
    <x v="0"/>
    <x v="8"/>
    <x v="9"/>
    <x v="1"/>
    <x v="2"/>
    <x v="0"/>
    <x v="0"/>
    <x v="0"/>
  </r>
  <r>
    <n v="185636543"/>
    <x v="81"/>
    <x v="237"/>
    <s v="2025-01-21"/>
    <m/>
    <m/>
    <x v="0"/>
    <x v="0"/>
    <x v="0"/>
    <x v="0"/>
    <x v="8"/>
    <x v="9"/>
    <x v="1"/>
    <x v="2"/>
    <x v="0"/>
    <x v="0"/>
    <x v="0"/>
  </r>
  <r>
    <n v="185637709"/>
    <x v="39"/>
    <x v="237"/>
    <s v="2025-01-23"/>
    <m/>
    <m/>
    <x v="0"/>
    <x v="0"/>
    <x v="0"/>
    <x v="0"/>
    <x v="8"/>
    <x v="9"/>
    <x v="1"/>
    <x v="2"/>
    <x v="0"/>
    <x v="0"/>
    <x v="0"/>
  </r>
  <r>
    <n v="185648333"/>
    <x v="6"/>
    <x v="228"/>
    <s v="2025-01-30"/>
    <m/>
    <m/>
    <x v="0"/>
    <x v="0"/>
    <x v="0"/>
    <x v="0"/>
    <x v="8"/>
    <x v="9"/>
    <x v="1"/>
    <x v="2"/>
    <x v="0"/>
    <x v="0"/>
    <x v="0"/>
  </r>
  <r>
    <n v="185648373"/>
    <x v="6"/>
    <x v="228"/>
    <s v="2025-01-30"/>
    <m/>
    <m/>
    <x v="0"/>
    <x v="0"/>
    <x v="0"/>
    <x v="0"/>
    <x v="8"/>
    <x v="9"/>
    <x v="1"/>
    <x v="2"/>
    <x v="0"/>
    <x v="0"/>
    <x v="0"/>
  </r>
  <r>
    <n v="185648417"/>
    <x v="6"/>
    <x v="228"/>
    <s v="2025-01-30"/>
    <m/>
    <m/>
    <x v="0"/>
    <x v="0"/>
    <x v="0"/>
    <x v="0"/>
    <x v="8"/>
    <x v="9"/>
    <x v="1"/>
    <x v="2"/>
    <x v="0"/>
    <x v="0"/>
    <x v="0"/>
  </r>
  <r>
    <n v="185649735"/>
    <x v="56"/>
    <x v="239"/>
    <s v="2025-01-30"/>
    <m/>
    <m/>
    <x v="0"/>
    <x v="0"/>
    <x v="0"/>
    <x v="0"/>
    <x v="8"/>
    <x v="9"/>
    <x v="1"/>
    <x v="2"/>
    <x v="0"/>
    <x v="0"/>
    <x v="0"/>
  </r>
  <r>
    <n v="185649768"/>
    <x v="56"/>
    <x v="239"/>
    <s v="2025-01-30"/>
    <m/>
    <m/>
    <x v="0"/>
    <x v="0"/>
    <x v="0"/>
    <x v="0"/>
    <x v="8"/>
    <x v="9"/>
    <x v="1"/>
    <x v="2"/>
    <x v="0"/>
    <x v="0"/>
    <x v="0"/>
  </r>
  <r>
    <n v="185652070"/>
    <x v="78"/>
    <x v="235"/>
    <s v="2025-01-29"/>
    <m/>
    <m/>
    <x v="0"/>
    <x v="0"/>
    <x v="0"/>
    <x v="0"/>
    <x v="8"/>
    <x v="9"/>
    <x v="1"/>
    <x v="2"/>
    <x v="0"/>
    <x v="0"/>
    <x v="0"/>
  </r>
  <r>
    <n v="185652115"/>
    <x v="78"/>
    <x v="235"/>
    <s v="2025-01-29"/>
    <m/>
    <m/>
    <x v="0"/>
    <x v="0"/>
    <x v="0"/>
    <x v="0"/>
    <x v="8"/>
    <x v="9"/>
    <x v="1"/>
    <x v="2"/>
    <x v="0"/>
    <x v="0"/>
    <x v="0"/>
  </r>
  <r>
    <n v="185652133"/>
    <x v="78"/>
    <x v="235"/>
    <s v="2025-01-29"/>
    <m/>
    <m/>
    <x v="0"/>
    <x v="0"/>
    <x v="0"/>
    <x v="0"/>
    <x v="8"/>
    <x v="9"/>
    <x v="1"/>
    <x v="2"/>
    <x v="0"/>
    <x v="0"/>
    <x v="0"/>
  </r>
  <r>
    <n v="185652163"/>
    <x v="78"/>
    <x v="235"/>
    <s v="2025-01-29"/>
    <m/>
    <m/>
    <x v="0"/>
    <x v="0"/>
    <x v="0"/>
    <x v="0"/>
    <x v="8"/>
    <x v="9"/>
    <x v="1"/>
    <x v="2"/>
    <x v="0"/>
    <x v="0"/>
    <x v="0"/>
  </r>
  <r>
    <n v="185652859"/>
    <x v="79"/>
    <x v="224"/>
    <s v="2025-01-23"/>
    <m/>
    <m/>
    <x v="0"/>
    <x v="0"/>
    <x v="0"/>
    <x v="0"/>
    <x v="8"/>
    <x v="9"/>
    <x v="1"/>
    <x v="2"/>
    <x v="0"/>
    <x v="0"/>
    <x v="0"/>
  </r>
  <r>
    <n v="185652916"/>
    <x v="79"/>
    <x v="224"/>
    <m/>
    <s v="2025-01-22"/>
    <m/>
    <x v="0"/>
    <x v="0"/>
    <x v="0"/>
    <x v="0"/>
    <x v="8"/>
    <x v="2"/>
    <x v="1"/>
    <x v="1"/>
    <x v="0"/>
    <x v="0"/>
    <x v="0"/>
  </r>
  <r>
    <n v="185652927"/>
    <x v="47"/>
    <x v="224"/>
    <m/>
    <s v="2025-01-24"/>
    <m/>
    <x v="0"/>
    <x v="0"/>
    <x v="0"/>
    <x v="0"/>
    <x v="8"/>
    <x v="2"/>
    <x v="1"/>
    <x v="1"/>
    <x v="0"/>
    <x v="0"/>
    <x v="0"/>
  </r>
  <r>
    <n v="185653466"/>
    <x v="84"/>
    <x v="238"/>
    <s v="2025-01-28"/>
    <m/>
    <m/>
    <x v="0"/>
    <x v="0"/>
    <x v="0"/>
    <x v="0"/>
    <x v="8"/>
    <x v="9"/>
    <x v="1"/>
    <x v="2"/>
    <x v="0"/>
    <x v="0"/>
    <x v="0"/>
  </r>
  <r>
    <n v="185653480"/>
    <x v="84"/>
    <x v="238"/>
    <s v="2025-02-03"/>
    <m/>
    <m/>
    <x v="0"/>
    <x v="0"/>
    <x v="0"/>
    <x v="0"/>
    <x v="8"/>
    <x v="10"/>
    <x v="1"/>
    <x v="2"/>
    <x v="0"/>
    <x v="0"/>
    <x v="0"/>
  </r>
  <r>
    <n v="185654245"/>
    <x v="47"/>
    <x v="219"/>
    <s v="2025-01-30"/>
    <m/>
    <m/>
    <x v="0"/>
    <x v="0"/>
    <x v="0"/>
    <x v="0"/>
    <x v="8"/>
    <x v="9"/>
    <x v="1"/>
    <x v="2"/>
    <x v="0"/>
    <x v="0"/>
    <x v="0"/>
  </r>
  <r>
    <n v="185696175"/>
    <x v="38"/>
    <x v="233"/>
    <s v="2025-01-28"/>
    <m/>
    <m/>
    <x v="0"/>
    <x v="6"/>
    <x v="0"/>
    <x v="1"/>
    <x v="8"/>
    <x v="9"/>
    <x v="1"/>
    <x v="2"/>
    <x v="0"/>
    <x v="0"/>
    <x v="0"/>
  </r>
  <r>
    <n v="185696543"/>
    <x v="35"/>
    <x v="240"/>
    <s v="2025-01-31"/>
    <m/>
    <m/>
    <x v="0"/>
    <x v="0"/>
    <x v="0"/>
    <x v="0"/>
    <x v="8"/>
    <x v="9"/>
    <x v="1"/>
    <x v="2"/>
    <x v="0"/>
    <x v="0"/>
    <x v="0"/>
  </r>
  <r>
    <n v="185710930"/>
    <x v="38"/>
    <x v="235"/>
    <s v="2025-01-28"/>
    <m/>
    <m/>
    <x v="0"/>
    <x v="0"/>
    <x v="0"/>
    <x v="0"/>
    <x v="8"/>
    <x v="9"/>
    <x v="1"/>
    <x v="2"/>
    <x v="0"/>
    <x v="0"/>
    <x v="0"/>
  </r>
  <r>
    <n v="185711644"/>
    <x v="30"/>
    <x v="233"/>
    <s v="2025-01-24"/>
    <m/>
    <m/>
    <x v="0"/>
    <x v="0"/>
    <x v="0"/>
    <x v="0"/>
    <x v="8"/>
    <x v="9"/>
    <x v="1"/>
    <x v="2"/>
    <x v="0"/>
    <x v="0"/>
    <x v="0"/>
  </r>
  <r>
    <n v="185712409"/>
    <x v="67"/>
    <x v="230"/>
    <s v="2025-01-28"/>
    <m/>
    <m/>
    <x v="0"/>
    <x v="0"/>
    <x v="0"/>
    <x v="0"/>
    <x v="8"/>
    <x v="9"/>
    <x v="1"/>
    <x v="2"/>
    <x v="0"/>
    <x v="0"/>
    <x v="0"/>
  </r>
  <r>
    <n v="185713762"/>
    <x v="67"/>
    <x v="230"/>
    <s v="2025-01-29"/>
    <m/>
    <m/>
    <x v="0"/>
    <x v="0"/>
    <x v="0"/>
    <x v="0"/>
    <x v="8"/>
    <x v="9"/>
    <x v="1"/>
    <x v="2"/>
    <x v="0"/>
    <x v="0"/>
    <x v="0"/>
  </r>
  <r>
    <n v="185720978"/>
    <x v="27"/>
    <x v="219"/>
    <s v="2025-02-04"/>
    <m/>
    <m/>
    <x v="0"/>
    <x v="0"/>
    <x v="0"/>
    <x v="0"/>
    <x v="8"/>
    <x v="10"/>
    <x v="1"/>
    <x v="2"/>
    <x v="0"/>
    <x v="0"/>
    <x v="0"/>
  </r>
  <r>
    <n v="185721020"/>
    <x v="27"/>
    <x v="219"/>
    <s v="2025-02-04"/>
    <m/>
    <m/>
    <x v="0"/>
    <x v="0"/>
    <x v="0"/>
    <x v="0"/>
    <x v="8"/>
    <x v="10"/>
    <x v="1"/>
    <x v="2"/>
    <x v="0"/>
    <x v="0"/>
    <x v="0"/>
  </r>
  <r>
    <n v="185724420"/>
    <x v="5"/>
    <x v="219"/>
    <s v="2025-01-30"/>
    <m/>
    <m/>
    <x v="0"/>
    <x v="0"/>
    <x v="0"/>
    <x v="0"/>
    <x v="8"/>
    <x v="9"/>
    <x v="1"/>
    <x v="2"/>
    <x v="0"/>
    <x v="0"/>
    <x v="0"/>
  </r>
  <r>
    <n v="185724479"/>
    <x v="5"/>
    <x v="219"/>
    <s v="2025-01-30"/>
    <m/>
    <m/>
    <x v="0"/>
    <x v="0"/>
    <x v="0"/>
    <x v="0"/>
    <x v="8"/>
    <x v="9"/>
    <x v="1"/>
    <x v="2"/>
    <x v="0"/>
    <x v="0"/>
    <x v="0"/>
  </r>
  <r>
    <n v="185725049"/>
    <x v="56"/>
    <x v="235"/>
    <s v="2025-01-28"/>
    <m/>
    <m/>
    <x v="0"/>
    <x v="0"/>
    <x v="0"/>
    <x v="0"/>
    <x v="8"/>
    <x v="9"/>
    <x v="1"/>
    <x v="2"/>
    <x v="0"/>
    <x v="0"/>
    <x v="0"/>
  </r>
  <r>
    <n v="185725083"/>
    <x v="56"/>
    <x v="235"/>
    <s v="2025-01-28"/>
    <m/>
    <m/>
    <x v="0"/>
    <x v="0"/>
    <x v="0"/>
    <x v="0"/>
    <x v="8"/>
    <x v="9"/>
    <x v="1"/>
    <x v="2"/>
    <x v="0"/>
    <x v="0"/>
    <x v="0"/>
  </r>
  <r>
    <n v="185726174"/>
    <x v="67"/>
    <x v="235"/>
    <s v="2025-01-28"/>
    <m/>
    <m/>
    <x v="0"/>
    <x v="6"/>
    <x v="0"/>
    <x v="1"/>
    <x v="8"/>
    <x v="9"/>
    <x v="1"/>
    <x v="2"/>
    <x v="0"/>
    <x v="0"/>
    <x v="0"/>
  </r>
  <r>
    <n v="185726222"/>
    <x v="67"/>
    <x v="235"/>
    <s v="2025-01-29"/>
    <m/>
    <m/>
    <x v="0"/>
    <x v="0"/>
    <x v="0"/>
    <x v="0"/>
    <x v="8"/>
    <x v="9"/>
    <x v="1"/>
    <x v="2"/>
    <x v="0"/>
    <x v="0"/>
    <x v="0"/>
  </r>
  <r>
    <n v="185726939"/>
    <x v="33"/>
    <x v="241"/>
    <m/>
    <m/>
    <m/>
    <x v="0"/>
    <x v="0"/>
    <x v="0"/>
    <x v="0"/>
    <x v="9"/>
    <x v="2"/>
    <x v="1"/>
    <x v="1"/>
    <x v="0"/>
    <x v="0"/>
    <x v="0"/>
  </r>
  <r>
    <n v="185729625"/>
    <x v="8"/>
    <x v="235"/>
    <s v="2025-01-28"/>
    <m/>
    <m/>
    <x v="0"/>
    <x v="0"/>
    <x v="0"/>
    <x v="0"/>
    <x v="8"/>
    <x v="9"/>
    <x v="1"/>
    <x v="2"/>
    <x v="0"/>
    <x v="0"/>
    <x v="0"/>
  </r>
  <r>
    <n v="185729676"/>
    <x v="8"/>
    <x v="235"/>
    <s v="2025-01-28"/>
    <m/>
    <m/>
    <x v="0"/>
    <x v="0"/>
    <x v="0"/>
    <x v="0"/>
    <x v="8"/>
    <x v="9"/>
    <x v="1"/>
    <x v="2"/>
    <x v="0"/>
    <x v="0"/>
    <x v="0"/>
  </r>
  <r>
    <n v="185729721"/>
    <x v="8"/>
    <x v="235"/>
    <s v="2025-01-28"/>
    <m/>
    <m/>
    <x v="0"/>
    <x v="0"/>
    <x v="0"/>
    <x v="0"/>
    <x v="8"/>
    <x v="9"/>
    <x v="1"/>
    <x v="2"/>
    <x v="0"/>
    <x v="0"/>
    <x v="0"/>
  </r>
  <r>
    <n v="185729752"/>
    <x v="8"/>
    <x v="235"/>
    <s v="2025-01-28"/>
    <m/>
    <m/>
    <x v="0"/>
    <x v="0"/>
    <x v="0"/>
    <x v="0"/>
    <x v="8"/>
    <x v="9"/>
    <x v="1"/>
    <x v="2"/>
    <x v="0"/>
    <x v="0"/>
    <x v="0"/>
  </r>
  <r>
    <n v="185732601"/>
    <x v="38"/>
    <x v="242"/>
    <m/>
    <m/>
    <m/>
    <x v="0"/>
    <x v="0"/>
    <x v="0"/>
    <x v="0"/>
    <x v="9"/>
    <x v="2"/>
    <x v="1"/>
    <x v="1"/>
    <x v="0"/>
    <x v="0"/>
    <x v="0"/>
  </r>
  <r>
    <n v="185732650"/>
    <x v="38"/>
    <x v="242"/>
    <m/>
    <m/>
    <m/>
    <x v="0"/>
    <x v="0"/>
    <x v="0"/>
    <x v="0"/>
    <x v="9"/>
    <x v="2"/>
    <x v="1"/>
    <x v="1"/>
    <x v="0"/>
    <x v="0"/>
    <x v="0"/>
  </r>
  <r>
    <n v="185732691"/>
    <x v="38"/>
    <x v="242"/>
    <m/>
    <m/>
    <m/>
    <x v="0"/>
    <x v="0"/>
    <x v="0"/>
    <x v="0"/>
    <x v="9"/>
    <x v="2"/>
    <x v="1"/>
    <x v="1"/>
    <x v="0"/>
    <x v="0"/>
    <x v="0"/>
  </r>
  <r>
    <n v="185733919"/>
    <x v="47"/>
    <x v="238"/>
    <s v="2025-01-30"/>
    <m/>
    <m/>
    <x v="0"/>
    <x v="0"/>
    <x v="0"/>
    <x v="0"/>
    <x v="8"/>
    <x v="9"/>
    <x v="1"/>
    <x v="2"/>
    <x v="0"/>
    <x v="0"/>
    <x v="0"/>
  </r>
  <r>
    <n v="185733947"/>
    <x v="47"/>
    <x v="238"/>
    <s v="2025-01-23"/>
    <m/>
    <m/>
    <x v="0"/>
    <x v="0"/>
    <x v="0"/>
    <x v="0"/>
    <x v="8"/>
    <x v="9"/>
    <x v="1"/>
    <x v="2"/>
    <x v="0"/>
    <x v="0"/>
    <x v="0"/>
  </r>
  <r>
    <n v="185734025"/>
    <x v="74"/>
    <x v="239"/>
    <s v="2025-01-29"/>
    <m/>
    <m/>
    <x v="0"/>
    <x v="0"/>
    <x v="0"/>
    <x v="0"/>
    <x v="8"/>
    <x v="9"/>
    <x v="1"/>
    <x v="2"/>
    <x v="0"/>
    <x v="0"/>
    <x v="0"/>
  </r>
  <r>
    <n v="185734347"/>
    <x v="84"/>
    <x v="232"/>
    <s v="2025-02-03"/>
    <m/>
    <m/>
    <x v="0"/>
    <x v="0"/>
    <x v="0"/>
    <x v="0"/>
    <x v="8"/>
    <x v="10"/>
    <x v="1"/>
    <x v="2"/>
    <x v="0"/>
    <x v="0"/>
    <x v="0"/>
  </r>
  <r>
    <n v="185734382"/>
    <x v="84"/>
    <x v="232"/>
    <s v="2025-02-03"/>
    <m/>
    <m/>
    <x v="0"/>
    <x v="0"/>
    <x v="0"/>
    <x v="0"/>
    <x v="8"/>
    <x v="10"/>
    <x v="1"/>
    <x v="2"/>
    <x v="0"/>
    <x v="0"/>
    <x v="0"/>
  </r>
  <r>
    <n v="185734421"/>
    <x v="84"/>
    <x v="232"/>
    <s v="2025-02-03"/>
    <m/>
    <m/>
    <x v="0"/>
    <x v="0"/>
    <x v="0"/>
    <x v="0"/>
    <x v="8"/>
    <x v="10"/>
    <x v="1"/>
    <x v="2"/>
    <x v="0"/>
    <x v="0"/>
    <x v="0"/>
  </r>
  <r>
    <n v="185735691"/>
    <x v="70"/>
    <x v="235"/>
    <s v="2025-01-27"/>
    <m/>
    <m/>
    <x v="0"/>
    <x v="0"/>
    <x v="0"/>
    <x v="0"/>
    <x v="8"/>
    <x v="9"/>
    <x v="1"/>
    <x v="2"/>
    <x v="0"/>
    <x v="0"/>
    <x v="0"/>
  </r>
  <r>
    <n v="185735744"/>
    <x v="84"/>
    <x v="235"/>
    <s v="2025-01-29"/>
    <m/>
    <m/>
    <x v="0"/>
    <x v="0"/>
    <x v="0"/>
    <x v="0"/>
    <x v="8"/>
    <x v="9"/>
    <x v="1"/>
    <x v="2"/>
    <x v="0"/>
    <x v="0"/>
    <x v="0"/>
  </r>
  <r>
    <n v="185779189"/>
    <x v="30"/>
    <x v="232"/>
    <s v="2025-02-03"/>
    <m/>
    <m/>
    <x v="0"/>
    <x v="0"/>
    <x v="0"/>
    <x v="0"/>
    <x v="8"/>
    <x v="10"/>
    <x v="1"/>
    <x v="2"/>
    <x v="0"/>
    <x v="0"/>
    <x v="0"/>
  </r>
  <r>
    <n v="185779254"/>
    <x v="30"/>
    <x v="232"/>
    <s v="2025-02-03"/>
    <m/>
    <m/>
    <x v="0"/>
    <x v="0"/>
    <x v="0"/>
    <x v="0"/>
    <x v="8"/>
    <x v="10"/>
    <x v="1"/>
    <x v="2"/>
    <x v="0"/>
    <x v="0"/>
    <x v="0"/>
  </r>
  <r>
    <n v="185779910"/>
    <x v="81"/>
    <x v="219"/>
    <s v="2025-01-30"/>
    <m/>
    <m/>
    <x v="0"/>
    <x v="0"/>
    <x v="0"/>
    <x v="0"/>
    <x v="8"/>
    <x v="9"/>
    <x v="1"/>
    <x v="2"/>
    <x v="0"/>
    <x v="0"/>
    <x v="0"/>
  </r>
  <r>
    <n v="185779959"/>
    <x v="81"/>
    <x v="219"/>
    <s v="2025-01-30"/>
    <m/>
    <m/>
    <x v="0"/>
    <x v="0"/>
    <x v="0"/>
    <x v="0"/>
    <x v="8"/>
    <x v="9"/>
    <x v="1"/>
    <x v="2"/>
    <x v="0"/>
    <x v="0"/>
    <x v="0"/>
  </r>
  <r>
    <n v="185780023"/>
    <x v="81"/>
    <x v="219"/>
    <s v="2025-01-30"/>
    <m/>
    <m/>
    <x v="0"/>
    <x v="0"/>
    <x v="0"/>
    <x v="0"/>
    <x v="8"/>
    <x v="9"/>
    <x v="1"/>
    <x v="2"/>
    <x v="0"/>
    <x v="0"/>
    <x v="0"/>
  </r>
  <r>
    <n v="185780076"/>
    <x v="81"/>
    <x v="219"/>
    <s v="2025-01-30"/>
    <m/>
    <m/>
    <x v="0"/>
    <x v="0"/>
    <x v="0"/>
    <x v="0"/>
    <x v="8"/>
    <x v="9"/>
    <x v="1"/>
    <x v="2"/>
    <x v="0"/>
    <x v="0"/>
    <x v="0"/>
  </r>
  <r>
    <n v="185782056"/>
    <x v="81"/>
    <x v="240"/>
    <s v="2025-01-30"/>
    <m/>
    <m/>
    <x v="0"/>
    <x v="0"/>
    <x v="0"/>
    <x v="0"/>
    <x v="8"/>
    <x v="9"/>
    <x v="1"/>
    <x v="2"/>
    <x v="0"/>
    <x v="0"/>
    <x v="0"/>
  </r>
  <r>
    <n v="185802199"/>
    <x v="113"/>
    <x v="239"/>
    <s v="2025-02-03"/>
    <m/>
    <m/>
    <x v="0"/>
    <x v="0"/>
    <x v="0"/>
    <x v="0"/>
    <x v="8"/>
    <x v="10"/>
    <x v="1"/>
    <x v="2"/>
    <x v="0"/>
    <x v="0"/>
    <x v="0"/>
  </r>
  <r>
    <n v="185804183"/>
    <x v="28"/>
    <x v="239"/>
    <s v="2025-01-29"/>
    <m/>
    <m/>
    <x v="0"/>
    <x v="0"/>
    <x v="0"/>
    <x v="0"/>
    <x v="8"/>
    <x v="9"/>
    <x v="1"/>
    <x v="2"/>
    <x v="0"/>
    <x v="0"/>
    <x v="0"/>
  </r>
  <r>
    <n v="185804235"/>
    <x v="28"/>
    <x v="239"/>
    <s v="2025-01-29"/>
    <m/>
    <m/>
    <x v="0"/>
    <x v="0"/>
    <x v="0"/>
    <x v="0"/>
    <x v="8"/>
    <x v="9"/>
    <x v="1"/>
    <x v="2"/>
    <x v="0"/>
    <x v="0"/>
    <x v="0"/>
  </r>
  <r>
    <n v="185804265"/>
    <x v="28"/>
    <x v="239"/>
    <s v="2025-01-29"/>
    <m/>
    <m/>
    <x v="0"/>
    <x v="0"/>
    <x v="0"/>
    <x v="0"/>
    <x v="8"/>
    <x v="9"/>
    <x v="1"/>
    <x v="2"/>
    <x v="0"/>
    <x v="0"/>
    <x v="0"/>
  </r>
  <r>
    <n v="185804292"/>
    <x v="28"/>
    <x v="239"/>
    <s v="2025-01-29"/>
    <m/>
    <m/>
    <x v="0"/>
    <x v="0"/>
    <x v="0"/>
    <x v="0"/>
    <x v="8"/>
    <x v="9"/>
    <x v="1"/>
    <x v="2"/>
    <x v="0"/>
    <x v="0"/>
    <x v="0"/>
  </r>
  <r>
    <n v="185808004"/>
    <x v="11"/>
    <x v="243"/>
    <s v="2025-02-07"/>
    <m/>
    <m/>
    <x v="0"/>
    <x v="0"/>
    <x v="0"/>
    <x v="0"/>
    <x v="9"/>
    <x v="10"/>
    <x v="1"/>
    <x v="2"/>
    <x v="0"/>
    <x v="0"/>
    <x v="0"/>
  </r>
  <r>
    <n v="185808032"/>
    <x v="11"/>
    <x v="243"/>
    <m/>
    <m/>
    <m/>
    <x v="0"/>
    <x v="0"/>
    <x v="0"/>
    <x v="0"/>
    <x v="9"/>
    <x v="2"/>
    <x v="1"/>
    <x v="1"/>
    <x v="0"/>
    <x v="0"/>
    <x v="0"/>
  </r>
  <r>
    <n v="185810105"/>
    <x v="9"/>
    <x v="234"/>
    <s v="2025-02-05"/>
    <m/>
    <m/>
    <x v="0"/>
    <x v="0"/>
    <x v="0"/>
    <x v="0"/>
    <x v="8"/>
    <x v="10"/>
    <x v="1"/>
    <x v="2"/>
    <x v="0"/>
    <x v="0"/>
    <x v="0"/>
  </r>
  <r>
    <n v="185810139"/>
    <x v="9"/>
    <x v="234"/>
    <s v="2025-02-05"/>
    <m/>
    <m/>
    <x v="0"/>
    <x v="0"/>
    <x v="0"/>
    <x v="0"/>
    <x v="8"/>
    <x v="10"/>
    <x v="1"/>
    <x v="2"/>
    <x v="0"/>
    <x v="0"/>
    <x v="0"/>
  </r>
  <r>
    <n v="185810184"/>
    <x v="9"/>
    <x v="234"/>
    <s v="2025-02-05"/>
    <m/>
    <m/>
    <x v="0"/>
    <x v="0"/>
    <x v="0"/>
    <x v="0"/>
    <x v="8"/>
    <x v="10"/>
    <x v="1"/>
    <x v="2"/>
    <x v="0"/>
    <x v="0"/>
    <x v="0"/>
  </r>
  <r>
    <n v="185810806"/>
    <x v="27"/>
    <x v="234"/>
    <s v="2025-02-05"/>
    <m/>
    <m/>
    <x v="0"/>
    <x v="0"/>
    <x v="0"/>
    <x v="0"/>
    <x v="8"/>
    <x v="10"/>
    <x v="1"/>
    <x v="2"/>
    <x v="0"/>
    <x v="0"/>
    <x v="0"/>
  </r>
  <r>
    <n v="185810851"/>
    <x v="27"/>
    <x v="234"/>
    <s v="2025-02-05"/>
    <m/>
    <m/>
    <x v="0"/>
    <x v="0"/>
    <x v="0"/>
    <x v="0"/>
    <x v="8"/>
    <x v="10"/>
    <x v="1"/>
    <x v="2"/>
    <x v="0"/>
    <x v="0"/>
    <x v="0"/>
  </r>
  <r>
    <n v="185810901"/>
    <x v="27"/>
    <x v="234"/>
    <s v="2025-02-10"/>
    <m/>
    <m/>
    <x v="0"/>
    <x v="0"/>
    <x v="0"/>
    <x v="0"/>
    <x v="8"/>
    <x v="10"/>
    <x v="1"/>
    <x v="2"/>
    <x v="0"/>
    <x v="0"/>
    <x v="0"/>
  </r>
  <r>
    <n v="185816020"/>
    <x v="25"/>
    <x v="240"/>
    <s v="2025-01-30"/>
    <m/>
    <m/>
    <x v="0"/>
    <x v="0"/>
    <x v="0"/>
    <x v="0"/>
    <x v="8"/>
    <x v="9"/>
    <x v="1"/>
    <x v="2"/>
    <x v="0"/>
    <x v="0"/>
    <x v="0"/>
  </r>
  <r>
    <n v="185816107"/>
    <x v="25"/>
    <x v="240"/>
    <s v="2025-01-30"/>
    <m/>
    <m/>
    <x v="0"/>
    <x v="0"/>
    <x v="0"/>
    <x v="0"/>
    <x v="8"/>
    <x v="9"/>
    <x v="1"/>
    <x v="2"/>
    <x v="0"/>
    <x v="0"/>
    <x v="0"/>
  </r>
  <r>
    <n v="185828394"/>
    <x v="84"/>
    <x v="234"/>
    <s v="2025-02-05"/>
    <m/>
    <m/>
    <x v="0"/>
    <x v="0"/>
    <x v="0"/>
    <x v="0"/>
    <x v="8"/>
    <x v="10"/>
    <x v="1"/>
    <x v="2"/>
    <x v="0"/>
    <x v="0"/>
    <x v="0"/>
  </r>
  <r>
    <n v="185828443"/>
    <x v="84"/>
    <x v="234"/>
    <s v="2025-02-05"/>
    <m/>
    <m/>
    <x v="0"/>
    <x v="0"/>
    <x v="0"/>
    <x v="0"/>
    <x v="8"/>
    <x v="10"/>
    <x v="1"/>
    <x v="2"/>
    <x v="0"/>
    <x v="0"/>
    <x v="0"/>
  </r>
  <r>
    <n v="185836600"/>
    <x v="28"/>
    <x v="219"/>
    <s v="2025-01-30"/>
    <m/>
    <m/>
    <x v="0"/>
    <x v="6"/>
    <x v="0"/>
    <x v="1"/>
    <x v="8"/>
    <x v="9"/>
    <x v="1"/>
    <x v="2"/>
    <x v="0"/>
    <x v="0"/>
    <x v="0"/>
  </r>
  <r>
    <n v="185836630"/>
    <x v="28"/>
    <x v="219"/>
    <s v="2025-02-03"/>
    <m/>
    <m/>
    <x v="0"/>
    <x v="0"/>
    <x v="0"/>
    <x v="0"/>
    <x v="8"/>
    <x v="10"/>
    <x v="1"/>
    <x v="2"/>
    <x v="0"/>
    <x v="0"/>
    <x v="0"/>
  </r>
  <r>
    <n v="185836720"/>
    <x v="13"/>
    <x v="240"/>
    <s v="2025-01-30"/>
    <m/>
    <m/>
    <x v="0"/>
    <x v="0"/>
    <x v="0"/>
    <x v="0"/>
    <x v="8"/>
    <x v="9"/>
    <x v="1"/>
    <x v="2"/>
    <x v="0"/>
    <x v="0"/>
    <x v="0"/>
  </r>
  <r>
    <n v="185850678"/>
    <x v="24"/>
    <x v="228"/>
    <s v="2025-01-31"/>
    <m/>
    <m/>
    <x v="0"/>
    <x v="0"/>
    <x v="0"/>
    <x v="0"/>
    <x v="8"/>
    <x v="9"/>
    <x v="1"/>
    <x v="2"/>
    <x v="0"/>
    <x v="0"/>
    <x v="0"/>
  </r>
  <r>
    <n v="185850719"/>
    <x v="24"/>
    <x v="228"/>
    <s v="2025-01-31"/>
    <m/>
    <m/>
    <x v="0"/>
    <x v="0"/>
    <x v="0"/>
    <x v="0"/>
    <x v="8"/>
    <x v="9"/>
    <x v="1"/>
    <x v="2"/>
    <x v="0"/>
    <x v="0"/>
    <x v="0"/>
  </r>
  <r>
    <n v="185850745"/>
    <x v="24"/>
    <x v="228"/>
    <s v="2025-01-31"/>
    <m/>
    <m/>
    <x v="0"/>
    <x v="0"/>
    <x v="0"/>
    <x v="0"/>
    <x v="8"/>
    <x v="9"/>
    <x v="1"/>
    <x v="2"/>
    <x v="0"/>
    <x v="0"/>
    <x v="0"/>
  </r>
  <r>
    <n v="185850779"/>
    <x v="24"/>
    <x v="228"/>
    <s v="2025-01-31"/>
    <m/>
    <m/>
    <x v="0"/>
    <x v="0"/>
    <x v="0"/>
    <x v="0"/>
    <x v="8"/>
    <x v="9"/>
    <x v="1"/>
    <x v="2"/>
    <x v="0"/>
    <x v="0"/>
    <x v="0"/>
  </r>
  <r>
    <n v="185852083"/>
    <x v="8"/>
    <x v="243"/>
    <m/>
    <m/>
    <m/>
    <x v="0"/>
    <x v="0"/>
    <x v="0"/>
    <x v="0"/>
    <x v="9"/>
    <x v="2"/>
    <x v="1"/>
    <x v="1"/>
    <x v="0"/>
    <x v="0"/>
    <x v="0"/>
  </r>
  <r>
    <n v="185852125"/>
    <x v="8"/>
    <x v="243"/>
    <m/>
    <s v="2025-02-05"/>
    <m/>
    <x v="0"/>
    <x v="0"/>
    <x v="0"/>
    <x v="0"/>
    <x v="9"/>
    <x v="2"/>
    <x v="1"/>
    <x v="1"/>
    <x v="0"/>
    <x v="0"/>
    <x v="0"/>
  </r>
  <r>
    <n v="185852556"/>
    <x v="15"/>
    <x v="219"/>
    <s v="2025-01-30"/>
    <m/>
    <m/>
    <x v="0"/>
    <x v="0"/>
    <x v="0"/>
    <x v="0"/>
    <x v="8"/>
    <x v="9"/>
    <x v="1"/>
    <x v="2"/>
    <x v="0"/>
    <x v="0"/>
    <x v="0"/>
  </r>
  <r>
    <n v="185852598"/>
    <x v="15"/>
    <x v="219"/>
    <s v="2025-01-30"/>
    <m/>
    <m/>
    <x v="0"/>
    <x v="0"/>
    <x v="0"/>
    <x v="0"/>
    <x v="8"/>
    <x v="9"/>
    <x v="1"/>
    <x v="2"/>
    <x v="0"/>
    <x v="0"/>
    <x v="0"/>
  </r>
  <r>
    <n v="185854135"/>
    <x v="35"/>
    <x v="219"/>
    <s v="2025-01-30"/>
    <m/>
    <m/>
    <x v="0"/>
    <x v="0"/>
    <x v="0"/>
    <x v="0"/>
    <x v="8"/>
    <x v="9"/>
    <x v="1"/>
    <x v="2"/>
    <x v="0"/>
    <x v="0"/>
    <x v="0"/>
  </r>
  <r>
    <n v="185854195"/>
    <x v="35"/>
    <x v="219"/>
    <s v="2025-01-30"/>
    <m/>
    <m/>
    <x v="0"/>
    <x v="0"/>
    <x v="0"/>
    <x v="0"/>
    <x v="8"/>
    <x v="9"/>
    <x v="1"/>
    <x v="2"/>
    <x v="0"/>
    <x v="0"/>
    <x v="0"/>
  </r>
  <r>
    <n v="185854330"/>
    <x v="38"/>
    <x v="232"/>
    <s v="2025-01-31"/>
    <m/>
    <m/>
    <x v="0"/>
    <x v="0"/>
    <x v="0"/>
    <x v="0"/>
    <x v="8"/>
    <x v="9"/>
    <x v="1"/>
    <x v="2"/>
    <x v="0"/>
    <x v="0"/>
    <x v="0"/>
  </r>
  <r>
    <n v="185854376"/>
    <x v="38"/>
    <x v="232"/>
    <s v="2025-01-31"/>
    <m/>
    <m/>
    <x v="0"/>
    <x v="0"/>
    <x v="0"/>
    <x v="0"/>
    <x v="8"/>
    <x v="9"/>
    <x v="1"/>
    <x v="2"/>
    <x v="0"/>
    <x v="0"/>
    <x v="0"/>
  </r>
  <r>
    <n v="185854419"/>
    <x v="38"/>
    <x v="232"/>
    <s v="2025-01-31"/>
    <m/>
    <m/>
    <x v="0"/>
    <x v="0"/>
    <x v="0"/>
    <x v="0"/>
    <x v="8"/>
    <x v="9"/>
    <x v="1"/>
    <x v="2"/>
    <x v="0"/>
    <x v="0"/>
    <x v="0"/>
  </r>
  <r>
    <n v="185854481"/>
    <x v="38"/>
    <x v="232"/>
    <s v="2025-01-31"/>
    <m/>
    <m/>
    <x v="0"/>
    <x v="0"/>
    <x v="0"/>
    <x v="0"/>
    <x v="8"/>
    <x v="9"/>
    <x v="1"/>
    <x v="2"/>
    <x v="0"/>
    <x v="0"/>
    <x v="0"/>
  </r>
  <r>
    <n v="185855288"/>
    <x v="11"/>
    <x v="228"/>
    <s v="2025-02-04"/>
    <m/>
    <m/>
    <x v="0"/>
    <x v="0"/>
    <x v="0"/>
    <x v="0"/>
    <x v="8"/>
    <x v="10"/>
    <x v="1"/>
    <x v="2"/>
    <x v="0"/>
    <x v="0"/>
    <x v="0"/>
  </r>
  <r>
    <n v="185855301"/>
    <x v="11"/>
    <x v="228"/>
    <s v="2025-02-04"/>
    <m/>
    <m/>
    <x v="0"/>
    <x v="0"/>
    <x v="0"/>
    <x v="0"/>
    <x v="8"/>
    <x v="10"/>
    <x v="1"/>
    <x v="2"/>
    <x v="0"/>
    <x v="0"/>
    <x v="0"/>
  </r>
  <r>
    <n v="185897366"/>
    <x v="39"/>
    <x v="234"/>
    <s v="2025-02-05"/>
    <m/>
    <m/>
    <x v="0"/>
    <x v="0"/>
    <x v="0"/>
    <x v="0"/>
    <x v="8"/>
    <x v="10"/>
    <x v="1"/>
    <x v="2"/>
    <x v="0"/>
    <x v="0"/>
    <x v="0"/>
  </r>
  <r>
    <n v="185897440"/>
    <x v="39"/>
    <x v="234"/>
    <s v="2025-02-05"/>
    <m/>
    <m/>
    <x v="0"/>
    <x v="0"/>
    <x v="0"/>
    <x v="0"/>
    <x v="8"/>
    <x v="10"/>
    <x v="1"/>
    <x v="2"/>
    <x v="0"/>
    <x v="0"/>
    <x v="0"/>
  </r>
  <r>
    <n v="185897493"/>
    <x v="39"/>
    <x v="234"/>
    <s v="2025-02-05"/>
    <m/>
    <m/>
    <x v="0"/>
    <x v="0"/>
    <x v="0"/>
    <x v="0"/>
    <x v="8"/>
    <x v="10"/>
    <x v="1"/>
    <x v="2"/>
    <x v="0"/>
    <x v="0"/>
    <x v="0"/>
  </r>
  <r>
    <n v="185897523"/>
    <x v="39"/>
    <x v="234"/>
    <s v="2025-02-05"/>
    <m/>
    <m/>
    <x v="0"/>
    <x v="0"/>
    <x v="0"/>
    <x v="0"/>
    <x v="8"/>
    <x v="10"/>
    <x v="1"/>
    <x v="2"/>
    <x v="0"/>
    <x v="0"/>
    <x v="0"/>
  </r>
  <r>
    <n v="185923231"/>
    <x v="28"/>
    <x v="232"/>
    <s v="2025-02-05"/>
    <m/>
    <m/>
    <x v="0"/>
    <x v="0"/>
    <x v="0"/>
    <x v="0"/>
    <x v="8"/>
    <x v="10"/>
    <x v="1"/>
    <x v="2"/>
    <x v="0"/>
    <x v="0"/>
    <x v="0"/>
  </r>
  <r>
    <n v="185926702"/>
    <x v="105"/>
    <x v="244"/>
    <s v="2025-02-06"/>
    <m/>
    <m/>
    <x v="0"/>
    <x v="0"/>
    <x v="0"/>
    <x v="0"/>
    <x v="9"/>
    <x v="10"/>
    <x v="1"/>
    <x v="2"/>
    <x v="0"/>
    <x v="0"/>
    <x v="0"/>
  </r>
  <r>
    <n v="185926736"/>
    <x v="105"/>
    <x v="244"/>
    <s v="2025-02-06"/>
    <m/>
    <m/>
    <x v="0"/>
    <x v="0"/>
    <x v="0"/>
    <x v="0"/>
    <x v="9"/>
    <x v="10"/>
    <x v="1"/>
    <x v="2"/>
    <x v="0"/>
    <x v="0"/>
    <x v="0"/>
  </r>
  <r>
    <n v="185926774"/>
    <x v="105"/>
    <x v="244"/>
    <s v="2025-02-06"/>
    <m/>
    <m/>
    <x v="0"/>
    <x v="0"/>
    <x v="0"/>
    <x v="0"/>
    <x v="9"/>
    <x v="10"/>
    <x v="1"/>
    <x v="2"/>
    <x v="0"/>
    <x v="0"/>
    <x v="0"/>
  </r>
  <r>
    <n v="185926799"/>
    <x v="105"/>
    <x v="244"/>
    <s v="2025-02-06"/>
    <m/>
    <m/>
    <x v="0"/>
    <x v="0"/>
    <x v="0"/>
    <x v="0"/>
    <x v="9"/>
    <x v="10"/>
    <x v="1"/>
    <x v="2"/>
    <x v="0"/>
    <x v="0"/>
    <x v="0"/>
  </r>
  <r>
    <n v="185926834"/>
    <x v="105"/>
    <x v="244"/>
    <s v="2025-02-06"/>
    <m/>
    <m/>
    <x v="0"/>
    <x v="0"/>
    <x v="0"/>
    <x v="0"/>
    <x v="9"/>
    <x v="10"/>
    <x v="1"/>
    <x v="2"/>
    <x v="0"/>
    <x v="0"/>
    <x v="0"/>
  </r>
  <r>
    <n v="185938430"/>
    <x v="81"/>
    <x v="236"/>
    <s v="2025-02-04"/>
    <m/>
    <m/>
    <x v="0"/>
    <x v="0"/>
    <x v="0"/>
    <x v="0"/>
    <x v="8"/>
    <x v="10"/>
    <x v="1"/>
    <x v="2"/>
    <x v="0"/>
    <x v="0"/>
    <x v="0"/>
  </r>
  <r>
    <n v="185938472"/>
    <x v="81"/>
    <x v="236"/>
    <s v="2025-02-04"/>
    <m/>
    <m/>
    <x v="0"/>
    <x v="0"/>
    <x v="0"/>
    <x v="0"/>
    <x v="8"/>
    <x v="10"/>
    <x v="1"/>
    <x v="2"/>
    <x v="0"/>
    <x v="0"/>
    <x v="0"/>
  </r>
  <r>
    <n v="185940239"/>
    <x v="70"/>
    <x v="244"/>
    <s v="2025-02-06"/>
    <m/>
    <m/>
    <x v="0"/>
    <x v="0"/>
    <x v="0"/>
    <x v="0"/>
    <x v="9"/>
    <x v="10"/>
    <x v="1"/>
    <x v="2"/>
    <x v="0"/>
    <x v="0"/>
    <x v="0"/>
  </r>
  <r>
    <n v="185940265"/>
    <x v="70"/>
    <x v="244"/>
    <s v="2025-02-06"/>
    <m/>
    <m/>
    <x v="0"/>
    <x v="0"/>
    <x v="0"/>
    <x v="0"/>
    <x v="9"/>
    <x v="10"/>
    <x v="1"/>
    <x v="2"/>
    <x v="0"/>
    <x v="0"/>
    <x v="0"/>
  </r>
  <r>
    <n v="185940297"/>
    <x v="70"/>
    <x v="244"/>
    <s v="2025-02-06"/>
    <m/>
    <m/>
    <x v="0"/>
    <x v="0"/>
    <x v="0"/>
    <x v="0"/>
    <x v="9"/>
    <x v="10"/>
    <x v="1"/>
    <x v="2"/>
    <x v="0"/>
    <x v="0"/>
    <x v="0"/>
  </r>
  <r>
    <n v="185940339"/>
    <x v="70"/>
    <x v="244"/>
    <s v="2025-02-06"/>
    <m/>
    <m/>
    <x v="0"/>
    <x v="0"/>
    <x v="0"/>
    <x v="0"/>
    <x v="9"/>
    <x v="10"/>
    <x v="1"/>
    <x v="2"/>
    <x v="0"/>
    <x v="0"/>
    <x v="0"/>
  </r>
  <r>
    <n v="185940614"/>
    <x v="79"/>
    <x v="245"/>
    <m/>
    <m/>
    <m/>
    <x v="0"/>
    <x v="13"/>
    <x v="0"/>
    <x v="1"/>
    <x v="9"/>
    <x v="2"/>
    <x v="1"/>
    <x v="1"/>
    <x v="0"/>
    <x v="0"/>
    <x v="0"/>
  </r>
  <r>
    <n v="185940647"/>
    <x v="79"/>
    <x v="245"/>
    <m/>
    <m/>
    <m/>
    <x v="0"/>
    <x v="0"/>
    <x v="0"/>
    <x v="0"/>
    <x v="9"/>
    <x v="2"/>
    <x v="1"/>
    <x v="1"/>
    <x v="0"/>
    <x v="0"/>
    <x v="0"/>
  </r>
  <r>
    <n v="185947319"/>
    <x v="22"/>
    <x v="244"/>
    <m/>
    <m/>
    <m/>
    <x v="0"/>
    <x v="6"/>
    <x v="0"/>
    <x v="1"/>
    <x v="9"/>
    <x v="2"/>
    <x v="1"/>
    <x v="1"/>
    <x v="0"/>
    <x v="0"/>
    <x v="0"/>
  </r>
  <r>
    <n v="185947347"/>
    <x v="22"/>
    <x v="244"/>
    <m/>
    <m/>
    <m/>
    <x v="0"/>
    <x v="0"/>
    <x v="0"/>
    <x v="0"/>
    <x v="9"/>
    <x v="2"/>
    <x v="1"/>
    <x v="1"/>
    <x v="0"/>
    <x v="0"/>
    <x v="0"/>
  </r>
  <r>
    <n v="185947372"/>
    <x v="22"/>
    <x v="244"/>
    <m/>
    <m/>
    <m/>
    <x v="0"/>
    <x v="0"/>
    <x v="0"/>
    <x v="0"/>
    <x v="9"/>
    <x v="2"/>
    <x v="1"/>
    <x v="1"/>
    <x v="0"/>
    <x v="0"/>
    <x v="0"/>
  </r>
  <r>
    <n v="185958264"/>
    <x v="25"/>
    <x v="236"/>
    <s v="2025-02-04"/>
    <m/>
    <m/>
    <x v="0"/>
    <x v="6"/>
    <x v="0"/>
    <x v="1"/>
    <x v="8"/>
    <x v="10"/>
    <x v="1"/>
    <x v="2"/>
    <x v="0"/>
    <x v="0"/>
    <x v="0"/>
  </r>
  <r>
    <n v="185958303"/>
    <x v="25"/>
    <x v="236"/>
    <s v="2025-02-05"/>
    <m/>
    <m/>
    <x v="0"/>
    <x v="0"/>
    <x v="0"/>
    <x v="0"/>
    <x v="8"/>
    <x v="10"/>
    <x v="1"/>
    <x v="2"/>
    <x v="0"/>
    <x v="0"/>
    <x v="0"/>
  </r>
  <r>
    <n v="185958361"/>
    <x v="25"/>
    <x v="236"/>
    <s v="2025-02-05"/>
    <m/>
    <m/>
    <x v="0"/>
    <x v="0"/>
    <x v="0"/>
    <x v="0"/>
    <x v="8"/>
    <x v="10"/>
    <x v="1"/>
    <x v="2"/>
    <x v="0"/>
    <x v="0"/>
    <x v="0"/>
  </r>
  <r>
    <n v="185958396"/>
    <x v="25"/>
    <x v="236"/>
    <s v="2025-02-05"/>
    <m/>
    <m/>
    <x v="0"/>
    <x v="0"/>
    <x v="0"/>
    <x v="0"/>
    <x v="8"/>
    <x v="10"/>
    <x v="1"/>
    <x v="2"/>
    <x v="0"/>
    <x v="0"/>
    <x v="0"/>
  </r>
  <r>
    <n v="185964558"/>
    <x v="7"/>
    <x v="232"/>
    <s v="2025-02-03"/>
    <m/>
    <m/>
    <x v="0"/>
    <x v="0"/>
    <x v="0"/>
    <x v="0"/>
    <x v="8"/>
    <x v="10"/>
    <x v="1"/>
    <x v="2"/>
    <x v="0"/>
    <x v="0"/>
    <x v="0"/>
  </r>
  <r>
    <n v="185964583"/>
    <x v="7"/>
    <x v="232"/>
    <s v="2025-01-30"/>
    <m/>
    <m/>
    <x v="0"/>
    <x v="0"/>
    <x v="0"/>
    <x v="0"/>
    <x v="8"/>
    <x v="9"/>
    <x v="1"/>
    <x v="2"/>
    <x v="0"/>
    <x v="0"/>
    <x v="0"/>
  </r>
  <r>
    <n v="185967575"/>
    <x v="39"/>
    <x v="236"/>
    <s v="2025-02-04"/>
    <m/>
    <m/>
    <x v="0"/>
    <x v="0"/>
    <x v="0"/>
    <x v="0"/>
    <x v="8"/>
    <x v="10"/>
    <x v="1"/>
    <x v="2"/>
    <x v="0"/>
    <x v="0"/>
    <x v="0"/>
  </r>
  <r>
    <n v="185967608"/>
    <x v="39"/>
    <x v="236"/>
    <s v="2025-02-04"/>
    <m/>
    <m/>
    <x v="0"/>
    <x v="0"/>
    <x v="0"/>
    <x v="0"/>
    <x v="8"/>
    <x v="10"/>
    <x v="1"/>
    <x v="2"/>
    <x v="0"/>
    <x v="0"/>
    <x v="0"/>
  </r>
  <r>
    <n v="185967650"/>
    <x v="39"/>
    <x v="236"/>
    <s v="2025-02-04"/>
    <m/>
    <m/>
    <x v="0"/>
    <x v="0"/>
    <x v="0"/>
    <x v="0"/>
    <x v="8"/>
    <x v="10"/>
    <x v="1"/>
    <x v="2"/>
    <x v="0"/>
    <x v="0"/>
    <x v="0"/>
  </r>
  <r>
    <n v="185967720"/>
    <x v="39"/>
    <x v="236"/>
    <s v="2025-02-04"/>
    <m/>
    <m/>
    <x v="0"/>
    <x v="0"/>
    <x v="0"/>
    <x v="0"/>
    <x v="8"/>
    <x v="10"/>
    <x v="1"/>
    <x v="2"/>
    <x v="0"/>
    <x v="0"/>
    <x v="0"/>
  </r>
  <r>
    <n v="185967963"/>
    <x v="75"/>
    <x v="232"/>
    <s v="2025-02-04"/>
    <m/>
    <m/>
    <x v="0"/>
    <x v="0"/>
    <x v="0"/>
    <x v="0"/>
    <x v="8"/>
    <x v="10"/>
    <x v="1"/>
    <x v="2"/>
    <x v="0"/>
    <x v="0"/>
    <x v="0"/>
  </r>
  <r>
    <n v="185967983"/>
    <x v="75"/>
    <x v="232"/>
    <s v="2025-02-04"/>
    <m/>
    <m/>
    <x v="0"/>
    <x v="0"/>
    <x v="0"/>
    <x v="0"/>
    <x v="8"/>
    <x v="10"/>
    <x v="1"/>
    <x v="2"/>
    <x v="0"/>
    <x v="0"/>
    <x v="0"/>
  </r>
  <r>
    <n v="185968008"/>
    <x v="75"/>
    <x v="232"/>
    <s v="2025-02-04"/>
    <m/>
    <m/>
    <x v="0"/>
    <x v="0"/>
    <x v="0"/>
    <x v="0"/>
    <x v="8"/>
    <x v="10"/>
    <x v="1"/>
    <x v="2"/>
    <x v="0"/>
    <x v="0"/>
    <x v="0"/>
  </r>
  <r>
    <n v="185970668"/>
    <x v="78"/>
    <x v="236"/>
    <m/>
    <m/>
    <m/>
    <x v="0"/>
    <x v="0"/>
    <x v="0"/>
    <x v="0"/>
    <x v="8"/>
    <x v="2"/>
    <x v="1"/>
    <x v="1"/>
    <x v="0"/>
    <x v="0"/>
    <x v="0"/>
  </r>
  <r>
    <n v="185990659"/>
    <x v="7"/>
    <x v="232"/>
    <s v="2025-02-03"/>
    <m/>
    <m/>
    <x v="0"/>
    <x v="0"/>
    <x v="0"/>
    <x v="0"/>
    <x v="8"/>
    <x v="10"/>
    <x v="1"/>
    <x v="2"/>
    <x v="0"/>
    <x v="0"/>
    <x v="0"/>
  </r>
  <r>
    <n v="185992138"/>
    <x v="33"/>
    <x v="236"/>
    <s v="2025-02-04"/>
    <m/>
    <m/>
    <x v="0"/>
    <x v="0"/>
    <x v="0"/>
    <x v="0"/>
    <x v="8"/>
    <x v="10"/>
    <x v="1"/>
    <x v="2"/>
    <x v="0"/>
    <x v="0"/>
    <x v="0"/>
  </r>
  <r>
    <n v="185996264"/>
    <x v="67"/>
    <x v="246"/>
    <s v="2025-02-07"/>
    <m/>
    <m/>
    <x v="0"/>
    <x v="0"/>
    <x v="0"/>
    <x v="0"/>
    <x v="9"/>
    <x v="10"/>
    <x v="1"/>
    <x v="2"/>
    <x v="0"/>
    <x v="0"/>
    <x v="0"/>
  </r>
  <r>
    <n v="186023084"/>
    <x v="26"/>
    <x v="234"/>
    <s v="2025-02-05"/>
    <m/>
    <m/>
    <x v="0"/>
    <x v="0"/>
    <x v="0"/>
    <x v="0"/>
    <x v="8"/>
    <x v="10"/>
    <x v="1"/>
    <x v="2"/>
    <x v="0"/>
    <x v="0"/>
    <x v="0"/>
  </r>
  <r>
    <n v="186023127"/>
    <x v="26"/>
    <x v="234"/>
    <s v="2025-02-05"/>
    <m/>
    <m/>
    <x v="0"/>
    <x v="0"/>
    <x v="0"/>
    <x v="0"/>
    <x v="8"/>
    <x v="10"/>
    <x v="1"/>
    <x v="2"/>
    <x v="0"/>
    <x v="0"/>
    <x v="0"/>
  </r>
  <r>
    <n v="186023137"/>
    <x v="84"/>
    <x v="243"/>
    <s v="2025-02-07"/>
    <m/>
    <m/>
    <x v="0"/>
    <x v="0"/>
    <x v="0"/>
    <x v="0"/>
    <x v="9"/>
    <x v="10"/>
    <x v="1"/>
    <x v="2"/>
    <x v="0"/>
    <x v="0"/>
    <x v="0"/>
  </r>
  <r>
    <n v="186023187"/>
    <x v="84"/>
    <x v="243"/>
    <s v="2025-02-07"/>
    <m/>
    <m/>
    <x v="0"/>
    <x v="0"/>
    <x v="0"/>
    <x v="0"/>
    <x v="9"/>
    <x v="10"/>
    <x v="1"/>
    <x v="2"/>
    <x v="0"/>
    <x v="0"/>
    <x v="0"/>
  </r>
  <r>
    <n v="186027450"/>
    <x v="78"/>
    <x v="244"/>
    <s v="2025-02-06"/>
    <m/>
    <m/>
    <x v="0"/>
    <x v="0"/>
    <x v="0"/>
    <x v="0"/>
    <x v="9"/>
    <x v="10"/>
    <x v="1"/>
    <x v="2"/>
    <x v="0"/>
    <x v="0"/>
    <x v="0"/>
  </r>
  <r>
    <n v="186027499"/>
    <x v="78"/>
    <x v="244"/>
    <m/>
    <m/>
    <m/>
    <x v="0"/>
    <x v="0"/>
    <x v="0"/>
    <x v="0"/>
    <x v="9"/>
    <x v="2"/>
    <x v="1"/>
    <x v="1"/>
    <x v="0"/>
    <x v="0"/>
    <x v="0"/>
  </r>
  <r>
    <n v="186038497"/>
    <x v="70"/>
    <x v="244"/>
    <s v="2025-02-05"/>
    <m/>
    <m/>
    <x v="0"/>
    <x v="0"/>
    <x v="0"/>
    <x v="0"/>
    <x v="9"/>
    <x v="10"/>
    <x v="1"/>
    <x v="2"/>
    <x v="0"/>
    <x v="0"/>
    <x v="0"/>
  </r>
  <r>
    <n v="186038517"/>
    <x v="70"/>
    <x v="244"/>
    <s v="2025-02-05"/>
    <m/>
    <m/>
    <x v="0"/>
    <x v="0"/>
    <x v="0"/>
    <x v="0"/>
    <x v="9"/>
    <x v="10"/>
    <x v="1"/>
    <x v="2"/>
    <x v="0"/>
    <x v="0"/>
    <x v="0"/>
  </r>
  <r>
    <n v="186038784"/>
    <x v="79"/>
    <x v="243"/>
    <s v="2025-02-07"/>
    <m/>
    <m/>
    <x v="0"/>
    <x v="6"/>
    <x v="0"/>
    <x v="1"/>
    <x v="9"/>
    <x v="10"/>
    <x v="1"/>
    <x v="2"/>
    <x v="0"/>
    <x v="0"/>
    <x v="0"/>
  </r>
  <r>
    <n v="186038808"/>
    <x v="79"/>
    <x v="243"/>
    <s v="2025-02-10"/>
    <m/>
    <m/>
    <x v="0"/>
    <x v="0"/>
    <x v="0"/>
    <x v="0"/>
    <x v="9"/>
    <x v="10"/>
    <x v="1"/>
    <x v="2"/>
    <x v="0"/>
    <x v="0"/>
    <x v="0"/>
  </r>
  <r>
    <n v="186039270"/>
    <x v="108"/>
    <x v="247"/>
    <s v="2025-02-10"/>
    <m/>
    <m/>
    <x v="0"/>
    <x v="0"/>
    <x v="0"/>
    <x v="0"/>
    <x v="9"/>
    <x v="10"/>
    <x v="1"/>
    <x v="2"/>
    <x v="0"/>
    <x v="0"/>
    <x v="0"/>
  </r>
  <r>
    <n v="186039291"/>
    <x v="108"/>
    <x v="247"/>
    <s v="2025-02-10"/>
    <m/>
    <m/>
    <x v="0"/>
    <x v="0"/>
    <x v="0"/>
    <x v="0"/>
    <x v="9"/>
    <x v="10"/>
    <x v="1"/>
    <x v="2"/>
    <x v="0"/>
    <x v="0"/>
    <x v="0"/>
  </r>
  <r>
    <n v="186045916"/>
    <x v="35"/>
    <x v="247"/>
    <s v="2025-02-10"/>
    <m/>
    <m/>
    <x v="0"/>
    <x v="0"/>
    <x v="0"/>
    <x v="0"/>
    <x v="9"/>
    <x v="10"/>
    <x v="1"/>
    <x v="2"/>
    <x v="0"/>
    <x v="0"/>
    <x v="0"/>
  </r>
  <r>
    <n v="186045951"/>
    <x v="35"/>
    <x v="247"/>
    <s v="2025-02-10"/>
    <m/>
    <m/>
    <x v="0"/>
    <x v="0"/>
    <x v="0"/>
    <x v="0"/>
    <x v="9"/>
    <x v="10"/>
    <x v="1"/>
    <x v="2"/>
    <x v="0"/>
    <x v="0"/>
    <x v="0"/>
  </r>
  <r>
    <n v="186049180"/>
    <x v="81"/>
    <x v="244"/>
    <s v="2025-02-10"/>
    <m/>
    <m/>
    <x v="0"/>
    <x v="0"/>
    <x v="0"/>
    <x v="0"/>
    <x v="9"/>
    <x v="10"/>
    <x v="1"/>
    <x v="2"/>
    <x v="0"/>
    <x v="0"/>
    <x v="0"/>
  </r>
  <r>
    <n v="186049218"/>
    <x v="81"/>
    <x v="244"/>
    <s v="2025-02-10"/>
    <m/>
    <m/>
    <x v="0"/>
    <x v="0"/>
    <x v="0"/>
    <x v="0"/>
    <x v="9"/>
    <x v="10"/>
    <x v="1"/>
    <x v="2"/>
    <x v="0"/>
    <x v="0"/>
    <x v="0"/>
  </r>
  <r>
    <n v="186049248"/>
    <x v="81"/>
    <x v="244"/>
    <m/>
    <m/>
    <m/>
    <x v="0"/>
    <x v="0"/>
    <x v="0"/>
    <x v="0"/>
    <x v="9"/>
    <x v="2"/>
    <x v="1"/>
    <x v="1"/>
    <x v="0"/>
    <x v="0"/>
    <x v="0"/>
  </r>
  <r>
    <n v="186049279"/>
    <x v="81"/>
    <x v="244"/>
    <s v="2025-02-10"/>
    <m/>
    <m/>
    <x v="0"/>
    <x v="0"/>
    <x v="0"/>
    <x v="0"/>
    <x v="9"/>
    <x v="10"/>
    <x v="1"/>
    <x v="2"/>
    <x v="0"/>
    <x v="0"/>
    <x v="0"/>
  </r>
  <r>
    <n v="186050155"/>
    <x v="22"/>
    <x v="247"/>
    <m/>
    <m/>
    <m/>
    <x v="0"/>
    <x v="0"/>
    <x v="0"/>
    <x v="0"/>
    <x v="9"/>
    <x v="2"/>
    <x v="1"/>
    <x v="1"/>
    <x v="0"/>
    <x v="0"/>
    <x v="0"/>
  </r>
  <r>
    <n v="186050218"/>
    <x v="22"/>
    <x v="247"/>
    <m/>
    <m/>
    <m/>
    <x v="0"/>
    <x v="0"/>
    <x v="0"/>
    <x v="0"/>
    <x v="9"/>
    <x v="2"/>
    <x v="1"/>
    <x v="1"/>
    <x v="0"/>
    <x v="0"/>
    <x v="0"/>
  </r>
  <r>
    <n v="186050250"/>
    <x v="22"/>
    <x v="247"/>
    <m/>
    <m/>
    <m/>
    <x v="0"/>
    <x v="0"/>
    <x v="0"/>
    <x v="0"/>
    <x v="9"/>
    <x v="2"/>
    <x v="1"/>
    <x v="1"/>
    <x v="0"/>
    <x v="0"/>
    <x v="0"/>
  </r>
  <r>
    <n v="186050280"/>
    <x v="22"/>
    <x v="247"/>
    <m/>
    <m/>
    <m/>
    <x v="0"/>
    <x v="0"/>
    <x v="0"/>
    <x v="0"/>
    <x v="9"/>
    <x v="2"/>
    <x v="1"/>
    <x v="1"/>
    <x v="0"/>
    <x v="0"/>
    <x v="0"/>
  </r>
  <r>
    <n v="186053754"/>
    <x v="78"/>
    <x v="243"/>
    <s v="2025-02-06"/>
    <m/>
    <m/>
    <x v="0"/>
    <x v="0"/>
    <x v="0"/>
    <x v="0"/>
    <x v="9"/>
    <x v="10"/>
    <x v="1"/>
    <x v="2"/>
    <x v="0"/>
    <x v="0"/>
    <x v="0"/>
  </r>
  <r>
    <n v="186053783"/>
    <x v="78"/>
    <x v="243"/>
    <s v="2025-02-06"/>
    <m/>
    <m/>
    <x v="0"/>
    <x v="0"/>
    <x v="0"/>
    <x v="0"/>
    <x v="9"/>
    <x v="10"/>
    <x v="1"/>
    <x v="2"/>
    <x v="0"/>
    <x v="0"/>
    <x v="0"/>
  </r>
  <r>
    <n v="186095311"/>
    <x v="13"/>
    <x v="247"/>
    <m/>
    <m/>
    <m/>
    <x v="0"/>
    <x v="0"/>
    <x v="0"/>
    <x v="0"/>
    <x v="9"/>
    <x v="2"/>
    <x v="1"/>
    <x v="1"/>
    <x v="0"/>
    <x v="0"/>
    <x v="0"/>
  </r>
  <r>
    <n v="186097888"/>
    <x v="6"/>
    <x v="247"/>
    <m/>
    <s v="2025-02-05"/>
    <m/>
    <x v="0"/>
    <x v="6"/>
    <x v="0"/>
    <x v="1"/>
    <x v="9"/>
    <x v="2"/>
    <x v="1"/>
    <x v="1"/>
    <x v="0"/>
    <x v="0"/>
    <x v="0"/>
  </r>
  <r>
    <n v="186109498"/>
    <x v="25"/>
    <x v="247"/>
    <m/>
    <s v="2025-02-07"/>
    <m/>
    <x v="0"/>
    <x v="0"/>
    <x v="0"/>
    <x v="0"/>
    <x v="9"/>
    <x v="2"/>
    <x v="1"/>
    <x v="1"/>
    <x v="0"/>
    <x v="0"/>
    <x v="0"/>
  </r>
  <r>
    <n v="186109566"/>
    <x v="25"/>
    <x v="247"/>
    <s v="2025-02-06"/>
    <m/>
    <s v="2025-02-10"/>
    <x v="0"/>
    <x v="0"/>
    <x v="0"/>
    <x v="0"/>
    <x v="9"/>
    <x v="10"/>
    <x v="1"/>
    <x v="2"/>
    <x v="0"/>
    <x v="0"/>
    <x v="0"/>
  </r>
  <r>
    <n v="186112841"/>
    <x v="79"/>
    <x v="247"/>
    <m/>
    <s v="2025-02-07"/>
    <m/>
    <x v="0"/>
    <x v="0"/>
    <x v="0"/>
    <x v="0"/>
    <x v="9"/>
    <x v="2"/>
    <x v="1"/>
    <x v="1"/>
    <x v="0"/>
    <x v="0"/>
    <x v="0"/>
  </r>
  <r>
    <n v="186116877"/>
    <x v="108"/>
    <x v="241"/>
    <m/>
    <m/>
    <m/>
    <x v="0"/>
    <x v="0"/>
    <x v="0"/>
    <x v="0"/>
    <x v="9"/>
    <x v="2"/>
    <x v="1"/>
    <x v="1"/>
    <x v="0"/>
    <x v="0"/>
    <x v="0"/>
  </r>
  <r>
    <n v="186117652"/>
    <x v="84"/>
    <x v="245"/>
    <m/>
    <m/>
    <m/>
    <x v="0"/>
    <x v="0"/>
    <x v="0"/>
    <x v="0"/>
    <x v="9"/>
    <x v="2"/>
    <x v="1"/>
    <x v="1"/>
    <x v="0"/>
    <x v="0"/>
    <x v="0"/>
  </r>
  <r>
    <n v="186117676"/>
    <x v="84"/>
    <x v="245"/>
    <m/>
    <m/>
    <m/>
    <x v="0"/>
    <x v="0"/>
    <x v="0"/>
    <x v="0"/>
    <x v="9"/>
    <x v="2"/>
    <x v="1"/>
    <x v="1"/>
    <x v="0"/>
    <x v="0"/>
    <x v="0"/>
  </r>
  <r>
    <n v="186117717"/>
    <x v="84"/>
    <x v="245"/>
    <m/>
    <m/>
    <m/>
    <x v="0"/>
    <x v="0"/>
    <x v="0"/>
    <x v="0"/>
    <x v="9"/>
    <x v="2"/>
    <x v="1"/>
    <x v="1"/>
    <x v="0"/>
    <x v="0"/>
    <x v="0"/>
  </r>
  <r>
    <n v="186117755"/>
    <x v="84"/>
    <x v="245"/>
    <m/>
    <m/>
    <m/>
    <x v="0"/>
    <x v="0"/>
    <x v="0"/>
    <x v="0"/>
    <x v="9"/>
    <x v="2"/>
    <x v="1"/>
    <x v="1"/>
    <x v="0"/>
    <x v="0"/>
    <x v="0"/>
  </r>
  <r>
    <n v="186125392"/>
    <x v="22"/>
    <x v="247"/>
    <m/>
    <m/>
    <m/>
    <x v="0"/>
    <x v="0"/>
    <x v="0"/>
    <x v="0"/>
    <x v="9"/>
    <x v="2"/>
    <x v="1"/>
    <x v="1"/>
    <x v="0"/>
    <x v="0"/>
    <x v="0"/>
  </r>
  <r>
    <n v="186125431"/>
    <x v="22"/>
    <x v="247"/>
    <m/>
    <m/>
    <m/>
    <x v="0"/>
    <x v="0"/>
    <x v="0"/>
    <x v="0"/>
    <x v="9"/>
    <x v="2"/>
    <x v="1"/>
    <x v="1"/>
    <x v="0"/>
    <x v="0"/>
    <x v="0"/>
  </r>
  <r>
    <n v="186127399"/>
    <x v="8"/>
    <x v="247"/>
    <s v="2025-02-10"/>
    <m/>
    <m/>
    <x v="0"/>
    <x v="6"/>
    <x v="0"/>
    <x v="1"/>
    <x v="9"/>
    <x v="10"/>
    <x v="1"/>
    <x v="2"/>
    <x v="0"/>
    <x v="0"/>
    <x v="0"/>
  </r>
  <r>
    <n v="186127462"/>
    <x v="8"/>
    <x v="247"/>
    <s v="2025-02-10"/>
    <m/>
    <m/>
    <x v="0"/>
    <x v="6"/>
    <x v="0"/>
    <x v="1"/>
    <x v="9"/>
    <x v="10"/>
    <x v="1"/>
    <x v="2"/>
    <x v="0"/>
    <x v="0"/>
    <x v="0"/>
  </r>
  <r>
    <n v="186141243"/>
    <x v="3"/>
    <x v="247"/>
    <m/>
    <m/>
    <m/>
    <x v="0"/>
    <x v="0"/>
    <x v="0"/>
    <x v="0"/>
    <x v="9"/>
    <x v="2"/>
    <x v="1"/>
    <x v="1"/>
    <x v="0"/>
    <x v="0"/>
    <x v="0"/>
  </r>
  <r>
    <n v="186141290"/>
    <x v="3"/>
    <x v="247"/>
    <m/>
    <m/>
    <m/>
    <x v="0"/>
    <x v="0"/>
    <x v="0"/>
    <x v="0"/>
    <x v="9"/>
    <x v="2"/>
    <x v="1"/>
    <x v="1"/>
    <x v="0"/>
    <x v="0"/>
    <x v="0"/>
  </r>
  <r>
    <n v="186141329"/>
    <x v="3"/>
    <x v="247"/>
    <m/>
    <m/>
    <m/>
    <x v="0"/>
    <x v="0"/>
    <x v="0"/>
    <x v="0"/>
    <x v="9"/>
    <x v="2"/>
    <x v="1"/>
    <x v="1"/>
    <x v="0"/>
    <x v="0"/>
    <x v="0"/>
  </r>
  <r>
    <n v="186143513"/>
    <x v="5"/>
    <x v="241"/>
    <m/>
    <m/>
    <m/>
    <x v="0"/>
    <x v="0"/>
    <x v="0"/>
    <x v="0"/>
    <x v="9"/>
    <x v="2"/>
    <x v="1"/>
    <x v="1"/>
    <x v="0"/>
    <x v="0"/>
    <x v="0"/>
  </r>
  <r>
    <n v="186143556"/>
    <x v="5"/>
    <x v="241"/>
    <m/>
    <m/>
    <m/>
    <x v="0"/>
    <x v="0"/>
    <x v="0"/>
    <x v="0"/>
    <x v="9"/>
    <x v="2"/>
    <x v="1"/>
    <x v="1"/>
    <x v="0"/>
    <x v="0"/>
    <x v="0"/>
  </r>
  <r>
    <n v="186166010"/>
    <x v="25"/>
    <x v="245"/>
    <m/>
    <m/>
    <m/>
    <x v="0"/>
    <x v="0"/>
    <x v="0"/>
    <x v="0"/>
    <x v="9"/>
    <x v="2"/>
    <x v="1"/>
    <x v="1"/>
    <x v="0"/>
    <x v="0"/>
    <x v="0"/>
  </r>
  <r>
    <n v="186166041"/>
    <x v="25"/>
    <x v="245"/>
    <m/>
    <m/>
    <m/>
    <x v="0"/>
    <x v="0"/>
    <x v="0"/>
    <x v="0"/>
    <x v="9"/>
    <x v="2"/>
    <x v="1"/>
    <x v="1"/>
    <x v="0"/>
    <x v="0"/>
    <x v="0"/>
  </r>
  <r>
    <n v="186166069"/>
    <x v="25"/>
    <x v="245"/>
    <m/>
    <m/>
    <m/>
    <x v="0"/>
    <x v="0"/>
    <x v="0"/>
    <x v="0"/>
    <x v="9"/>
    <x v="2"/>
    <x v="1"/>
    <x v="1"/>
    <x v="0"/>
    <x v="0"/>
    <x v="0"/>
  </r>
  <r>
    <n v="186166116"/>
    <x v="25"/>
    <x v="245"/>
    <m/>
    <m/>
    <m/>
    <x v="0"/>
    <x v="0"/>
    <x v="0"/>
    <x v="0"/>
    <x v="9"/>
    <x v="2"/>
    <x v="1"/>
    <x v="1"/>
    <x v="0"/>
    <x v="0"/>
    <x v="0"/>
  </r>
  <r>
    <n v="186180307"/>
    <x v="7"/>
    <x v="248"/>
    <m/>
    <m/>
    <m/>
    <x v="0"/>
    <x v="0"/>
    <x v="0"/>
    <x v="0"/>
    <x v="9"/>
    <x v="2"/>
    <x v="1"/>
    <x v="1"/>
    <x v="0"/>
    <x v="0"/>
    <x v="0"/>
  </r>
  <r>
    <n v="186180333"/>
    <x v="7"/>
    <x v="248"/>
    <m/>
    <m/>
    <m/>
    <x v="0"/>
    <x v="0"/>
    <x v="0"/>
    <x v="0"/>
    <x v="9"/>
    <x v="2"/>
    <x v="1"/>
    <x v="1"/>
    <x v="0"/>
    <x v="0"/>
    <x v="0"/>
  </r>
  <r>
    <n v="186181417"/>
    <x v="6"/>
    <x v="245"/>
    <m/>
    <m/>
    <m/>
    <x v="0"/>
    <x v="0"/>
    <x v="0"/>
    <x v="0"/>
    <x v="9"/>
    <x v="2"/>
    <x v="1"/>
    <x v="1"/>
    <x v="0"/>
    <x v="0"/>
    <x v="0"/>
  </r>
  <r>
    <n v="186181467"/>
    <x v="6"/>
    <x v="245"/>
    <m/>
    <m/>
    <m/>
    <x v="0"/>
    <x v="0"/>
    <x v="0"/>
    <x v="0"/>
    <x v="9"/>
    <x v="2"/>
    <x v="1"/>
    <x v="1"/>
    <x v="0"/>
    <x v="0"/>
    <x v="0"/>
  </r>
  <r>
    <n v="186181941"/>
    <x v="56"/>
    <x v="242"/>
    <m/>
    <m/>
    <m/>
    <x v="0"/>
    <x v="0"/>
    <x v="0"/>
    <x v="0"/>
    <x v="9"/>
    <x v="2"/>
    <x v="1"/>
    <x v="1"/>
    <x v="0"/>
    <x v="0"/>
    <x v="0"/>
  </r>
  <r>
    <n v="186181996"/>
    <x v="56"/>
    <x v="242"/>
    <m/>
    <m/>
    <m/>
    <x v="0"/>
    <x v="0"/>
    <x v="0"/>
    <x v="0"/>
    <x v="9"/>
    <x v="2"/>
    <x v="1"/>
    <x v="1"/>
    <x v="0"/>
    <x v="0"/>
    <x v="0"/>
  </r>
  <r>
    <n v="186198342"/>
    <x v="35"/>
    <x v="245"/>
    <m/>
    <m/>
    <m/>
    <x v="0"/>
    <x v="0"/>
    <x v="0"/>
    <x v="0"/>
    <x v="9"/>
    <x v="2"/>
    <x v="1"/>
    <x v="1"/>
    <x v="0"/>
    <x v="0"/>
    <x v="0"/>
  </r>
  <r>
    <n v="186198389"/>
    <x v="35"/>
    <x v="245"/>
    <m/>
    <m/>
    <m/>
    <x v="0"/>
    <x v="0"/>
    <x v="0"/>
    <x v="0"/>
    <x v="9"/>
    <x v="2"/>
    <x v="1"/>
    <x v="1"/>
    <x v="0"/>
    <x v="0"/>
    <x v="0"/>
  </r>
  <r>
    <n v="186199117"/>
    <x v="79"/>
    <x v="241"/>
    <m/>
    <m/>
    <m/>
    <x v="0"/>
    <x v="0"/>
    <x v="0"/>
    <x v="0"/>
    <x v="9"/>
    <x v="2"/>
    <x v="1"/>
    <x v="1"/>
    <x v="0"/>
    <x v="0"/>
    <x v="0"/>
  </r>
  <r>
    <n v="186199159"/>
    <x v="79"/>
    <x v="241"/>
    <s v="2025-02-10"/>
    <m/>
    <m/>
    <x v="0"/>
    <x v="0"/>
    <x v="0"/>
    <x v="0"/>
    <x v="9"/>
    <x v="10"/>
    <x v="1"/>
    <x v="2"/>
    <x v="0"/>
    <x v="0"/>
    <x v="0"/>
  </r>
  <r>
    <n v="186209305"/>
    <x v="6"/>
    <x v="242"/>
    <m/>
    <m/>
    <m/>
    <x v="0"/>
    <x v="0"/>
    <x v="0"/>
    <x v="0"/>
    <x v="9"/>
    <x v="2"/>
    <x v="1"/>
    <x v="1"/>
    <x v="0"/>
    <x v="0"/>
    <x v="0"/>
  </r>
  <r>
    <n v="186209343"/>
    <x v="6"/>
    <x v="242"/>
    <m/>
    <m/>
    <m/>
    <x v="0"/>
    <x v="0"/>
    <x v="0"/>
    <x v="0"/>
    <x v="9"/>
    <x v="2"/>
    <x v="1"/>
    <x v="1"/>
    <x v="0"/>
    <x v="0"/>
    <x v="0"/>
  </r>
  <r>
    <n v="186211383"/>
    <x v="3"/>
    <x v="242"/>
    <m/>
    <m/>
    <m/>
    <x v="0"/>
    <x v="0"/>
    <x v="0"/>
    <x v="0"/>
    <x v="9"/>
    <x v="2"/>
    <x v="1"/>
    <x v="1"/>
    <x v="0"/>
    <x v="0"/>
    <x v="0"/>
  </r>
  <r>
    <n v="186211437"/>
    <x v="3"/>
    <x v="242"/>
    <m/>
    <m/>
    <m/>
    <x v="0"/>
    <x v="0"/>
    <x v="0"/>
    <x v="0"/>
    <x v="9"/>
    <x v="2"/>
    <x v="1"/>
    <x v="1"/>
    <x v="0"/>
    <x v="0"/>
    <x v="0"/>
  </r>
  <r>
    <n v="186211478"/>
    <x v="3"/>
    <x v="242"/>
    <m/>
    <m/>
    <m/>
    <x v="0"/>
    <x v="0"/>
    <x v="0"/>
    <x v="0"/>
    <x v="9"/>
    <x v="2"/>
    <x v="1"/>
    <x v="1"/>
    <x v="0"/>
    <x v="0"/>
    <x v="0"/>
  </r>
  <r>
    <n v="186212277"/>
    <x v="8"/>
    <x v="242"/>
    <m/>
    <m/>
    <m/>
    <x v="0"/>
    <x v="0"/>
    <x v="0"/>
    <x v="0"/>
    <x v="9"/>
    <x v="2"/>
    <x v="1"/>
    <x v="1"/>
    <x v="0"/>
    <x v="0"/>
    <x v="0"/>
  </r>
  <r>
    <n v="186230575"/>
    <x v="75"/>
    <x v="241"/>
    <m/>
    <m/>
    <m/>
    <x v="0"/>
    <x v="0"/>
    <x v="0"/>
    <x v="0"/>
    <x v="9"/>
    <x v="2"/>
    <x v="1"/>
    <x v="1"/>
    <x v="0"/>
    <x v="0"/>
    <x v="0"/>
  </r>
  <r>
    <n v="186230604"/>
    <x v="75"/>
    <x v="241"/>
    <m/>
    <m/>
    <m/>
    <x v="0"/>
    <x v="0"/>
    <x v="0"/>
    <x v="0"/>
    <x v="9"/>
    <x v="2"/>
    <x v="1"/>
    <x v="1"/>
    <x v="0"/>
    <x v="0"/>
    <x v="0"/>
  </r>
  <r>
    <n v="186248676"/>
    <x v="24"/>
    <x v="241"/>
    <m/>
    <m/>
    <m/>
    <x v="0"/>
    <x v="0"/>
    <x v="0"/>
    <x v="0"/>
    <x v="9"/>
    <x v="2"/>
    <x v="1"/>
    <x v="1"/>
    <x v="0"/>
    <x v="0"/>
    <x v="0"/>
  </r>
  <r>
    <n v="186248712"/>
    <x v="24"/>
    <x v="241"/>
    <m/>
    <m/>
    <m/>
    <x v="0"/>
    <x v="0"/>
    <x v="0"/>
    <x v="0"/>
    <x v="9"/>
    <x v="2"/>
    <x v="1"/>
    <x v="1"/>
    <x v="0"/>
    <x v="0"/>
    <x v="0"/>
  </r>
  <r>
    <n v="186259405"/>
    <x v="37"/>
    <x v="241"/>
    <m/>
    <m/>
    <m/>
    <x v="0"/>
    <x v="0"/>
    <x v="0"/>
    <x v="0"/>
    <x v="9"/>
    <x v="2"/>
    <x v="1"/>
    <x v="1"/>
    <x v="0"/>
    <x v="0"/>
    <x v="0"/>
  </r>
  <r>
    <n v="186259442"/>
    <x v="37"/>
    <x v="241"/>
    <m/>
    <m/>
    <m/>
    <x v="0"/>
    <x v="0"/>
    <x v="0"/>
    <x v="0"/>
    <x v="9"/>
    <x v="2"/>
    <x v="1"/>
    <x v="1"/>
    <x v="0"/>
    <x v="0"/>
    <x v="0"/>
  </r>
  <r>
    <n v="186324877"/>
    <x v="30"/>
    <x v="241"/>
    <m/>
    <m/>
    <m/>
    <x v="0"/>
    <x v="0"/>
    <x v="0"/>
    <x v="0"/>
    <x v="9"/>
    <x v="2"/>
    <x v="1"/>
    <x v="1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434">
  <r>
    <n v="176993088"/>
    <x v="0"/>
    <x v="0"/>
    <x v="0"/>
    <x v="0"/>
    <x v="0"/>
    <x v="0"/>
    <x v="0"/>
    <x v="0"/>
    <x v="0"/>
    <x v="0"/>
    <x v="0"/>
    <x v="0"/>
    <x v="0"/>
  </r>
  <r>
    <n v="176993155"/>
    <x v="0"/>
    <x v="0"/>
    <x v="0"/>
    <x v="0"/>
    <x v="0"/>
    <x v="0"/>
    <x v="0"/>
    <x v="0"/>
    <x v="0"/>
    <x v="0"/>
    <x v="0"/>
    <x v="0"/>
    <x v="0"/>
  </r>
  <r>
    <n v="176993185"/>
    <x v="0"/>
    <x v="0"/>
    <x v="0"/>
    <x v="0"/>
    <x v="0"/>
    <x v="0"/>
    <x v="0"/>
    <x v="0"/>
    <x v="0"/>
    <x v="0"/>
    <x v="0"/>
    <x v="0"/>
    <x v="0"/>
  </r>
  <r>
    <n v="176997747"/>
    <x v="1"/>
    <x v="0"/>
    <x v="0"/>
    <x v="1"/>
    <x v="0"/>
    <x v="0"/>
    <x v="0"/>
    <x v="0"/>
    <x v="0"/>
    <x v="0"/>
    <x v="0"/>
    <x v="0"/>
    <x v="0"/>
  </r>
  <r>
    <n v="176997786"/>
    <x v="1"/>
    <x v="0"/>
    <x v="0"/>
    <x v="1"/>
    <x v="0"/>
    <x v="0"/>
    <x v="0"/>
    <x v="0"/>
    <x v="0"/>
    <x v="0"/>
    <x v="0"/>
    <x v="0"/>
    <x v="0"/>
  </r>
  <r>
    <n v="176997834"/>
    <x v="1"/>
    <x v="0"/>
    <x v="0"/>
    <x v="1"/>
    <x v="0"/>
    <x v="0"/>
    <x v="0"/>
    <x v="0"/>
    <x v="0"/>
    <x v="0"/>
    <x v="0"/>
    <x v="0"/>
    <x v="0"/>
  </r>
  <r>
    <n v="176997871"/>
    <x v="1"/>
    <x v="0"/>
    <x v="0"/>
    <x v="1"/>
    <x v="0"/>
    <x v="0"/>
    <x v="0"/>
    <x v="0"/>
    <x v="0"/>
    <x v="0"/>
    <x v="0"/>
    <x v="0"/>
    <x v="0"/>
  </r>
  <r>
    <n v="177106179"/>
    <x v="2"/>
    <x v="0"/>
    <x v="0"/>
    <x v="0"/>
    <x v="0"/>
    <x v="0"/>
    <x v="0"/>
    <x v="0"/>
    <x v="0"/>
    <x v="0"/>
    <x v="0"/>
    <x v="0"/>
    <x v="0"/>
  </r>
  <r>
    <n v="177106238"/>
    <x v="3"/>
    <x v="0"/>
    <x v="0"/>
    <x v="0"/>
    <x v="0"/>
    <x v="0"/>
    <x v="0"/>
    <x v="0"/>
    <x v="0"/>
    <x v="0"/>
    <x v="0"/>
    <x v="0"/>
    <x v="0"/>
  </r>
  <r>
    <n v="177106284"/>
    <x v="3"/>
    <x v="0"/>
    <x v="0"/>
    <x v="0"/>
    <x v="0"/>
    <x v="0"/>
    <x v="0"/>
    <x v="0"/>
    <x v="0"/>
    <x v="0"/>
    <x v="0"/>
    <x v="0"/>
    <x v="0"/>
  </r>
  <r>
    <n v="177359497"/>
    <x v="4"/>
    <x v="0"/>
    <x v="0"/>
    <x v="2"/>
    <x v="0"/>
    <x v="0"/>
    <x v="0"/>
    <x v="0"/>
    <x v="0"/>
    <x v="0"/>
    <x v="0"/>
    <x v="0"/>
    <x v="0"/>
  </r>
  <r>
    <n v="177385150"/>
    <x v="5"/>
    <x v="0"/>
    <x v="0"/>
    <x v="3"/>
    <x v="0"/>
    <x v="0"/>
    <x v="0"/>
    <x v="0"/>
    <x v="0"/>
    <x v="0"/>
    <x v="0"/>
    <x v="0"/>
    <x v="0"/>
  </r>
  <r>
    <n v="177385186"/>
    <x v="5"/>
    <x v="0"/>
    <x v="0"/>
    <x v="3"/>
    <x v="0"/>
    <x v="0"/>
    <x v="0"/>
    <x v="0"/>
    <x v="0"/>
    <x v="0"/>
    <x v="0"/>
    <x v="0"/>
    <x v="0"/>
  </r>
  <r>
    <n v="177385217"/>
    <x v="5"/>
    <x v="0"/>
    <x v="0"/>
    <x v="3"/>
    <x v="0"/>
    <x v="0"/>
    <x v="0"/>
    <x v="0"/>
    <x v="0"/>
    <x v="0"/>
    <x v="0"/>
    <x v="0"/>
    <x v="0"/>
  </r>
  <r>
    <n v="177385487"/>
    <x v="6"/>
    <x v="0"/>
    <x v="0"/>
    <x v="4"/>
    <x v="0"/>
    <x v="0"/>
    <x v="0"/>
    <x v="0"/>
    <x v="0"/>
    <x v="0"/>
    <x v="0"/>
    <x v="0"/>
    <x v="0"/>
  </r>
  <r>
    <n v="177385515"/>
    <x v="6"/>
    <x v="0"/>
    <x v="0"/>
    <x v="4"/>
    <x v="0"/>
    <x v="0"/>
    <x v="0"/>
    <x v="0"/>
    <x v="0"/>
    <x v="0"/>
    <x v="0"/>
    <x v="0"/>
    <x v="0"/>
  </r>
  <r>
    <n v="177385551"/>
    <x v="7"/>
    <x v="0"/>
    <x v="0"/>
    <x v="5"/>
    <x v="0"/>
    <x v="0"/>
    <x v="0"/>
    <x v="0"/>
    <x v="0"/>
    <x v="0"/>
    <x v="0"/>
    <x v="0"/>
    <x v="0"/>
  </r>
  <r>
    <n v="177385591"/>
    <x v="8"/>
    <x v="0"/>
    <x v="0"/>
    <x v="5"/>
    <x v="0"/>
    <x v="0"/>
    <x v="0"/>
    <x v="0"/>
    <x v="1"/>
    <x v="0"/>
    <x v="0"/>
    <x v="0"/>
    <x v="0"/>
  </r>
  <r>
    <n v="177482381"/>
    <x v="9"/>
    <x v="0"/>
    <x v="0"/>
    <x v="6"/>
    <x v="0"/>
    <x v="0"/>
    <x v="0"/>
    <x v="0"/>
    <x v="0"/>
    <x v="0"/>
    <x v="0"/>
    <x v="0"/>
    <x v="0"/>
  </r>
  <r>
    <n v="177482410"/>
    <x v="9"/>
    <x v="0"/>
    <x v="0"/>
    <x v="6"/>
    <x v="0"/>
    <x v="0"/>
    <x v="0"/>
    <x v="0"/>
    <x v="0"/>
    <x v="0"/>
    <x v="0"/>
    <x v="0"/>
    <x v="0"/>
  </r>
  <r>
    <n v="177483204"/>
    <x v="5"/>
    <x v="0"/>
    <x v="0"/>
    <x v="7"/>
    <x v="0"/>
    <x v="0"/>
    <x v="0"/>
    <x v="0"/>
    <x v="0"/>
    <x v="0"/>
    <x v="0"/>
    <x v="0"/>
    <x v="0"/>
  </r>
  <r>
    <n v="177483231"/>
    <x v="5"/>
    <x v="0"/>
    <x v="0"/>
    <x v="7"/>
    <x v="0"/>
    <x v="0"/>
    <x v="0"/>
    <x v="0"/>
    <x v="0"/>
    <x v="0"/>
    <x v="0"/>
    <x v="0"/>
    <x v="0"/>
  </r>
  <r>
    <n v="177483262"/>
    <x v="5"/>
    <x v="0"/>
    <x v="0"/>
    <x v="7"/>
    <x v="0"/>
    <x v="0"/>
    <x v="0"/>
    <x v="0"/>
    <x v="0"/>
    <x v="0"/>
    <x v="0"/>
    <x v="0"/>
    <x v="0"/>
  </r>
  <r>
    <n v="177483282"/>
    <x v="5"/>
    <x v="0"/>
    <x v="0"/>
    <x v="7"/>
    <x v="0"/>
    <x v="0"/>
    <x v="0"/>
    <x v="0"/>
    <x v="0"/>
    <x v="0"/>
    <x v="0"/>
    <x v="0"/>
    <x v="0"/>
  </r>
  <r>
    <n v="177487361"/>
    <x v="5"/>
    <x v="0"/>
    <x v="0"/>
    <x v="0"/>
    <x v="0"/>
    <x v="0"/>
    <x v="0"/>
    <x v="0"/>
    <x v="0"/>
    <x v="0"/>
    <x v="0"/>
    <x v="0"/>
    <x v="0"/>
  </r>
  <r>
    <n v="177490070"/>
    <x v="10"/>
    <x v="0"/>
    <x v="0"/>
    <x v="8"/>
    <x v="0"/>
    <x v="0"/>
    <x v="0"/>
    <x v="0"/>
    <x v="0"/>
    <x v="0"/>
    <x v="0"/>
    <x v="0"/>
    <x v="0"/>
  </r>
  <r>
    <n v="177505877"/>
    <x v="5"/>
    <x v="0"/>
    <x v="0"/>
    <x v="9"/>
    <x v="0"/>
    <x v="0"/>
    <x v="0"/>
    <x v="0"/>
    <x v="0"/>
    <x v="0"/>
    <x v="0"/>
    <x v="0"/>
    <x v="0"/>
  </r>
  <r>
    <n v="177505917"/>
    <x v="5"/>
    <x v="0"/>
    <x v="0"/>
    <x v="9"/>
    <x v="0"/>
    <x v="0"/>
    <x v="0"/>
    <x v="0"/>
    <x v="0"/>
    <x v="0"/>
    <x v="0"/>
    <x v="0"/>
    <x v="0"/>
  </r>
  <r>
    <n v="177508606"/>
    <x v="11"/>
    <x v="0"/>
    <x v="0"/>
    <x v="10"/>
    <x v="0"/>
    <x v="1"/>
    <x v="0"/>
    <x v="1"/>
    <x v="0"/>
    <x v="0"/>
    <x v="0"/>
    <x v="0"/>
    <x v="0"/>
  </r>
  <r>
    <n v="177508639"/>
    <x v="9"/>
    <x v="0"/>
    <x v="0"/>
    <x v="10"/>
    <x v="0"/>
    <x v="0"/>
    <x v="0"/>
    <x v="0"/>
    <x v="0"/>
    <x v="0"/>
    <x v="0"/>
    <x v="0"/>
    <x v="0"/>
  </r>
  <r>
    <n v="177555666"/>
    <x v="1"/>
    <x v="0"/>
    <x v="0"/>
    <x v="9"/>
    <x v="0"/>
    <x v="0"/>
    <x v="0"/>
    <x v="0"/>
    <x v="0"/>
    <x v="0"/>
    <x v="0"/>
    <x v="0"/>
    <x v="0"/>
  </r>
  <r>
    <n v="177555715"/>
    <x v="1"/>
    <x v="0"/>
    <x v="0"/>
    <x v="9"/>
    <x v="0"/>
    <x v="0"/>
    <x v="0"/>
    <x v="0"/>
    <x v="0"/>
    <x v="0"/>
    <x v="0"/>
    <x v="0"/>
    <x v="0"/>
  </r>
  <r>
    <n v="177555753"/>
    <x v="1"/>
    <x v="0"/>
    <x v="0"/>
    <x v="9"/>
    <x v="0"/>
    <x v="0"/>
    <x v="0"/>
    <x v="0"/>
    <x v="0"/>
    <x v="0"/>
    <x v="0"/>
    <x v="0"/>
    <x v="0"/>
  </r>
  <r>
    <n v="177556223"/>
    <x v="12"/>
    <x v="0"/>
    <x v="0"/>
    <x v="10"/>
    <x v="0"/>
    <x v="0"/>
    <x v="0"/>
    <x v="0"/>
    <x v="0"/>
    <x v="0"/>
    <x v="0"/>
    <x v="0"/>
    <x v="0"/>
  </r>
  <r>
    <n v="177556245"/>
    <x v="11"/>
    <x v="0"/>
    <x v="0"/>
    <x v="11"/>
    <x v="0"/>
    <x v="0"/>
    <x v="0"/>
    <x v="0"/>
    <x v="0"/>
    <x v="0"/>
    <x v="0"/>
    <x v="0"/>
    <x v="0"/>
  </r>
  <r>
    <n v="177556294"/>
    <x v="11"/>
    <x v="0"/>
    <x v="0"/>
    <x v="11"/>
    <x v="0"/>
    <x v="0"/>
    <x v="0"/>
    <x v="0"/>
    <x v="0"/>
    <x v="0"/>
    <x v="0"/>
    <x v="0"/>
    <x v="0"/>
  </r>
  <r>
    <n v="177557372"/>
    <x v="12"/>
    <x v="0"/>
    <x v="0"/>
    <x v="12"/>
    <x v="0"/>
    <x v="0"/>
    <x v="0"/>
    <x v="0"/>
    <x v="0"/>
    <x v="0"/>
    <x v="0"/>
    <x v="0"/>
    <x v="0"/>
  </r>
  <r>
    <n v="177557387"/>
    <x v="12"/>
    <x v="0"/>
    <x v="0"/>
    <x v="12"/>
    <x v="0"/>
    <x v="0"/>
    <x v="0"/>
    <x v="0"/>
    <x v="0"/>
    <x v="0"/>
    <x v="0"/>
    <x v="0"/>
    <x v="0"/>
  </r>
  <r>
    <n v="177560249"/>
    <x v="6"/>
    <x v="0"/>
    <x v="0"/>
    <x v="13"/>
    <x v="0"/>
    <x v="0"/>
    <x v="0"/>
    <x v="0"/>
    <x v="0"/>
    <x v="0"/>
    <x v="0"/>
    <x v="0"/>
    <x v="0"/>
  </r>
  <r>
    <n v="177578145"/>
    <x v="9"/>
    <x v="0"/>
    <x v="0"/>
    <x v="14"/>
    <x v="0"/>
    <x v="0"/>
    <x v="0"/>
    <x v="0"/>
    <x v="0"/>
    <x v="0"/>
    <x v="0"/>
    <x v="0"/>
    <x v="0"/>
  </r>
  <r>
    <n v="177578181"/>
    <x v="13"/>
    <x v="0"/>
    <x v="0"/>
    <x v="14"/>
    <x v="0"/>
    <x v="0"/>
    <x v="0"/>
    <x v="0"/>
    <x v="0"/>
    <x v="0"/>
    <x v="0"/>
    <x v="0"/>
    <x v="0"/>
  </r>
  <r>
    <n v="177578209"/>
    <x v="13"/>
    <x v="0"/>
    <x v="0"/>
    <x v="14"/>
    <x v="0"/>
    <x v="0"/>
    <x v="0"/>
    <x v="0"/>
    <x v="0"/>
    <x v="0"/>
    <x v="0"/>
    <x v="0"/>
    <x v="0"/>
  </r>
  <r>
    <n v="177578241"/>
    <x v="13"/>
    <x v="0"/>
    <x v="0"/>
    <x v="14"/>
    <x v="0"/>
    <x v="0"/>
    <x v="0"/>
    <x v="0"/>
    <x v="0"/>
    <x v="0"/>
    <x v="0"/>
    <x v="0"/>
    <x v="0"/>
  </r>
  <r>
    <n v="177580084"/>
    <x v="6"/>
    <x v="0"/>
    <x v="0"/>
    <x v="15"/>
    <x v="0"/>
    <x v="0"/>
    <x v="0"/>
    <x v="0"/>
    <x v="0"/>
    <x v="0"/>
    <x v="0"/>
    <x v="0"/>
    <x v="0"/>
  </r>
  <r>
    <n v="177580114"/>
    <x v="11"/>
    <x v="0"/>
    <x v="0"/>
    <x v="6"/>
    <x v="0"/>
    <x v="0"/>
    <x v="0"/>
    <x v="0"/>
    <x v="0"/>
    <x v="0"/>
    <x v="0"/>
    <x v="0"/>
    <x v="0"/>
  </r>
  <r>
    <n v="177580124"/>
    <x v="6"/>
    <x v="0"/>
    <x v="0"/>
    <x v="15"/>
    <x v="0"/>
    <x v="0"/>
    <x v="0"/>
    <x v="0"/>
    <x v="0"/>
    <x v="0"/>
    <x v="0"/>
    <x v="0"/>
    <x v="0"/>
  </r>
  <r>
    <n v="177580146"/>
    <x v="6"/>
    <x v="0"/>
    <x v="0"/>
    <x v="15"/>
    <x v="0"/>
    <x v="0"/>
    <x v="0"/>
    <x v="0"/>
    <x v="0"/>
    <x v="0"/>
    <x v="0"/>
    <x v="0"/>
    <x v="0"/>
  </r>
  <r>
    <n v="177580149"/>
    <x v="11"/>
    <x v="0"/>
    <x v="0"/>
    <x v="6"/>
    <x v="0"/>
    <x v="0"/>
    <x v="0"/>
    <x v="0"/>
    <x v="0"/>
    <x v="0"/>
    <x v="0"/>
    <x v="0"/>
    <x v="0"/>
  </r>
  <r>
    <n v="177581659"/>
    <x v="6"/>
    <x v="0"/>
    <x v="0"/>
    <x v="16"/>
    <x v="0"/>
    <x v="0"/>
    <x v="0"/>
    <x v="0"/>
    <x v="0"/>
    <x v="0"/>
    <x v="0"/>
    <x v="0"/>
    <x v="0"/>
  </r>
  <r>
    <n v="177581664"/>
    <x v="11"/>
    <x v="0"/>
    <x v="0"/>
    <x v="17"/>
    <x v="0"/>
    <x v="0"/>
    <x v="0"/>
    <x v="0"/>
    <x v="0"/>
    <x v="0"/>
    <x v="0"/>
    <x v="0"/>
    <x v="0"/>
  </r>
  <r>
    <n v="177581716"/>
    <x v="11"/>
    <x v="0"/>
    <x v="0"/>
    <x v="17"/>
    <x v="0"/>
    <x v="0"/>
    <x v="0"/>
    <x v="0"/>
    <x v="0"/>
    <x v="0"/>
    <x v="0"/>
    <x v="0"/>
    <x v="0"/>
  </r>
  <r>
    <n v="177608006"/>
    <x v="9"/>
    <x v="0"/>
    <x v="0"/>
    <x v="18"/>
    <x v="0"/>
    <x v="2"/>
    <x v="0"/>
    <x v="1"/>
    <x v="0"/>
    <x v="0"/>
    <x v="0"/>
    <x v="0"/>
    <x v="0"/>
  </r>
  <r>
    <n v="177608030"/>
    <x v="9"/>
    <x v="0"/>
    <x v="0"/>
    <x v="18"/>
    <x v="0"/>
    <x v="0"/>
    <x v="0"/>
    <x v="0"/>
    <x v="0"/>
    <x v="0"/>
    <x v="0"/>
    <x v="0"/>
    <x v="0"/>
  </r>
  <r>
    <n v="177608084"/>
    <x v="9"/>
    <x v="0"/>
    <x v="0"/>
    <x v="18"/>
    <x v="0"/>
    <x v="0"/>
    <x v="0"/>
    <x v="0"/>
    <x v="0"/>
    <x v="0"/>
    <x v="0"/>
    <x v="0"/>
    <x v="0"/>
  </r>
  <r>
    <n v="177608123"/>
    <x v="9"/>
    <x v="0"/>
    <x v="0"/>
    <x v="18"/>
    <x v="0"/>
    <x v="0"/>
    <x v="0"/>
    <x v="0"/>
    <x v="0"/>
    <x v="0"/>
    <x v="0"/>
    <x v="0"/>
    <x v="0"/>
  </r>
  <r>
    <n v="177615818"/>
    <x v="14"/>
    <x v="0"/>
    <x v="0"/>
    <x v="17"/>
    <x v="0"/>
    <x v="0"/>
    <x v="0"/>
    <x v="0"/>
    <x v="0"/>
    <x v="0"/>
    <x v="0"/>
    <x v="0"/>
    <x v="0"/>
  </r>
  <r>
    <n v="177617821"/>
    <x v="12"/>
    <x v="0"/>
    <x v="0"/>
    <x v="19"/>
    <x v="0"/>
    <x v="0"/>
    <x v="0"/>
    <x v="0"/>
    <x v="0"/>
    <x v="0"/>
    <x v="0"/>
    <x v="0"/>
    <x v="0"/>
  </r>
  <r>
    <n v="177618159"/>
    <x v="12"/>
    <x v="0"/>
    <x v="0"/>
    <x v="20"/>
    <x v="0"/>
    <x v="0"/>
    <x v="0"/>
    <x v="0"/>
    <x v="0"/>
    <x v="0"/>
    <x v="0"/>
    <x v="0"/>
    <x v="0"/>
  </r>
  <r>
    <n v="177619441"/>
    <x v="9"/>
    <x v="0"/>
    <x v="0"/>
    <x v="12"/>
    <x v="0"/>
    <x v="0"/>
    <x v="0"/>
    <x v="0"/>
    <x v="0"/>
    <x v="0"/>
    <x v="0"/>
    <x v="0"/>
    <x v="0"/>
  </r>
  <r>
    <n v="177620330"/>
    <x v="9"/>
    <x v="0"/>
    <x v="0"/>
    <x v="21"/>
    <x v="0"/>
    <x v="2"/>
    <x v="0"/>
    <x v="1"/>
    <x v="0"/>
    <x v="0"/>
    <x v="0"/>
    <x v="0"/>
    <x v="0"/>
  </r>
  <r>
    <n v="177620363"/>
    <x v="15"/>
    <x v="0"/>
    <x v="0"/>
    <x v="21"/>
    <x v="0"/>
    <x v="0"/>
    <x v="0"/>
    <x v="0"/>
    <x v="0"/>
    <x v="0"/>
    <x v="0"/>
    <x v="0"/>
    <x v="0"/>
  </r>
  <r>
    <n v="177620394"/>
    <x v="15"/>
    <x v="0"/>
    <x v="0"/>
    <x v="21"/>
    <x v="0"/>
    <x v="0"/>
    <x v="0"/>
    <x v="0"/>
    <x v="0"/>
    <x v="0"/>
    <x v="0"/>
    <x v="0"/>
    <x v="0"/>
  </r>
  <r>
    <n v="177621208"/>
    <x v="15"/>
    <x v="0"/>
    <x v="0"/>
    <x v="22"/>
    <x v="0"/>
    <x v="0"/>
    <x v="0"/>
    <x v="0"/>
    <x v="0"/>
    <x v="0"/>
    <x v="0"/>
    <x v="0"/>
    <x v="0"/>
  </r>
  <r>
    <n v="177643566"/>
    <x v="9"/>
    <x v="0"/>
    <x v="0"/>
    <x v="23"/>
    <x v="0"/>
    <x v="0"/>
    <x v="0"/>
    <x v="0"/>
    <x v="0"/>
    <x v="0"/>
    <x v="0"/>
    <x v="0"/>
    <x v="0"/>
  </r>
  <r>
    <n v="177643592"/>
    <x v="9"/>
    <x v="0"/>
    <x v="0"/>
    <x v="23"/>
    <x v="0"/>
    <x v="0"/>
    <x v="0"/>
    <x v="0"/>
    <x v="0"/>
    <x v="0"/>
    <x v="0"/>
    <x v="0"/>
    <x v="0"/>
  </r>
  <r>
    <n v="177643623"/>
    <x v="9"/>
    <x v="0"/>
    <x v="0"/>
    <x v="23"/>
    <x v="0"/>
    <x v="0"/>
    <x v="0"/>
    <x v="0"/>
    <x v="0"/>
    <x v="0"/>
    <x v="0"/>
    <x v="0"/>
    <x v="0"/>
  </r>
  <r>
    <n v="177669340"/>
    <x v="14"/>
    <x v="0"/>
    <x v="0"/>
    <x v="13"/>
    <x v="0"/>
    <x v="0"/>
    <x v="0"/>
    <x v="0"/>
    <x v="0"/>
    <x v="0"/>
    <x v="0"/>
    <x v="0"/>
    <x v="0"/>
  </r>
  <r>
    <n v="177669368"/>
    <x v="14"/>
    <x v="0"/>
    <x v="0"/>
    <x v="13"/>
    <x v="0"/>
    <x v="0"/>
    <x v="0"/>
    <x v="0"/>
    <x v="0"/>
    <x v="0"/>
    <x v="0"/>
    <x v="0"/>
    <x v="0"/>
  </r>
  <r>
    <n v="177669405"/>
    <x v="14"/>
    <x v="0"/>
    <x v="0"/>
    <x v="13"/>
    <x v="0"/>
    <x v="0"/>
    <x v="0"/>
    <x v="0"/>
    <x v="0"/>
    <x v="0"/>
    <x v="0"/>
    <x v="0"/>
    <x v="0"/>
  </r>
  <r>
    <n v="177671454"/>
    <x v="9"/>
    <x v="0"/>
    <x v="0"/>
    <x v="24"/>
    <x v="0"/>
    <x v="0"/>
    <x v="0"/>
    <x v="0"/>
    <x v="0"/>
    <x v="0"/>
    <x v="0"/>
    <x v="0"/>
    <x v="0"/>
  </r>
  <r>
    <n v="177671479"/>
    <x v="9"/>
    <x v="0"/>
    <x v="0"/>
    <x v="24"/>
    <x v="0"/>
    <x v="0"/>
    <x v="0"/>
    <x v="0"/>
    <x v="0"/>
    <x v="0"/>
    <x v="0"/>
    <x v="0"/>
    <x v="0"/>
  </r>
  <r>
    <n v="177703433"/>
    <x v="15"/>
    <x v="0"/>
    <x v="0"/>
    <x v="25"/>
    <x v="0"/>
    <x v="0"/>
    <x v="0"/>
    <x v="0"/>
    <x v="0"/>
    <x v="0"/>
    <x v="0"/>
    <x v="0"/>
    <x v="0"/>
  </r>
  <r>
    <n v="177703467"/>
    <x v="1"/>
    <x v="0"/>
    <x v="0"/>
    <x v="25"/>
    <x v="0"/>
    <x v="0"/>
    <x v="0"/>
    <x v="0"/>
    <x v="0"/>
    <x v="0"/>
    <x v="0"/>
    <x v="0"/>
    <x v="0"/>
  </r>
  <r>
    <n v="177703885"/>
    <x v="9"/>
    <x v="0"/>
    <x v="0"/>
    <x v="1"/>
    <x v="0"/>
    <x v="0"/>
    <x v="0"/>
    <x v="0"/>
    <x v="0"/>
    <x v="0"/>
    <x v="0"/>
    <x v="0"/>
    <x v="0"/>
  </r>
  <r>
    <n v="177703950"/>
    <x v="9"/>
    <x v="0"/>
    <x v="0"/>
    <x v="1"/>
    <x v="0"/>
    <x v="0"/>
    <x v="0"/>
    <x v="0"/>
    <x v="0"/>
    <x v="0"/>
    <x v="0"/>
    <x v="0"/>
    <x v="0"/>
  </r>
  <r>
    <n v="177706823"/>
    <x v="14"/>
    <x v="0"/>
    <x v="0"/>
    <x v="0"/>
    <x v="0"/>
    <x v="0"/>
    <x v="0"/>
    <x v="0"/>
    <x v="0"/>
    <x v="0"/>
    <x v="0"/>
    <x v="0"/>
    <x v="0"/>
  </r>
  <r>
    <n v="177706851"/>
    <x v="14"/>
    <x v="0"/>
    <x v="0"/>
    <x v="0"/>
    <x v="0"/>
    <x v="0"/>
    <x v="0"/>
    <x v="0"/>
    <x v="0"/>
    <x v="0"/>
    <x v="0"/>
    <x v="0"/>
    <x v="0"/>
  </r>
  <r>
    <n v="177712441"/>
    <x v="9"/>
    <x v="0"/>
    <x v="0"/>
    <x v="7"/>
    <x v="0"/>
    <x v="0"/>
    <x v="0"/>
    <x v="0"/>
    <x v="0"/>
    <x v="0"/>
    <x v="0"/>
    <x v="0"/>
    <x v="0"/>
  </r>
  <r>
    <n v="177712466"/>
    <x v="9"/>
    <x v="0"/>
    <x v="0"/>
    <x v="7"/>
    <x v="0"/>
    <x v="0"/>
    <x v="0"/>
    <x v="0"/>
    <x v="0"/>
    <x v="0"/>
    <x v="0"/>
    <x v="0"/>
    <x v="0"/>
  </r>
  <r>
    <n v="177713153"/>
    <x v="9"/>
    <x v="0"/>
    <x v="0"/>
    <x v="7"/>
    <x v="0"/>
    <x v="0"/>
    <x v="0"/>
    <x v="0"/>
    <x v="0"/>
    <x v="0"/>
    <x v="0"/>
    <x v="0"/>
    <x v="0"/>
  </r>
  <r>
    <n v="177733377"/>
    <x v="9"/>
    <x v="0"/>
    <x v="0"/>
    <x v="13"/>
    <x v="0"/>
    <x v="0"/>
    <x v="0"/>
    <x v="0"/>
    <x v="0"/>
    <x v="0"/>
    <x v="0"/>
    <x v="0"/>
    <x v="0"/>
  </r>
  <r>
    <n v="177733578"/>
    <x v="16"/>
    <x v="0"/>
    <x v="0"/>
    <x v="25"/>
    <x v="0"/>
    <x v="0"/>
    <x v="0"/>
    <x v="0"/>
    <x v="0"/>
    <x v="0"/>
    <x v="0"/>
    <x v="0"/>
    <x v="0"/>
  </r>
  <r>
    <n v="177733598"/>
    <x v="16"/>
    <x v="0"/>
    <x v="0"/>
    <x v="25"/>
    <x v="0"/>
    <x v="0"/>
    <x v="0"/>
    <x v="0"/>
    <x v="0"/>
    <x v="0"/>
    <x v="0"/>
    <x v="0"/>
    <x v="0"/>
  </r>
  <r>
    <n v="177733905"/>
    <x v="12"/>
    <x v="0"/>
    <x v="0"/>
    <x v="2"/>
    <x v="0"/>
    <x v="0"/>
    <x v="0"/>
    <x v="0"/>
    <x v="0"/>
    <x v="0"/>
    <x v="0"/>
    <x v="0"/>
    <x v="0"/>
  </r>
  <r>
    <n v="177733938"/>
    <x v="12"/>
    <x v="0"/>
    <x v="0"/>
    <x v="2"/>
    <x v="0"/>
    <x v="0"/>
    <x v="0"/>
    <x v="0"/>
    <x v="0"/>
    <x v="0"/>
    <x v="0"/>
    <x v="0"/>
    <x v="0"/>
  </r>
  <r>
    <n v="177733964"/>
    <x v="12"/>
    <x v="0"/>
    <x v="0"/>
    <x v="2"/>
    <x v="0"/>
    <x v="0"/>
    <x v="0"/>
    <x v="0"/>
    <x v="0"/>
    <x v="0"/>
    <x v="0"/>
    <x v="0"/>
    <x v="0"/>
  </r>
  <r>
    <n v="177734016"/>
    <x v="12"/>
    <x v="0"/>
    <x v="0"/>
    <x v="2"/>
    <x v="0"/>
    <x v="0"/>
    <x v="0"/>
    <x v="0"/>
    <x v="0"/>
    <x v="0"/>
    <x v="0"/>
    <x v="0"/>
    <x v="0"/>
  </r>
  <r>
    <n v="177735221"/>
    <x v="16"/>
    <x v="0"/>
    <x v="0"/>
    <x v="26"/>
    <x v="0"/>
    <x v="0"/>
    <x v="0"/>
    <x v="0"/>
    <x v="0"/>
    <x v="0"/>
    <x v="0"/>
    <x v="0"/>
    <x v="0"/>
  </r>
  <r>
    <n v="177738239"/>
    <x v="15"/>
    <x v="0"/>
    <x v="0"/>
    <x v="17"/>
    <x v="0"/>
    <x v="0"/>
    <x v="0"/>
    <x v="0"/>
    <x v="0"/>
    <x v="0"/>
    <x v="0"/>
    <x v="0"/>
    <x v="0"/>
  </r>
  <r>
    <n v="177738306"/>
    <x v="15"/>
    <x v="0"/>
    <x v="0"/>
    <x v="17"/>
    <x v="0"/>
    <x v="0"/>
    <x v="0"/>
    <x v="0"/>
    <x v="0"/>
    <x v="0"/>
    <x v="0"/>
    <x v="0"/>
    <x v="0"/>
  </r>
  <r>
    <n v="177738331"/>
    <x v="9"/>
    <x v="0"/>
    <x v="0"/>
    <x v="26"/>
    <x v="0"/>
    <x v="0"/>
    <x v="0"/>
    <x v="0"/>
    <x v="0"/>
    <x v="0"/>
    <x v="0"/>
    <x v="0"/>
    <x v="0"/>
  </r>
  <r>
    <n v="177738366"/>
    <x v="9"/>
    <x v="0"/>
    <x v="0"/>
    <x v="26"/>
    <x v="0"/>
    <x v="0"/>
    <x v="0"/>
    <x v="0"/>
    <x v="0"/>
    <x v="0"/>
    <x v="0"/>
    <x v="0"/>
    <x v="0"/>
  </r>
  <r>
    <n v="177741504"/>
    <x v="15"/>
    <x v="0"/>
    <x v="0"/>
    <x v="27"/>
    <x v="0"/>
    <x v="0"/>
    <x v="0"/>
    <x v="0"/>
    <x v="0"/>
    <x v="0"/>
    <x v="0"/>
    <x v="0"/>
    <x v="0"/>
  </r>
  <r>
    <n v="177741672"/>
    <x v="16"/>
    <x v="0"/>
    <x v="0"/>
    <x v="28"/>
    <x v="0"/>
    <x v="0"/>
    <x v="0"/>
    <x v="0"/>
    <x v="0"/>
    <x v="0"/>
    <x v="0"/>
    <x v="0"/>
    <x v="0"/>
  </r>
  <r>
    <n v="177741712"/>
    <x v="16"/>
    <x v="0"/>
    <x v="0"/>
    <x v="28"/>
    <x v="0"/>
    <x v="0"/>
    <x v="0"/>
    <x v="0"/>
    <x v="0"/>
    <x v="0"/>
    <x v="0"/>
    <x v="0"/>
    <x v="0"/>
  </r>
  <r>
    <n v="177741735"/>
    <x v="16"/>
    <x v="0"/>
    <x v="0"/>
    <x v="28"/>
    <x v="0"/>
    <x v="0"/>
    <x v="0"/>
    <x v="0"/>
    <x v="0"/>
    <x v="0"/>
    <x v="0"/>
    <x v="0"/>
    <x v="0"/>
  </r>
  <r>
    <n v="177741757"/>
    <x v="16"/>
    <x v="0"/>
    <x v="0"/>
    <x v="28"/>
    <x v="0"/>
    <x v="0"/>
    <x v="0"/>
    <x v="0"/>
    <x v="0"/>
    <x v="0"/>
    <x v="0"/>
    <x v="0"/>
    <x v="0"/>
  </r>
  <r>
    <n v="177741852"/>
    <x v="17"/>
    <x v="0"/>
    <x v="0"/>
    <x v="8"/>
    <x v="0"/>
    <x v="0"/>
    <x v="0"/>
    <x v="0"/>
    <x v="0"/>
    <x v="0"/>
    <x v="0"/>
    <x v="0"/>
    <x v="0"/>
  </r>
  <r>
    <n v="177741875"/>
    <x v="17"/>
    <x v="0"/>
    <x v="0"/>
    <x v="8"/>
    <x v="0"/>
    <x v="0"/>
    <x v="0"/>
    <x v="0"/>
    <x v="0"/>
    <x v="0"/>
    <x v="0"/>
    <x v="0"/>
    <x v="0"/>
  </r>
  <r>
    <n v="177741889"/>
    <x v="17"/>
    <x v="0"/>
    <x v="0"/>
    <x v="8"/>
    <x v="0"/>
    <x v="0"/>
    <x v="0"/>
    <x v="0"/>
    <x v="0"/>
    <x v="0"/>
    <x v="0"/>
    <x v="0"/>
    <x v="0"/>
  </r>
  <r>
    <n v="177744027"/>
    <x v="17"/>
    <x v="0"/>
    <x v="0"/>
    <x v="5"/>
    <x v="0"/>
    <x v="0"/>
    <x v="0"/>
    <x v="0"/>
    <x v="0"/>
    <x v="0"/>
    <x v="0"/>
    <x v="0"/>
    <x v="0"/>
  </r>
  <r>
    <n v="177744054"/>
    <x v="17"/>
    <x v="0"/>
    <x v="0"/>
    <x v="5"/>
    <x v="0"/>
    <x v="0"/>
    <x v="0"/>
    <x v="0"/>
    <x v="0"/>
    <x v="0"/>
    <x v="0"/>
    <x v="0"/>
    <x v="0"/>
  </r>
  <r>
    <n v="177744082"/>
    <x v="17"/>
    <x v="0"/>
    <x v="0"/>
    <x v="5"/>
    <x v="0"/>
    <x v="0"/>
    <x v="0"/>
    <x v="0"/>
    <x v="0"/>
    <x v="0"/>
    <x v="0"/>
    <x v="0"/>
    <x v="0"/>
  </r>
  <r>
    <n v="177744111"/>
    <x v="17"/>
    <x v="0"/>
    <x v="0"/>
    <x v="5"/>
    <x v="0"/>
    <x v="0"/>
    <x v="0"/>
    <x v="0"/>
    <x v="0"/>
    <x v="0"/>
    <x v="0"/>
    <x v="0"/>
    <x v="0"/>
  </r>
  <r>
    <n v="177744263"/>
    <x v="17"/>
    <x v="0"/>
    <x v="0"/>
    <x v="5"/>
    <x v="0"/>
    <x v="0"/>
    <x v="0"/>
    <x v="0"/>
    <x v="0"/>
    <x v="0"/>
    <x v="0"/>
    <x v="0"/>
    <x v="0"/>
  </r>
  <r>
    <n v="177745567"/>
    <x v="16"/>
    <x v="0"/>
    <x v="0"/>
    <x v="29"/>
    <x v="0"/>
    <x v="0"/>
    <x v="0"/>
    <x v="0"/>
    <x v="0"/>
    <x v="0"/>
    <x v="0"/>
    <x v="0"/>
    <x v="0"/>
  </r>
  <r>
    <n v="177745610"/>
    <x v="13"/>
    <x v="0"/>
    <x v="0"/>
    <x v="29"/>
    <x v="0"/>
    <x v="0"/>
    <x v="0"/>
    <x v="0"/>
    <x v="0"/>
    <x v="0"/>
    <x v="0"/>
    <x v="0"/>
    <x v="0"/>
  </r>
  <r>
    <n v="177795203"/>
    <x v="16"/>
    <x v="0"/>
    <x v="0"/>
    <x v="5"/>
    <x v="0"/>
    <x v="0"/>
    <x v="0"/>
    <x v="0"/>
    <x v="0"/>
    <x v="0"/>
    <x v="0"/>
    <x v="0"/>
    <x v="0"/>
  </r>
  <r>
    <n v="177795239"/>
    <x v="16"/>
    <x v="0"/>
    <x v="0"/>
    <x v="5"/>
    <x v="0"/>
    <x v="0"/>
    <x v="0"/>
    <x v="0"/>
    <x v="0"/>
    <x v="0"/>
    <x v="0"/>
    <x v="0"/>
    <x v="0"/>
  </r>
  <r>
    <n v="177795268"/>
    <x v="16"/>
    <x v="0"/>
    <x v="0"/>
    <x v="5"/>
    <x v="0"/>
    <x v="0"/>
    <x v="0"/>
    <x v="0"/>
    <x v="0"/>
    <x v="0"/>
    <x v="0"/>
    <x v="0"/>
    <x v="0"/>
  </r>
  <r>
    <n v="177795296"/>
    <x v="16"/>
    <x v="0"/>
    <x v="0"/>
    <x v="5"/>
    <x v="0"/>
    <x v="0"/>
    <x v="0"/>
    <x v="0"/>
    <x v="0"/>
    <x v="0"/>
    <x v="0"/>
    <x v="0"/>
    <x v="0"/>
  </r>
  <r>
    <n v="177795323"/>
    <x v="16"/>
    <x v="0"/>
    <x v="0"/>
    <x v="5"/>
    <x v="0"/>
    <x v="0"/>
    <x v="0"/>
    <x v="0"/>
    <x v="0"/>
    <x v="0"/>
    <x v="0"/>
    <x v="0"/>
    <x v="0"/>
  </r>
  <r>
    <n v="177798513"/>
    <x v="16"/>
    <x v="0"/>
    <x v="0"/>
    <x v="5"/>
    <x v="0"/>
    <x v="3"/>
    <x v="0"/>
    <x v="1"/>
    <x v="0"/>
    <x v="0"/>
    <x v="0"/>
    <x v="0"/>
    <x v="0"/>
  </r>
  <r>
    <n v="177798541"/>
    <x v="6"/>
    <x v="0"/>
    <x v="0"/>
    <x v="5"/>
    <x v="0"/>
    <x v="0"/>
    <x v="0"/>
    <x v="0"/>
    <x v="0"/>
    <x v="0"/>
    <x v="0"/>
    <x v="0"/>
    <x v="0"/>
  </r>
  <r>
    <n v="177816506"/>
    <x v="17"/>
    <x v="0"/>
    <x v="0"/>
    <x v="0"/>
    <x v="0"/>
    <x v="0"/>
    <x v="0"/>
    <x v="0"/>
    <x v="0"/>
    <x v="0"/>
    <x v="0"/>
    <x v="0"/>
    <x v="0"/>
  </r>
  <r>
    <n v="177816534"/>
    <x v="17"/>
    <x v="0"/>
    <x v="0"/>
    <x v="0"/>
    <x v="0"/>
    <x v="0"/>
    <x v="0"/>
    <x v="0"/>
    <x v="0"/>
    <x v="0"/>
    <x v="0"/>
    <x v="0"/>
    <x v="0"/>
  </r>
  <r>
    <n v="177817602"/>
    <x v="10"/>
    <x v="0"/>
    <x v="0"/>
    <x v="14"/>
    <x v="0"/>
    <x v="0"/>
    <x v="0"/>
    <x v="0"/>
    <x v="0"/>
    <x v="0"/>
    <x v="0"/>
    <x v="0"/>
    <x v="0"/>
  </r>
  <r>
    <n v="177817709"/>
    <x v="13"/>
    <x v="0"/>
    <x v="0"/>
    <x v="14"/>
    <x v="0"/>
    <x v="3"/>
    <x v="0"/>
    <x v="1"/>
    <x v="0"/>
    <x v="0"/>
    <x v="0"/>
    <x v="0"/>
    <x v="0"/>
  </r>
  <r>
    <n v="177817779"/>
    <x v="10"/>
    <x v="0"/>
    <x v="0"/>
    <x v="14"/>
    <x v="0"/>
    <x v="0"/>
    <x v="0"/>
    <x v="0"/>
    <x v="0"/>
    <x v="0"/>
    <x v="0"/>
    <x v="0"/>
    <x v="0"/>
  </r>
  <r>
    <n v="177817826"/>
    <x v="10"/>
    <x v="0"/>
    <x v="0"/>
    <x v="14"/>
    <x v="0"/>
    <x v="0"/>
    <x v="0"/>
    <x v="0"/>
    <x v="0"/>
    <x v="0"/>
    <x v="0"/>
    <x v="0"/>
    <x v="0"/>
  </r>
  <r>
    <n v="177818661"/>
    <x v="13"/>
    <x v="0"/>
    <x v="0"/>
    <x v="4"/>
    <x v="0"/>
    <x v="0"/>
    <x v="0"/>
    <x v="0"/>
    <x v="0"/>
    <x v="0"/>
    <x v="0"/>
    <x v="0"/>
    <x v="0"/>
  </r>
  <r>
    <n v="177818686"/>
    <x v="13"/>
    <x v="0"/>
    <x v="0"/>
    <x v="4"/>
    <x v="0"/>
    <x v="0"/>
    <x v="0"/>
    <x v="0"/>
    <x v="0"/>
    <x v="0"/>
    <x v="0"/>
    <x v="0"/>
    <x v="0"/>
  </r>
  <r>
    <n v="177819330"/>
    <x v="16"/>
    <x v="0"/>
    <x v="0"/>
    <x v="6"/>
    <x v="0"/>
    <x v="0"/>
    <x v="0"/>
    <x v="0"/>
    <x v="0"/>
    <x v="0"/>
    <x v="0"/>
    <x v="0"/>
    <x v="0"/>
  </r>
  <r>
    <n v="177821190"/>
    <x v="15"/>
    <x v="0"/>
    <x v="0"/>
    <x v="9"/>
    <x v="0"/>
    <x v="0"/>
    <x v="0"/>
    <x v="0"/>
    <x v="0"/>
    <x v="0"/>
    <x v="0"/>
    <x v="0"/>
    <x v="0"/>
  </r>
  <r>
    <n v="177821211"/>
    <x v="15"/>
    <x v="0"/>
    <x v="0"/>
    <x v="9"/>
    <x v="0"/>
    <x v="0"/>
    <x v="0"/>
    <x v="0"/>
    <x v="0"/>
    <x v="0"/>
    <x v="0"/>
    <x v="0"/>
    <x v="0"/>
  </r>
  <r>
    <n v="177821236"/>
    <x v="15"/>
    <x v="0"/>
    <x v="0"/>
    <x v="9"/>
    <x v="0"/>
    <x v="0"/>
    <x v="0"/>
    <x v="0"/>
    <x v="0"/>
    <x v="0"/>
    <x v="0"/>
    <x v="0"/>
    <x v="0"/>
  </r>
  <r>
    <n v="177821659"/>
    <x v="15"/>
    <x v="0"/>
    <x v="0"/>
    <x v="30"/>
    <x v="0"/>
    <x v="3"/>
    <x v="0"/>
    <x v="1"/>
    <x v="0"/>
    <x v="0"/>
    <x v="0"/>
    <x v="0"/>
    <x v="0"/>
  </r>
  <r>
    <n v="177821670"/>
    <x v="17"/>
    <x v="0"/>
    <x v="0"/>
    <x v="30"/>
    <x v="0"/>
    <x v="0"/>
    <x v="0"/>
    <x v="0"/>
    <x v="0"/>
    <x v="0"/>
    <x v="0"/>
    <x v="0"/>
    <x v="0"/>
  </r>
  <r>
    <n v="177821690"/>
    <x v="17"/>
    <x v="0"/>
    <x v="0"/>
    <x v="30"/>
    <x v="0"/>
    <x v="0"/>
    <x v="0"/>
    <x v="0"/>
    <x v="0"/>
    <x v="0"/>
    <x v="0"/>
    <x v="0"/>
    <x v="0"/>
  </r>
  <r>
    <n v="177821719"/>
    <x v="6"/>
    <x v="0"/>
    <x v="0"/>
    <x v="30"/>
    <x v="0"/>
    <x v="0"/>
    <x v="0"/>
    <x v="0"/>
    <x v="0"/>
    <x v="0"/>
    <x v="0"/>
    <x v="0"/>
    <x v="0"/>
  </r>
  <r>
    <n v="177832975"/>
    <x v="15"/>
    <x v="0"/>
    <x v="0"/>
    <x v="26"/>
    <x v="0"/>
    <x v="0"/>
    <x v="0"/>
    <x v="0"/>
    <x v="0"/>
    <x v="0"/>
    <x v="0"/>
    <x v="0"/>
    <x v="0"/>
  </r>
  <r>
    <n v="177832999"/>
    <x v="18"/>
    <x v="0"/>
    <x v="0"/>
    <x v="26"/>
    <x v="0"/>
    <x v="0"/>
    <x v="0"/>
    <x v="0"/>
    <x v="0"/>
    <x v="0"/>
    <x v="0"/>
    <x v="0"/>
    <x v="0"/>
  </r>
  <r>
    <n v="177833024"/>
    <x v="9"/>
    <x v="0"/>
    <x v="0"/>
    <x v="26"/>
    <x v="0"/>
    <x v="0"/>
    <x v="0"/>
    <x v="0"/>
    <x v="0"/>
    <x v="0"/>
    <x v="0"/>
    <x v="0"/>
    <x v="0"/>
  </r>
  <r>
    <n v="177833037"/>
    <x v="16"/>
    <x v="0"/>
    <x v="0"/>
    <x v="24"/>
    <x v="0"/>
    <x v="0"/>
    <x v="0"/>
    <x v="0"/>
    <x v="0"/>
    <x v="0"/>
    <x v="0"/>
    <x v="0"/>
    <x v="0"/>
  </r>
  <r>
    <n v="177833072"/>
    <x v="16"/>
    <x v="0"/>
    <x v="0"/>
    <x v="24"/>
    <x v="0"/>
    <x v="0"/>
    <x v="0"/>
    <x v="0"/>
    <x v="0"/>
    <x v="0"/>
    <x v="0"/>
    <x v="0"/>
    <x v="0"/>
  </r>
  <r>
    <n v="177833090"/>
    <x v="16"/>
    <x v="0"/>
    <x v="0"/>
    <x v="24"/>
    <x v="0"/>
    <x v="0"/>
    <x v="0"/>
    <x v="0"/>
    <x v="0"/>
    <x v="0"/>
    <x v="0"/>
    <x v="0"/>
    <x v="0"/>
  </r>
  <r>
    <n v="177837776"/>
    <x v="6"/>
    <x v="0"/>
    <x v="0"/>
    <x v="31"/>
    <x v="0"/>
    <x v="0"/>
    <x v="0"/>
    <x v="0"/>
    <x v="0"/>
    <x v="0"/>
    <x v="0"/>
    <x v="0"/>
    <x v="0"/>
  </r>
  <r>
    <n v="177837803"/>
    <x v="6"/>
    <x v="0"/>
    <x v="0"/>
    <x v="31"/>
    <x v="0"/>
    <x v="0"/>
    <x v="0"/>
    <x v="0"/>
    <x v="0"/>
    <x v="0"/>
    <x v="0"/>
    <x v="0"/>
    <x v="0"/>
  </r>
  <r>
    <n v="177868824"/>
    <x v="15"/>
    <x v="0"/>
    <x v="0"/>
    <x v="10"/>
    <x v="0"/>
    <x v="0"/>
    <x v="0"/>
    <x v="0"/>
    <x v="0"/>
    <x v="0"/>
    <x v="0"/>
    <x v="0"/>
    <x v="0"/>
  </r>
  <r>
    <n v="177868845"/>
    <x v="15"/>
    <x v="0"/>
    <x v="0"/>
    <x v="10"/>
    <x v="0"/>
    <x v="0"/>
    <x v="0"/>
    <x v="0"/>
    <x v="0"/>
    <x v="0"/>
    <x v="0"/>
    <x v="0"/>
    <x v="0"/>
  </r>
  <r>
    <n v="177868875"/>
    <x v="15"/>
    <x v="0"/>
    <x v="0"/>
    <x v="10"/>
    <x v="0"/>
    <x v="0"/>
    <x v="0"/>
    <x v="0"/>
    <x v="0"/>
    <x v="0"/>
    <x v="0"/>
    <x v="0"/>
    <x v="0"/>
  </r>
  <r>
    <n v="177869700"/>
    <x v="6"/>
    <x v="0"/>
    <x v="0"/>
    <x v="8"/>
    <x v="0"/>
    <x v="0"/>
    <x v="0"/>
    <x v="0"/>
    <x v="0"/>
    <x v="0"/>
    <x v="0"/>
    <x v="0"/>
    <x v="0"/>
  </r>
  <r>
    <n v="177869750"/>
    <x v="6"/>
    <x v="0"/>
    <x v="0"/>
    <x v="8"/>
    <x v="0"/>
    <x v="0"/>
    <x v="0"/>
    <x v="0"/>
    <x v="0"/>
    <x v="0"/>
    <x v="0"/>
    <x v="0"/>
    <x v="0"/>
  </r>
  <r>
    <n v="177869970"/>
    <x v="2"/>
    <x v="0"/>
    <x v="0"/>
    <x v="13"/>
    <x v="0"/>
    <x v="0"/>
    <x v="0"/>
    <x v="0"/>
    <x v="0"/>
    <x v="0"/>
    <x v="0"/>
    <x v="0"/>
    <x v="0"/>
  </r>
  <r>
    <n v="177870019"/>
    <x v="2"/>
    <x v="0"/>
    <x v="0"/>
    <x v="13"/>
    <x v="0"/>
    <x v="0"/>
    <x v="0"/>
    <x v="0"/>
    <x v="0"/>
    <x v="0"/>
    <x v="0"/>
    <x v="0"/>
    <x v="0"/>
  </r>
  <r>
    <n v="177870053"/>
    <x v="2"/>
    <x v="0"/>
    <x v="0"/>
    <x v="13"/>
    <x v="0"/>
    <x v="0"/>
    <x v="0"/>
    <x v="0"/>
    <x v="0"/>
    <x v="0"/>
    <x v="0"/>
    <x v="0"/>
    <x v="0"/>
  </r>
  <r>
    <n v="177870078"/>
    <x v="4"/>
    <x v="0"/>
    <x v="0"/>
    <x v="13"/>
    <x v="0"/>
    <x v="0"/>
    <x v="0"/>
    <x v="0"/>
    <x v="0"/>
    <x v="0"/>
    <x v="0"/>
    <x v="0"/>
    <x v="0"/>
  </r>
  <r>
    <n v="177870942"/>
    <x v="16"/>
    <x v="0"/>
    <x v="0"/>
    <x v="15"/>
    <x v="0"/>
    <x v="0"/>
    <x v="0"/>
    <x v="0"/>
    <x v="0"/>
    <x v="0"/>
    <x v="0"/>
    <x v="0"/>
    <x v="0"/>
  </r>
  <r>
    <n v="177897961"/>
    <x v="17"/>
    <x v="0"/>
    <x v="0"/>
    <x v="5"/>
    <x v="0"/>
    <x v="0"/>
    <x v="0"/>
    <x v="0"/>
    <x v="0"/>
    <x v="0"/>
    <x v="0"/>
    <x v="0"/>
    <x v="0"/>
  </r>
  <r>
    <n v="177900865"/>
    <x v="6"/>
    <x v="0"/>
    <x v="0"/>
    <x v="5"/>
    <x v="0"/>
    <x v="0"/>
    <x v="0"/>
    <x v="0"/>
    <x v="0"/>
    <x v="0"/>
    <x v="0"/>
    <x v="0"/>
    <x v="0"/>
  </r>
  <r>
    <n v="177900916"/>
    <x v="17"/>
    <x v="0"/>
    <x v="0"/>
    <x v="5"/>
    <x v="0"/>
    <x v="0"/>
    <x v="0"/>
    <x v="0"/>
    <x v="0"/>
    <x v="0"/>
    <x v="0"/>
    <x v="0"/>
    <x v="0"/>
  </r>
  <r>
    <n v="177900952"/>
    <x v="6"/>
    <x v="0"/>
    <x v="0"/>
    <x v="5"/>
    <x v="0"/>
    <x v="0"/>
    <x v="0"/>
    <x v="0"/>
    <x v="0"/>
    <x v="0"/>
    <x v="0"/>
    <x v="0"/>
    <x v="0"/>
  </r>
  <r>
    <n v="177900993"/>
    <x v="6"/>
    <x v="0"/>
    <x v="0"/>
    <x v="5"/>
    <x v="0"/>
    <x v="0"/>
    <x v="0"/>
    <x v="0"/>
    <x v="0"/>
    <x v="0"/>
    <x v="0"/>
    <x v="0"/>
    <x v="0"/>
  </r>
  <r>
    <n v="177902644"/>
    <x v="1"/>
    <x v="0"/>
    <x v="0"/>
    <x v="32"/>
    <x v="0"/>
    <x v="0"/>
    <x v="0"/>
    <x v="0"/>
    <x v="0"/>
    <x v="0"/>
    <x v="0"/>
    <x v="0"/>
    <x v="0"/>
  </r>
  <r>
    <n v="177902662"/>
    <x v="1"/>
    <x v="0"/>
    <x v="0"/>
    <x v="32"/>
    <x v="0"/>
    <x v="0"/>
    <x v="0"/>
    <x v="0"/>
    <x v="0"/>
    <x v="0"/>
    <x v="0"/>
    <x v="0"/>
    <x v="0"/>
  </r>
  <r>
    <n v="177902681"/>
    <x v="1"/>
    <x v="0"/>
    <x v="0"/>
    <x v="32"/>
    <x v="0"/>
    <x v="0"/>
    <x v="0"/>
    <x v="0"/>
    <x v="0"/>
    <x v="0"/>
    <x v="0"/>
    <x v="0"/>
    <x v="0"/>
  </r>
  <r>
    <n v="177909026"/>
    <x v="1"/>
    <x v="0"/>
    <x v="0"/>
    <x v="10"/>
    <x v="0"/>
    <x v="0"/>
    <x v="0"/>
    <x v="0"/>
    <x v="0"/>
    <x v="0"/>
    <x v="0"/>
    <x v="0"/>
    <x v="0"/>
  </r>
  <r>
    <n v="177909066"/>
    <x v="1"/>
    <x v="0"/>
    <x v="0"/>
    <x v="10"/>
    <x v="0"/>
    <x v="0"/>
    <x v="0"/>
    <x v="0"/>
    <x v="0"/>
    <x v="0"/>
    <x v="0"/>
    <x v="0"/>
    <x v="0"/>
  </r>
  <r>
    <n v="177909111"/>
    <x v="1"/>
    <x v="0"/>
    <x v="0"/>
    <x v="10"/>
    <x v="0"/>
    <x v="0"/>
    <x v="0"/>
    <x v="0"/>
    <x v="0"/>
    <x v="0"/>
    <x v="0"/>
    <x v="0"/>
    <x v="0"/>
  </r>
  <r>
    <n v="177909325"/>
    <x v="4"/>
    <x v="0"/>
    <x v="0"/>
    <x v="15"/>
    <x v="0"/>
    <x v="0"/>
    <x v="0"/>
    <x v="0"/>
    <x v="0"/>
    <x v="0"/>
    <x v="0"/>
    <x v="0"/>
    <x v="0"/>
  </r>
  <r>
    <n v="177909375"/>
    <x v="4"/>
    <x v="0"/>
    <x v="0"/>
    <x v="15"/>
    <x v="0"/>
    <x v="0"/>
    <x v="0"/>
    <x v="0"/>
    <x v="0"/>
    <x v="0"/>
    <x v="0"/>
    <x v="0"/>
    <x v="0"/>
  </r>
  <r>
    <n v="177909409"/>
    <x v="4"/>
    <x v="0"/>
    <x v="0"/>
    <x v="15"/>
    <x v="0"/>
    <x v="0"/>
    <x v="0"/>
    <x v="0"/>
    <x v="0"/>
    <x v="0"/>
    <x v="0"/>
    <x v="0"/>
    <x v="0"/>
  </r>
  <r>
    <n v="177910101"/>
    <x v="17"/>
    <x v="0"/>
    <x v="0"/>
    <x v="13"/>
    <x v="0"/>
    <x v="3"/>
    <x v="0"/>
    <x v="1"/>
    <x v="0"/>
    <x v="0"/>
    <x v="0"/>
    <x v="0"/>
    <x v="0"/>
  </r>
  <r>
    <n v="177910153"/>
    <x v="13"/>
    <x v="0"/>
    <x v="0"/>
    <x v="13"/>
    <x v="0"/>
    <x v="0"/>
    <x v="0"/>
    <x v="0"/>
    <x v="0"/>
    <x v="0"/>
    <x v="0"/>
    <x v="0"/>
    <x v="0"/>
  </r>
  <r>
    <n v="177910517"/>
    <x v="18"/>
    <x v="0"/>
    <x v="0"/>
    <x v="2"/>
    <x v="0"/>
    <x v="0"/>
    <x v="0"/>
    <x v="0"/>
    <x v="0"/>
    <x v="0"/>
    <x v="0"/>
    <x v="0"/>
    <x v="0"/>
  </r>
  <r>
    <n v="177910561"/>
    <x v="18"/>
    <x v="0"/>
    <x v="0"/>
    <x v="2"/>
    <x v="0"/>
    <x v="0"/>
    <x v="0"/>
    <x v="0"/>
    <x v="0"/>
    <x v="0"/>
    <x v="0"/>
    <x v="0"/>
    <x v="0"/>
  </r>
  <r>
    <n v="177910596"/>
    <x v="18"/>
    <x v="0"/>
    <x v="0"/>
    <x v="2"/>
    <x v="0"/>
    <x v="0"/>
    <x v="0"/>
    <x v="0"/>
    <x v="0"/>
    <x v="0"/>
    <x v="0"/>
    <x v="0"/>
    <x v="0"/>
  </r>
  <r>
    <n v="177910627"/>
    <x v="18"/>
    <x v="0"/>
    <x v="0"/>
    <x v="2"/>
    <x v="0"/>
    <x v="0"/>
    <x v="0"/>
    <x v="0"/>
    <x v="0"/>
    <x v="0"/>
    <x v="0"/>
    <x v="0"/>
    <x v="0"/>
  </r>
  <r>
    <n v="177910688"/>
    <x v="18"/>
    <x v="0"/>
    <x v="0"/>
    <x v="2"/>
    <x v="0"/>
    <x v="0"/>
    <x v="0"/>
    <x v="0"/>
    <x v="0"/>
    <x v="0"/>
    <x v="0"/>
    <x v="0"/>
    <x v="0"/>
  </r>
  <r>
    <n v="177973069"/>
    <x v="13"/>
    <x v="0"/>
    <x v="0"/>
    <x v="13"/>
    <x v="0"/>
    <x v="0"/>
    <x v="0"/>
    <x v="0"/>
    <x v="0"/>
    <x v="0"/>
    <x v="0"/>
    <x v="0"/>
    <x v="0"/>
  </r>
  <r>
    <n v="177973372"/>
    <x v="17"/>
    <x v="0"/>
    <x v="0"/>
    <x v="24"/>
    <x v="0"/>
    <x v="0"/>
    <x v="0"/>
    <x v="0"/>
    <x v="0"/>
    <x v="0"/>
    <x v="0"/>
    <x v="0"/>
    <x v="0"/>
  </r>
  <r>
    <n v="177973409"/>
    <x v="17"/>
    <x v="0"/>
    <x v="0"/>
    <x v="24"/>
    <x v="0"/>
    <x v="0"/>
    <x v="0"/>
    <x v="0"/>
    <x v="0"/>
    <x v="0"/>
    <x v="0"/>
    <x v="0"/>
    <x v="0"/>
  </r>
  <r>
    <n v="177977842"/>
    <x v="4"/>
    <x v="0"/>
    <x v="0"/>
    <x v="4"/>
    <x v="0"/>
    <x v="0"/>
    <x v="0"/>
    <x v="0"/>
    <x v="0"/>
    <x v="0"/>
    <x v="0"/>
    <x v="0"/>
    <x v="0"/>
  </r>
  <r>
    <n v="177977876"/>
    <x v="4"/>
    <x v="0"/>
    <x v="0"/>
    <x v="4"/>
    <x v="0"/>
    <x v="0"/>
    <x v="0"/>
    <x v="0"/>
    <x v="0"/>
    <x v="0"/>
    <x v="0"/>
    <x v="0"/>
    <x v="0"/>
  </r>
  <r>
    <n v="177977919"/>
    <x v="4"/>
    <x v="0"/>
    <x v="0"/>
    <x v="4"/>
    <x v="0"/>
    <x v="0"/>
    <x v="0"/>
    <x v="0"/>
    <x v="0"/>
    <x v="0"/>
    <x v="0"/>
    <x v="0"/>
    <x v="0"/>
  </r>
  <r>
    <n v="177977965"/>
    <x v="4"/>
    <x v="0"/>
    <x v="0"/>
    <x v="4"/>
    <x v="0"/>
    <x v="0"/>
    <x v="0"/>
    <x v="0"/>
    <x v="0"/>
    <x v="0"/>
    <x v="0"/>
    <x v="0"/>
    <x v="0"/>
  </r>
  <r>
    <n v="177979347"/>
    <x v="4"/>
    <x v="0"/>
    <x v="0"/>
    <x v="10"/>
    <x v="0"/>
    <x v="0"/>
    <x v="0"/>
    <x v="0"/>
    <x v="0"/>
    <x v="0"/>
    <x v="0"/>
    <x v="0"/>
    <x v="0"/>
  </r>
  <r>
    <n v="177979382"/>
    <x v="4"/>
    <x v="0"/>
    <x v="0"/>
    <x v="10"/>
    <x v="0"/>
    <x v="0"/>
    <x v="0"/>
    <x v="0"/>
    <x v="0"/>
    <x v="0"/>
    <x v="0"/>
    <x v="0"/>
    <x v="0"/>
  </r>
  <r>
    <n v="177980281"/>
    <x v="3"/>
    <x v="0"/>
    <x v="0"/>
    <x v="15"/>
    <x v="0"/>
    <x v="0"/>
    <x v="0"/>
    <x v="0"/>
    <x v="0"/>
    <x v="0"/>
    <x v="0"/>
    <x v="0"/>
    <x v="0"/>
  </r>
  <r>
    <n v="177980601"/>
    <x v="17"/>
    <x v="0"/>
    <x v="0"/>
    <x v="6"/>
    <x v="0"/>
    <x v="0"/>
    <x v="0"/>
    <x v="0"/>
    <x v="0"/>
    <x v="0"/>
    <x v="0"/>
    <x v="0"/>
    <x v="0"/>
  </r>
  <r>
    <n v="177980853"/>
    <x v="2"/>
    <x v="0"/>
    <x v="0"/>
    <x v="2"/>
    <x v="0"/>
    <x v="0"/>
    <x v="0"/>
    <x v="0"/>
    <x v="0"/>
    <x v="0"/>
    <x v="0"/>
    <x v="0"/>
    <x v="0"/>
  </r>
  <r>
    <n v="177980891"/>
    <x v="2"/>
    <x v="0"/>
    <x v="0"/>
    <x v="2"/>
    <x v="0"/>
    <x v="0"/>
    <x v="0"/>
    <x v="0"/>
    <x v="0"/>
    <x v="0"/>
    <x v="0"/>
    <x v="0"/>
    <x v="0"/>
  </r>
  <r>
    <n v="177993400"/>
    <x v="17"/>
    <x v="0"/>
    <x v="0"/>
    <x v="7"/>
    <x v="0"/>
    <x v="0"/>
    <x v="0"/>
    <x v="0"/>
    <x v="0"/>
    <x v="0"/>
    <x v="0"/>
    <x v="0"/>
    <x v="0"/>
  </r>
  <r>
    <n v="177993495"/>
    <x v="17"/>
    <x v="0"/>
    <x v="0"/>
    <x v="7"/>
    <x v="0"/>
    <x v="3"/>
    <x v="0"/>
    <x v="1"/>
    <x v="0"/>
    <x v="0"/>
    <x v="0"/>
    <x v="0"/>
    <x v="0"/>
  </r>
  <r>
    <n v="178013374"/>
    <x v="19"/>
    <x v="0"/>
    <x v="0"/>
    <x v="8"/>
    <x v="0"/>
    <x v="0"/>
    <x v="0"/>
    <x v="0"/>
    <x v="0"/>
    <x v="0"/>
    <x v="0"/>
    <x v="0"/>
    <x v="0"/>
  </r>
  <r>
    <n v="178013392"/>
    <x v="19"/>
    <x v="0"/>
    <x v="0"/>
    <x v="8"/>
    <x v="0"/>
    <x v="0"/>
    <x v="0"/>
    <x v="0"/>
    <x v="0"/>
    <x v="0"/>
    <x v="0"/>
    <x v="0"/>
    <x v="0"/>
  </r>
  <r>
    <n v="178016512"/>
    <x v="4"/>
    <x v="0"/>
    <x v="0"/>
    <x v="33"/>
    <x v="0"/>
    <x v="0"/>
    <x v="0"/>
    <x v="0"/>
    <x v="0"/>
    <x v="0"/>
    <x v="0"/>
    <x v="0"/>
    <x v="0"/>
  </r>
  <r>
    <n v="178016563"/>
    <x v="0"/>
    <x v="0"/>
    <x v="0"/>
    <x v="33"/>
    <x v="0"/>
    <x v="0"/>
    <x v="0"/>
    <x v="0"/>
    <x v="0"/>
    <x v="0"/>
    <x v="0"/>
    <x v="0"/>
    <x v="0"/>
  </r>
  <r>
    <n v="178016935"/>
    <x v="18"/>
    <x v="0"/>
    <x v="0"/>
    <x v="14"/>
    <x v="0"/>
    <x v="0"/>
    <x v="0"/>
    <x v="0"/>
    <x v="0"/>
    <x v="0"/>
    <x v="0"/>
    <x v="0"/>
    <x v="0"/>
  </r>
  <r>
    <n v="178016963"/>
    <x v="18"/>
    <x v="0"/>
    <x v="0"/>
    <x v="14"/>
    <x v="0"/>
    <x v="0"/>
    <x v="0"/>
    <x v="0"/>
    <x v="0"/>
    <x v="0"/>
    <x v="0"/>
    <x v="0"/>
    <x v="0"/>
  </r>
  <r>
    <n v="178016994"/>
    <x v="18"/>
    <x v="0"/>
    <x v="0"/>
    <x v="14"/>
    <x v="0"/>
    <x v="0"/>
    <x v="0"/>
    <x v="0"/>
    <x v="0"/>
    <x v="0"/>
    <x v="0"/>
    <x v="0"/>
    <x v="0"/>
  </r>
  <r>
    <n v="178017025"/>
    <x v="18"/>
    <x v="0"/>
    <x v="0"/>
    <x v="14"/>
    <x v="0"/>
    <x v="0"/>
    <x v="0"/>
    <x v="0"/>
    <x v="0"/>
    <x v="0"/>
    <x v="0"/>
    <x v="0"/>
    <x v="0"/>
  </r>
  <r>
    <n v="178021789"/>
    <x v="20"/>
    <x v="0"/>
    <x v="0"/>
    <x v="34"/>
    <x v="0"/>
    <x v="0"/>
    <x v="0"/>
    <x v="0"/>
    <x v="0"/>
    <x v="0"/>
    <x v="0"/>
    <x v="0"/>
    <x v="0"/>
  </r>
  <r>
    <n v="178035307"/>
    <x v="17"/>
    <x v="0"/>
    <x v="0"/>
    <x v="35"/>
    <x v="0"/>
    <x v="0"/>
    <x v="0"/>
    <x v="0"/>
    <x v="0"/>
    <x v="0"/>
    <x v="0"/>
    <x v="0"/>
    <x v="0"/>
  </r>
  <r>
    <n v="178041054"/>
    <x v="3"/>
    <x v="0"/>
    <x v="0"/>
    <x v="36"/>
    <x v="0"/>
    <x v="0"/>
    <x v="0"/>
    <x v="0"/>
    <x v="0"/>
    <x v="0"/>
    <x v="0"/>
    <x v="0"/>
    <x v="0"/>
  </r>
  <r>
    <n v="178041153"/>
    <x v="3"/>
    <x v="0"/>
    <x v="0"/>
    <x v="36"/>
    <x v="0"/>
    <x v="0"/>
    <x v="0"/>
    <x v="0"/>
    <x v="0"/>
    <x v="0"/>
    <x v="0"/>
    <x v="0"/>
    <x v="0"/>
  </r>
  <r>
    <n v="178054112"/>
    <x v="4"/>
    <x v="0"/>
    <x v="0"/>
    <x v="24"/>
    <x v="0"/>
    <x v="0"/>
    <x v="0"/>
    <x v="0"/>
    <x v="0"/>
    <x v="0"/>
    <x v="0"/>
    <x v="0"/>
    <x v="0"/>
  </r>
  <r>
    <n v="178054157"/>
    <x v="4"/>
    <x v="0"/>
    <x v="0"/>
    <x v="24"/>
    <x v="0"/>
    <x v="0"/>
    <x v="0"/>
    <x v="0"/>
    <x v="0"/>
    <x v="0"/>
    <x v="0"/>
    <x v="0"/>
    <x v="0"/>
  </r>
  <r>
    <n v="178054182"/>
    <x v="4"/>
    <x v="0"/>
    <x v="0"/>
    <x v="24"/>
    <x v="0"/>
    <x v="0"/>
    <x v="0"/>
    <x v="0"/>
    <x v="0"/>
    <x v="0"/>
    <x v="0"/>
    <x v="0"/>
    <x v="0"/>
  </r>
  <r>
    <n v="178054616"/>
    <x v="2"/>
    <x v="0"/>
    <x v="0"/>
    <x v="8"/>
    <x v="0"/>
    <x v="0"/>
    <x v="0"/>
    <x v="0"/>
    <x v="0"/>
    <x v="0"/>
    <x v="0"/>
    <x v="0"/>
    <x v="0"/>
  </r>
  <r>
    <n v="178054632"/>
    <x v="18"/>
    <x v="0"/>
    <x v="0"/>
    <x v="8"/>
    <x v="0"/>
    <x v="0"/>
    <x v="0"/>
    <x v="0"/>
    <x v="0"/>
    <x v="0"/>
    <x v="0"/>
    <x v="0"/>
    <x v="0"/>
  </r>
  <r>
    <n v="178055705"/>
    <x v="10"/>
    <x v="0"/>
    <x v="0"/>
    <x v="23"/>
    <x v="0"/>
    <x v="0"/>
    <x v="0"/>
    <x v="0"/>
    <x v="0"/>
    <x v="0"/>
    <x v="0"/>
    <x v="0"/>
    <x v="0"/>
  </r>
  <r>
    <n v="178055748"/>
    <x v="10"/>
    <x v="0"/>
    <x v="0"/>
    <x v="23"/>
    <x v="0"/>
    <x v="0"/>
    <x v="0"/>
    <x v="0"/>
    <x v="0"/>
    <x v="0"/>
    <x v="0"/>
    <x v="0"/>
    <x v="0"/>
  </r>
  <r>
    <n v="178058220"/>
    <x v="2"/>
    <x v="0"/>
    <x v="0"/>
    <x v="14"/>
    <x v="0"/>
    <x v="0"/>
    <x v="0"/>
    <x v="0"/>
    <x v="0"/>
    <x v="0"/>
    <x v="0"/>
    <x v="0"/>
    <x v="0"/>
  </r>
  <r>
    <n v="178058254"/>
    <x v="2"/>
    <x v="0"/>
    <x v="0"/>
    <x v="14"/>
    <x v="0"/>
    <x v="0"/>
    <x v="0"/>
    <x v="0"/>
    <x v="0"/>
    <x v="0"/>
    <x v="0"/>
    <x v="0"/>
    <x v="0"/>
  </r>
  <r>
    <n v="178058277"/>
    <x v="2"/>
    <x v="0"/>
    <x v="0"/>
    <x v="14"/>
    <x v="0"/>
    <x v="0"/>
    <x v="0"/>
    <x v="0"/>
    <x v="0"/>
    <x v="0"/>
    <x v="0"/>
    <x v="0"/>
    <x v="0"/>
  </r>
  <r>
    <n v="178107429"/>
    <x v="0"/>
    <x v="0"/>
    <x v="0"/>
    <x v="30"/>
    <x v="0"/>
    <x v="0"/>
    <x v="0"/>
    <x v="0"/>
    <x v="0"/>
    <x v="0"/>
    <x v="0"/>
    <x v="0"/>
    <x v="0"/>
  </r>
  <r>
    <n v="178107475"/>
    <x v="0"/>
    <x v="0"/>
    <x v="0"/>
    <x v="30"/>
    <x v="0"/>
    <x v="0"/>
    <x v="0"/>
    <x v="0"/>
    <x v="0"/>
    <x v="0"/>
    <x v="0"/>
    <x v="0"/>
    <x v="0"/>
  </r>
  <r>
    <n v="178108311"/>
    <x v="0"/>
    <x v="0"/>
    <x v="0"/>
    <x v="14"/>
    <x v="0"/>
    <x v="0"/>
    <x v="0"/>
    <x v="0"/>
    <x v="0"/>
    <x v="0"/>
    <x v="0"/>
    <x v="0"/>
    <x v="0"/>
  </r>
  <r>
    <n v="178108336"/>
    <x v="0"/>
    <x v="0"/>
    <x v="0"/>
    <x v="14"/>
    <x v="0"/>
    <x v="0"/>
    <x v="0"/>
    <x v="0"/>
    <x v="0"/>
    <x v="0"/>
    <x v="0"/>
    <x v="0"/>
    <x v="0"/>
  </r>
  <r>
    <n v="178108394"/>
    <x v="0"/>
    <x v="0"/>
    <x v="0"/>
    <x v="14"/>
    <x v="0"/>
    <x v="0"/>
    <x v="0"/>
    <x v="0"/>
    <x v="0"/>
    <x v="0"/>
    <x v="0"/>
    <x v="0"/>
    <x v="0"/>
  </r>
  <r>
    <n v="178110517"/>
    <x v="7"/>
    <x v="0"/>
    <x v="0"/>
    <x v="13"/>
    <x v="0"/>
    <x v="0"/>
    <x v="0"/>
    <x v="0"/>
    <x v="0"/>
    <x v="0"/>
    <x v="0"/>
    <x v="0"/>
    <x v="0"/>
  </r>
  <r>
    <n v="178110536"/>
    <x v="7"/>
    <x v="0"/>
    <x v="0"/>
    <x v="13"/>
    <x v="0"/>
    <x v="0"/>
    <x v="0"/>
    <x v="0"/>
    <x v="0"/>
    <x v="0"/>
    <x v="0"/>
    <x v="0"/>
    <x v="0"/>
  </r>
  <r>
    <n v="178110562"/>
    <x v="7"/>
    <x v="0"/>
    <x v="0"/>
    <x v="13"/>
    <x v="0"/>
    <x v="0"/>
    <x v="0"/>
    <x v="0"/>
    <x v="0"/>
    <x v="0"/>
    <x v="0"/>
    <x v="0"/>
    <x v="0"/>
  </r>
  <r>
    <n v="178133119"/>
    <x v="4"/>
    <x v="0"/>
    <x v="0"/>
    <x v="6"/>
    <x v="0"/>
    <x v="0"/>
    <x v="0"/>
    <x v="0"/>
    <x v="0"/>
    <x v="0"/>
    <x v="0"/>
    <x v="0"/>
    <x v="0"/>
  </r>
  <r>
    <n v="178138463"/>
    <x v="2"/>
    <x v="0"/>
    <x v="0"/>
    <x v="7"/>
    <x v="0"/>
    <x v="0"/>
    <x v="0"/>
    <x v="0"/>
    <x v="0"/>
    <x v="0"/>
    <x v="0"/>
    <x v="0"/>
    <x v="0"/>
  </r>
  <r>
    <n v="178164346"/>
    <x v="10"/>
    <x v="0"/>
    <x v="0"/>
    <x v="6"/>
    <x v="0"/>
    <x v="3"/>
    <x v="0"/>
    <x v="1"/>
    <x v="0"/>
    <x v="0"/>
    <x v="0"/>
    <x v="0"/>
    <x v="0"/>
  </r>
  <r>
    <n v="178164400"/>
    <x v="2"/>
    <x v="0"/>
    <x v="0"/>
    <x v="6"/>
    <x v="0"/>
    <x v="0"/>
    <x v="0"/>
    <x v="0"/>
    <x v="0"/>
    <x v="0"/>
    <x v="0"/>
    <x v="0"/>
    <x v="0"/>
  </r>
  <r>
    <n v="178164455"/>
    <x v="2"/>
    <x v="0"/>
    <x v="0"/>
    <x v="6"/>
    <x v="0"/>
    <x v="0"/>
    <x v="0"/>
    <x v="0"/>
    <x v="0"/>
    <x v="0"/>
    <x v="0"/>
    <x v="0"/>
    <x v="0"/>
  </r>
  <r>
    <n v="178164508"/>
    <x v="3"/>
    <x v="0"/>
    <x v="0"/>
    <x v="6"/>
    <x v="0"/>
    <x v="0"/>
    <x v="0"/>
    <x v="0"/>
    <x v="0"/>
    <x v="0"/>
    <x v="0"/>
    <x v="0"/>
    <x v="0"/>
  </r>
  <r>
    <n v="178164836"/>
    <x v="19"/>
    <x v="0"/>
    <x v="0"/>
    <x v="16"/>
    <x v="0"/>
    <x v="2"/>
    <x v="0"/>
    <x v="1"/>
    <x v="0"/>
    <x v="0"/>
    <x v="0"/>
    <x v="0"/>
    <x v="0"/>
  </r>
  <r>
    <n v="178164872"/>
    <x v="7"/>
    <x v="0"/>
    <x v="0"/>
    <x v="16"/>
    <x v="0"/>
    <x v="0"/>
    <x v="0"/>
    <x v="0"/>
    <x v="0"/>
    <x v="0"/>
    <x v="0"/>
    <x v="0"/>
    <x v="0"/>
  </r>
  <r>
    <n v="178164909"/>
    <x v="7"/>
    <x v="0"/>
    <x v="0"/>
    <x v="16"/>
    <x v="0"/>
    <x v="0"/>
    <x v="0"/>
    <x v="0"/>
    <x v="0"/>
    <x v="0"/>
    <x v="0"/>
    <x v="0"/>
    <x v="0"/>
  </r>
  <r>
    <n v="178166221"/>
    <x v="7"/>
    <x v="0"/>
    <x v="0"/>
    <x v="8"/>
    <x v="0"/>
    <x v="0"/>
    <x v="0"/>
    <x v="0"/>
    <x v="0"/>
    <x v="0"/>
    <x v="0"/>
    <x v="0"/>
    <x v="0"/>
  </r>
  <r>
    <n v="178166254"/>
    <x v="7"/>
    <x v="0"/>
    <x v="0"/>
    <x v="8"/>
    <x v="0"/>
    <x v="0"/>
    <x v="0"/>
    <x v="0"/>
    <x v="0"/>
    <x v="0"/>
    <x v="0"/>
    <x v="0"/>
    <x v="0"/>
  </r>
  <r>
    <n v="178170217"/>
    <x v="4"/>
    <x v="0"/>
    <x v="0"/>
    <x v="8"/>
    <x v="0"/>
    <x v="0"/>
    <x v="0"/>
    <x v="0"/>
    <x v="0"/>
    <x v="0"/>
    <x v="0"/>
    <x v="0"/>
    <x v="0"/>
  </r>
  <r>
    <n v="178170245"/>
    <x v="4"/>
    <x v="0"/>
    <x v="0"/>
    <x v="8"/>
    <x v="0"/>
    <x v="0"/>
    <x v="0"/>
    <x v="0"/>
    <x v="0"/>
    <x v="0"/>
    <x v="0"/>
    <x v="0"/>
    <x v="0"/>
  </r>
  <r>
    <n v="178170267"/>
    <x v="4"/>
    <x v="0"/>
    <x v="0"/>
    <x v="8"/>
    <x v="0"/>
    <x v="0"/>
    <x v="0"/>
    <x v="0"/>
    <x v="0"/>
    <x v="0"/>
    <x v="0"/>
    <x v="0"/>
    <x v="0"/>
  </r>
  <r>
    <n v="178170285"/>
    <x v="4"/>
    <x v="0"/>
    <x v="0"/>
    <x v="8"/>
    <x v="0"/>
    <x v="0"/>
    <x v="0"/>
    <x v="0"/>
    <x v="0"/>
    <x v="0"/>
    <x v="0"/>
    <x v="0"/>
    <x v="0"/>
  </r>
  <r>
    <n v="178171274"/>
    <x v="4"/>
    <x v="0"/>
    <x v="0"/>
    <x v="0"/>
    <x v="0"/>
    <x v="0"/>
    <x v="0"/>
    <x v="0"/>
    <x v="0"/>
    <x v="0"/>
    <x v="0"/>
    <x v="0"/>
    <x v="0"/>
  </r>
  <r>
    <n v="178171311"/>
    <x v="4"/>
    <x v="0"/>
    <x v="0"/>
    <x v="0"/>
    <x v="0"/>
    <x v="0"/>
    <x v="0"/>
    <x v="0"/>
    <x v="0"/>
    <x v="0"/>
    <x v="0"/>
    <x v="0"/>
    <x v="0"/>
  </r>
  <r>
    <n v="178173774"/>
    <x v="21"/>
    <x v="0"/>
    <x v="0"/>
    <x v="5"/>
    <x v="0"/>
    <x v="0"/>
    <x v="0"/>
    <x v="0"/>
    <x v="0"/>
    <x v="0"/>
    <x v="0"/>
    <x v="0"/>
    <x v="0"/>
  </r>
  <r>
    <n v="178193742"/>
    <x v="0"/>
    <x v="0"/>
    <x v="0"/>
    <x v="4"/>
    <x v="0"/>
    <x v="0"/>
    <x v="0"/>
    <x v="0"/>
    <x v="0"/>
    <x v="0"/>
    <x v="0"/>
    <x v="0"/>
    <x v="0"/>
  </r>
  <r>
    <n v="178193774"/>
    <x v="0"/>
    <x v="0"/>
    <x v="0"/>
    <x v="4"/>
    <x v="0"/>
    <x v="0"/>
    <x v="0"/>
    <x v="0"/>
    <x v="0"/>
    <x v="0"/>
    <x v="0"/>
    <x v="0"/>
    <x v="0"/>
  </r>
  <r>
    <n v="178197313"/>
    <x v="20"/>
    <x v="0"/>
    <x v="0"/>
    <x v="33"/>
    <x v="0"/>
    <x v="0"/>
    <x v="0"/>
    <x v="0"/>
    <x v="0"/>
    <x v="0"/>
    <x v="0"/>
    <x v="0"/>
    <x v="0"/>
  </r>
  <r>
    <n v="178197351"/>
    <x v="20"/>
    <x v="0"/>
    <x v="0"/>
    <x v="33"/>
    <x v="0"/>
    <x v="0"/>
    <x v="0"/>
    <x v="0"/>
    <x v="0"/>
    <x v="0"/>
    <x v="0"/>
    <x v="0"/>
    <x v="0"/>
  </r>
  <r>
    <n v="178197393"/>
    <x v="20"/>
    <x v="0"/>
    <x v="0"/>
    <x v="33"/>
    <x v="0"/>
    <x v="0"/>
    <x v="0"/>
    <x v="0"/>
    <x v="0"/>
    <x v="0"/>
    <x v="0"/>
    <x v="0"/>
    <x v="0"/>
  </r>
  <r>
    <n v="178200466"/>
    <x v="0"/>
    <x v="0"/>
    <x v="0"/>
    <x v="8"/>
    <x v="0"/>
    <x v="0"/>
    <x v="0"/>
    <x v="0"/>
    <x v="0"/>
    <x v="0"/>
    <x v="0"/>
    <x v="0"/>
    <x v="0"/>
  </r>
  <r>
    <n v="178212381"/>
    <x v="0"/>
    <x v="0"/>
    <x v="0"/>
    <x v="30"/>
    <x v="0"/>
    <x v="0"/>
    <x v="0"/>
    <x v="0"/>
    <x v="0"/>
    <x v="0"/>
    <x v="0"/>
    <x v="0"/>
    <x v="0"/>
  </r>
  <r>
    <n v="178212593"/>
    <x v="0"/>
    <x v="0"/>
    <x v="0"/>
    <x v="30"/>
    <x v="0"/>
    <x v="0"/>
    <x v="0"/>
    <x v="0"/>
    <x v="0"/>
    <x v="0"/>
    <x v="0"/>
    <x v="0"/>
    <x v="0"/>
  </r>
  <r>
    <n v="178224245"/>
    <x v="0"/>
    <x v="0"/>
    <x v="0"/>
    <x v="30"/>
    <x v="0"/>
    <x v="3"/>
    <x v="0"/>
    <x v="1"/>
    <x v="0"/>
    <x v="0"/>
    <x v="0"/>
    <x v="0"/>
    <x v="0"/>
  </r>
  <r>
    <n v="178224281"/>
    <x v="3"/>
    <x v="0"/>
    <x v="0"/>
    <x v="30"/>
    <x v="0"/>
    <x v="0"/>
    <x v="0"/>
    <x v="0"/>
    <x v="0"/>
    <x v="0"/>
    <x v="0"/>
    <x v="0"/>
    <x v="0"/>
  </r>
  <r>
    <n v="178224711"/>
    <x v="0"/>
    <x v="0"/>
    <x v="0"/>
    <x v="13"/>
    <x v="0"/>
    <x v="0"/>
    <x v="0"/>
    <x v="0"/>
    <x v="0"/>
    <x v="0"/>
    <x v="0"/>
    <x v="0"/>
    <x v="0"/>
  </r>
  <r>
    <n v="178225469"/>
    <x v="0"/>
    <x v="0"/>
    <x v="0"/>
    <x v="37"/>
    <x v="0"/>
    <x v="0"/>
    <x v="0"/>
    <x v="0"/>
    <x v="0"/>
    <x v="0"/>
    <x v="0"/>
    <x v="0"/>
    <x v="0"/>
  </r>
  <r>
    <n v="178225976"/>
    <x v="3"/>
    <x v="0"/>
    <x v="0"/>
    <x v="2"/>
    <x v="0"/>
    <x v="0"/>
    <x v="0"/>
    <x v="0"/>
    <x v="0"/>
    <x v="0"/>
    <x v="0"/>
    <x v="0"/>
    <x v="0"/>
  </r>
  <r>
    <n v="178226025"/>
    <x v="3"/>
    <x v="0"/>
    <x v="0"/>
    <x v="2"/>
    <x v="0"/>
    <x v="0"/>
    <x v="0"/>
    <x v="0"/>
    <x v="0"/>
    <x v="0"/>
    <x v="0"/>
    <x v="0"/>
    <x v="0"/>
  </r>
  <r>
    <n v="178228196"/>
    <x v="3"/>
    <x v="0"/>
    <x v="0"/>
    <x v="12"/>
    <x v="0"/>
    <x v="0"/>
    <x v="0"/>
    <x v="0"/>
    <x v="0"/>
    <x v="0"/>
    <x v="0"/>
    <x v="0"/>
    <x v="0"/>
  </r>
  <r>
    <n v="178230639"/>
    <x v="0"/>
    <x v="0"/>
    <x v="0"/>
    <x v="21"/>
    <x v="0"/>
    <x v="2"/>
    <x v="0"/>
    <x v="1"/>
    <x v="0"/>
    <x v="0"/>
    <x v="0"/>
    <x v="0"/>
    <x v="0"/>
  </r>
  <r>
    <n v="178230683"/>
    <x v="2"/>
    <x v="0"/>
    <x v="0"/>
    <x v="21"/>
    <x v="0"/>
    <x v="0"/>
    <x v="0"/>
    <x v="0"/>
    <x v="0"/>
    <x v="0"/>
    <x v="0"/>
    <x v="0"/>
    <x v="0"/>
  </r>
  <r>
    <n v="178230706"/>
    <x v="2"/>
    <x v="0"/>
    <x v="0"/>
    <x v="21"/>
    <x v="0"/>
    <x v="0"/>
    <x v="0"/>
    <x v="0"/>
    <x v="0"/>
    <x v="0"/>
    <x v="0"/>
    <x v="0"/>
    <x v="0"/>
  </r>
  <r>
    <n v="178242333"/>
    <x v="21"/>
    <x v="0"/>
    <x v="0"/>
    <x v="31"/>
    <x v="0"/>
    <x v="0"/>
    <x v="0"/>
    <x v="0"/>
    <x v="0"/>
    <x v="0"/>
    <x v="0"/>
    <x v="0"/>
    <x v="0"/>
  </r>
  <r>
    <n v="178242350"/>
    <x v="21"/>
    <x v="0"/>
    <x v="0"/>
    <x v="31"/>
    <x v="0"/>
    <x v="0"/>
    <x v="0"/>
    <x v="0"/>
    <x v="0"/>
    <x v="0"/>
    <x v="0"/>
    <x v="0"/>
    <x v="0"/>
  </r>
  <r>
    <n v="178242836"/>
    <x v="8"/>
    <x v="0"/>
    <x v="0"/>
    <x v="13"/>
    <x v="0"/>
    <x v="0"/>
    <x v="0"/>
    <x v="0"/>
    <x v="1"/>
    <x v="0"/>
    <x v="0"/>
    <x v="0"/>
    <x v="0"/>
  </r>
  <r>
    <n v="178242865"/>
    <x v="8"/>
    <x v="0"/>
    <x v="0"/>
    <x v="13"/>
    <x v="0"/>
    <x v="0"/>
    <x v="0"/>
    <x v="0"/>
    <x v="1"/>
    <x v="0"/>
    <x v="0"/>
    <x v="0"/>
    <x v="0"/>
  </r>
  <r>
    <n v="178242896"/>
    <x v="8"/>
    <x v="0"/>
    <x v="0"/>
    <x v="13"/>
    <x v="0"/>
    <x v="0"/>
    <x v="0"/>
    <x v="0"/>
    <x v="1"/>
    <x v="0"/>
    <x v="0"/>
    <x v="0"/>
    <x v="0"/>
  </r>
  <r>
    <n v="178243062"/>
    <x v="3"/>
    <x v="0"/>
    <x v="0"/>
    <x v="37"/>
    <x v="0"/>
    <x v="0"/>
    <x v="0"/>
    <x v="0"/>
    <x v="0"/>
    <x v="0"/>
    <x v="0"/>
    <x v="0"/>
    <x v="0"/>
  </r>
  <r>
    <n v="178243341"/>
    <x v="19"/>
    <x v="0"/>
    <x v="0"/>
    <x v="10"/>
    <x v="0"/>
    <x v="0"/>
    <x v="0"/>
    <x v="0"/>
    <x v="0"/>
    <x v="0"/>
    <x v="0"/>
    <x v="0"/>
    <x v="0"/>
  </r>
  <r>
    <n v="178243380"/>
    <x v="19"/>
    <x v="0"/>
    <x v="0"/>
    <x v="10"/>
    <x v="0"/>
    <x v="0"/>
    <x v="0"/>
    <x v="0"/>
    <x v="0"/>
    <x v="0"/>
    <x v="0"/>
    <x v="0"/>
    <x v="0"/>
  </r>
  <r>
    <n v="178243401"/>
    <x v="20"/>
    <x v="0"/>
    <x v="0"/>
    <x v="10"/>
    <x v="0"/>
    <x v="0"/>
    <x v="0"/>
    <x v="0"/>
    <x v="0"/>
    <x v="0"/>
    <x v="0"/>
    <x v="0"/>
    <x v="0"/>
  </r>
  <r>
    <n v="178244324"/>
    <x v="2"/>
    <x v="0"/>
    <x v="0"/>
    <x v="14"/>
    <x v="0"/>
    <x v="0"/>
    <x v="0"/>
    <x v="0"/>
    <x v="0"/>
    <x v="0"/>
    <x v="0"/>
    <x v="0"/>
    <x v="0"/>
  </r>
  <r>
    <n v="178244386"/>
    <x v="2"/>
    <x v="0"/>
    <x v="0"/>
    <x v="14"/>
    <x v="0"/>
    <x v="0"/>
    <x v="0"/>
    <x v="0"/>
    <x v="0"/>
    <x v="0"/>
    <x v="0"/>
    <x v="0"/>
    <x v="0"/>
  </r>
  <r>
    <n v="178244414"/>
    <x v="2"/>
    <x v="0"/>
    <x v="0"/>
    <x v="14"/>
    <x v="0"/>
    <x v="0"/>
    <x v="0"/>
    <x v="0"/>
    <x v="0"/>
    <x v="0"/>
    <x v="0"/>
    <x v="0"/>
    <x v="0"/>
  </r>
  <r>
    <n v="178245807"/>
    <x v="21"/>
    <x v="0"/>
    <x v="0"/>
    <x v="14"/>
    <x v="0"/>
    <x v="0"/>
    <x v="0"/>
    <x v="0"/>
    <x v="0"/>
    <x v="0"/>
    <x v="0"/>
    <x v="0"/>
    <x v="0"/>
  </r>
  <r>
    <n v="178274448"/>
    <x v="21"/>
    <x v="0"/>
    <x v="0"/>
    <x v="14"/>
    <x v="0"/>
    <x v="0"/>
    <x v="0"/>
    <x v="0"/>
    <x v="0"/>
    <x v="0"/>
    <x v="0"/>
    <x v="0"/>
    <x v="0"/>
  </r>
  <r>
    <n v="178274482"/>
    <x v="21"/>
    <x v="0"/>
    <x v="0"/>
    <x v="14"/>
    <x v="0"/>
    <x v="0"/>
    <x v="0"/>
    <x v="0"/>
    <x v="0"/>
    <x v="0"/>
    <x v="0"/>
    <x v="0"/>
    <x v="0"/>
  </r>
  <r>
    <n v="178274537"/>
    <x v="21"/>
    <x v="0"/>
    <x v="0"/>
    <x v="14"/>
    <x v="0"/>
    <x v="0"/>
    <x v="0"/>
    <x v="0"/>
    <x v="0"/>
    <x v="0"/>
    <x v="0"/>
    <x v="0"/>
    <x v="0"/>
  </r>
  <r>
    <n v="178274621"/>
    <x v="3"/>
    <x v="0"/>
    <x v="0"/>
    <x v="14"/>
    <x v="0"/>
    <x v="0"/>
    <x v="0"/>
    <x v="0"/>
    <x v="0"/>
    <x v="0"/>
    <x v="0"/>
    <x v="0"/>
    <x v="0"/>
  </r>
  <r>
    <n v="178274648"/>
    <x v="21"/>
    <x v="0"/>
    <x v="0"/>
    <x v="14"/>
    <x v="0"/>
    <x v="0"/>
    <x v="0"/>
    <x v="0"/>
    <x v="0"/>
    <x v="0"/>
    <x v="0"/>
    <x v="0"/>
    <x v="0"/>
  </r>
  <r>
    <n v="178278781"/>
    <x v="21"/>
    <x v="0"/>
    <x v="0"/>
    <x v="6"/>
    <x v="0"/>
    <x v="0"/>
    <x v="0"/>
    <x v="0"/>
    <x v="0"/>
    <x v="0"/>
    <x v="0"/>
    <x v="0"/>
    <x v="0"/>
  </r>
  <r>
    <n v="178279567"/>
    <x v="3"/>
    <x v="0"/>
    <x v="0"/>
    <x v="11"/>
    <x v="0"/>
    <x v="0"/>
    <x v="0"/>
    <x v="0"/>
    <x v="0"/>
    <x v="0"/>
    <x v="0"/>
    <x v="0"/>
    <x v="0"/>
  </r>
  <r>
    <n v="178314192"/>
    <x v="21"/>
    <x v="0"/>
    <x v="0"/>
    <x v="2"/>
    <x v="0"/>
    <x v="0"/>
    <x v="0"/>
    <x v="0"/>
    <x v="0"/>
    <x v="0"/>
    <x v="0"/>
    <x v="0"/>
    <x v="0"/>
  </r>
  <r>
    <n v="178314238"/>
    <x v="21"/>
    <x v="0"/>
    <x v="0"/>
    <x v="2"/>
    <x v="0"/>
    <x v="0"/>
    <x v="0"/>
    <x v="0"/>
    <x v="0"/>
    <x v="0"/>
    <x v="0"/>
    <x v="0"/>
    <x v="0"/>
  </r>
  <r>
    <n v="178314314"/>
    <x v="21"/>
    <x v="0"/>
    <x v="0"/>
    <x v="2"/>
    <x v="0"/>
    <x v="0"/>
    <x v="0"/>
    <x v="0"/>
    <x v="0"/>
    <x v="0"/>
    <x v="0"/>
    <x v="0"/>
    <x v="0"/>
  </r>
  <r>
    <n v="178314348"/>
    <x v="21"/>
    <x v="0"/>
    <x v="0"/>
    <x v="2"/>
    <x v="0"/>
    <x v="0"/>
    <x v="0"/>
    <x v="0"/>
    <x v="0"/>
    <x v="0"/>
    <x v="0"/>
    <x v="0"/>
    <x v="0"/>
  </r>
  <r>
    <n v="178314400"/>
    <x v="21"/>
    <x v="0"/>
    <x v="0"/>
    <x v="2"/>
    <x v="0"/>
    <x v="0"/>
    <x v="0"/>
    <x v="0"/>
    <x v="0"/>
    <x v="0"/>
    <x v="0"/>
    <x v="0"/>
    <x v="0"/>
  </r>
  <r>
    <n v="178335955"/>
    <x v="19"/>
    <x v="0"/>
    <x v="0"/>
    <x v="38"/>
    <x v="0"/>
    <x v="0"/>
    <x v="0"/>
    <x v="0"/>
    <x v="0"/>
    <x v="0"/>
    <x v="0"/>
    <x v="0"/>
    <x v="0"/>
  </r>
  <r>
    <n v="178335979"/>
    <x v="19"/>
    <x v="0"/>
    <x v="0"/>
    <x v="38"/>
    <x v="0"/>
    <x v="0"/>
    <x v="0"/>
    <x v="0"/>
    <x v="0"/>
    <x v="0"/>
    <x v="0"/>
    <x v="0"/>
    <x v="0"/>
  </r>
  <r>
    <n v="178336000"/>
    <x v="19"/>
    <x v="0"/>
    <x v="0"/>
    <x v="38"/>
    <x v="0"/>
    <x v="0"/>
    <x v="0"/>
    <x v="0"/>
    <x v="0"/>
    <x v="0"/>
    <x v="0"/>
    <x v="0"/>
    <x v="0"/>
  </r>
  <r>
    <n v="178337206"/>
    <x v="7"/>
    <x v="0"/>
    <x v="0"/>
    <x v="9"/>
    <x v="0"/>
    <x v="0"/>
    <x v="0"/>
    <x v="0"/>
    <x v="0"/>
    <x v="0"/>
    <x v="0"/>
    <x v="0"/>
    <x v="0"/>
  </r>
  <r>
    <n v="178338516"/>
    <x v="22"/>
    <x v="0"/>
    <x v="0"/>
    <x v="2"/>
    <x v="0"/>
    <x v="0"/>
    <x v="0"/>
    <x v="0"/>
    <x v="1"/>
    <x v="0"/>
    <x v="0"/>
    <x v="0"/>
    <x v="0"/>
  </r>
  <r>
    <n v="178338557"/>
    <x v="22"/>
    <x v="0"/>
    <x v="0"/>
    <x v="2"/>
    <x v="0"/>
    <x v="0"/>
    <x v="0"/>
    <x v="0"/>
    <x v="1"/>
    <x v="0"/>
    <x v="0"/>
    <x v="0"/>
    <x v="0"/>
  </r>
  <r>
    <n v="178339422"/>
    <x v="21"/>
    <x v="0"/>
    <x v="0"/>
    <x v="2"/>
    <x v="0"/>
    <x v="0"/>
    <x v="0"/>
    <x v="0"/>
    <x v="0"/>
    <x v="0"/>
    <x v="0"/>
    <x v="0"/>
    <x v="0"/>
  </r>
  <r>
    <n v="178339445"/>
    <x v="21"/>
    <x v="0"/>
    <x v="0"/>
    <x v="2"/>
    <x v="0"/>
    <x v="0"/>
    <x v="0"/>
    <x v="0"/>
    <x v="0"/>
    <x v="0"/>
    <x v="0"/>
    <x v="0"/>
    <x v="0"/>
  </r>
  <r>
    <n v="178343046"/>
    <x v="21"/>
    <x v="0"/>
    <x v="0"/>
    <x v="14"/>
    <x v="0"/>
    <x v="0"/>
    <x v="0"/>
    <x v="0"/>
    <x v="0"/>
    <x v="0"/>
    <x v="0"/>
    <x v="0"/>
    <x v="0"/>
  </r>
  <r>
    <n v="178343085"/>
    <x v="21"/>
    <x v="0"/>
    <x v="0"/>
    <x v="14"/>
    <x v="0"/>
    <x v="0"/>
    <x v="0"/>
    <x v="0"/>
    <x v="0"/>
    <x v="0"/>
    <x v="0"/>
    <x v="0"/>
    <x v="0"/>
  </r>
  <r>
    <n v="178343106"/>
    <x v="21"/>
    <x v="0"/>
    <x v="0"/>
    <x v="14"/>
    <x v="0"/>
    <x v="0"/>
    <x v="0"/>
    <x v="0"/>
    <x v="0"/>
    <x v="0"/>
    <x v="0"/>
    <x v="0"/>
    <x v="0"/>
  </r>
  <r>
    <n v="178343149"/>
    <x v="21"/>
    <x v="0"/>
    <x v="0"/>
    <x v="14"/>
    <x v="0"/>
    <x v="0"/>
    <x v="0"/>
    <x v="0"/>
    <x v="0"/>
    <x v="0"/>
    <x v="0"/>
    <x v="0"/>
    <x v="0"/>
  </r>
  <r>
    <n v="178343834"/>
    <x v="21"/>
    <x v="0"/>
    <x v="0"/>
    <x v="14"/>
    <x v="0"/>
    <x v="0"/>
    <x v="0"/>
    <x v="0"/>
    <x v="0"/>
    <x v="0"/>
    <x v="0"/>
    <x v="0"/>
    <x v="0"/>
  </r>
  <r>
    <n v="178343873"/>
    <x v="21"/>
    <x v="0"/>
    <x v="0"/>
    <x v="14"/>
    <x v="0"/>
    <x v="0"/>
    <x v="0"/>
    <x v="0"/>
    <x v="0"/>
    <x v="0"/>
    <x v="0"/>
    <x v="0"/>
    <x v="0"/>
  </r>
  <r>
    <n v="178359847"/>
    <x v="19"/>
    <x v="0"/>
    <x v="0"/>
    <x v="14"/>
    <x v="0"/>
    <x v="0"/>
    <x v="0"/>
    <x v="0"/>
    <x v="0"/>
    <x v="0"/>
    <x v="0"/>
    <x v="0"/>
    <x v="0"/>
  </r>
  <r>
    <n v="178359879"/>
    <x v="19"/>
    <x v="0"/>
    <x v="0"/>
    <x v="14"/>
    <x v="0"/>
    <x v="0"/>
    <x v="0"/>
    <x v="0"/>
    <x v="0"/>
    <x v="0"/>
    <x v="0"/>
    <x v="0"/>
    <x v="0"/>
  </r>
  <r>
    <n v="178360040"/>
    <x v="21"/>
    <x v="0"/>
    <x v="0"/>
    <x v="26"/>
    <x v="0"/>
    <x v="0"/>
    <x v="0"/>
    <x v="0"/>
    <x v="0"/>
    <x v="0"/>
    <x v="0"/>
    <x v="0"/>
    <x v="0"/>
  </r>
  <r>
    <n v="178360064"/>
    <x v="21"/>
    <x v="0"/>
    <x v="0"/>
    <x v="26"/>
    <x v="0"/>
    <x v="0"/>
    <x v="0"/>
    <x v="0"/>
    <x v="0"/>
    <x v="0"/>
    <x v="0"/>
    <x v="0"/>
    <x v="0"/>
  </r>
  <r>
    <n v="178362062"/>
    <x v="23"/>
    <x v="0"/>
    <x v="0"/>
    <x v="14"/>
    <x v="0"/>
    <x v="0"/>
    <x v="0"/>
    <x v="0"/>
    <x v="0"/>
    <x v="0"/>
    <x v="0"/>
    <x v="0"/>
    <x v="0"/>
  </r>
  <r>
    <n v="178362090"/>
    <x v="23"/>
    <x v="0"/>
    <x v="0"/>
    <x v="14"/>
    <x v="0"/>
    <x v="0"/>
    <x v="0"/>
    <x v="0"/>
    <x v="0"/>
    <x v="0"/>
    <x v="0"/>
    <x v="0"/>
    <x v="0"/>
  </r>
  <r>
    <n v="178362162"/>
    <x v="23"/>
    <x v="0"/>
    <x v="0"/>
    <x v="14"/>
    <x v="0"/>
    <x v="0"/>
    <x v="0"/>
    <x v="0"/>
    <x v="0"/>
    <x v="0"/>
    <x v="0"/>
    <x v="0"/>
    <x v="0"/>
  </r>
  <r>
    <n v="178362418"/>
    <x v="20"/>
    <x v="0"/>
    <x v="0"/>
    <x v="19"/>
    <x v="0"/>
    <x v="0"/>
    <x v="0"/>
    <x v="0"/>
    <x v="0"/>
    <x v="0"/>
    <x v="0"/>
    <x v="0"/>
    <x v="0"/>
  </r>
  <r>
    <n v="178362457"/>
    <x v="20"/>
    <x v="0"/>
    <x v="0"/>
    <x v="19"/>
    <x v="0"/>
    <x v="0"/>
    <x v="0"/>
    <x v="0"/>
    <x v="0"/>
    <x v="0"/>
    <x v="0"/>
    <x v="0"/>
    <x v="0"/>
  </r>
  <r>
    <n v="178362644"/>
    <x v="19"/>
    <x v="0"/>
    <x v="0"/>
    <x v="3"/>
    <x v="0"/>
    <x v="0"/>
    <x v="0"/>
    <x v="0"/>
    <x v="0"/>
    <x v="0"/>
    <x v="0"/>
    <x v="0"/>
    <x v="0"/>
  </r>
  <r>
    <n v="178362692"/>
    <x v="19"/>
    <x v="0"/>
    <x v="0"/>
    <x v="3"/>
    <x v="0"/>
    <x v="0"/>
    <x v="0"/>
    <x v="0"/>
    <x v="0"/>
    <x v="0"/>
    <x v="0"/>
    <x v="0"/>
    <x v="0"/>
  </r>
  <r>
    <n v="178364567"/>
    <x v="24"/>
    <x v="0"/>
    <x v="0"/>
    <x v="39"/>
    <x v="0"/>
    <x v="0"/>
    <x v="0"/>
    <x v="0"/>
    <x v="1"/>
    <x v="0"/>
    <x v="0"/>
    <x v="0"/>
    <x v="0"/>
  </r>
  <r>
    <n v="178364605"/>
    <x v="24"/>
    <x v="0"/>
    <x v="0"/>
    <x v="39"/>
    <x v="0"/>
    <x v="0"/>
    <x v="0"/>
    <x v="0"/>
    <x v="1"/>
    <x v="0"/>
    <x v="0"/>
    <x v="0"/>
    <x v="0"/>
  </r>
  <r>
    <n v="178382319"/>
    <x v="7"/>
    <x v="0"/>
    <x v="0"/>
    <x v="40"/>
    <x v="0"/>
    <x v="1"/>
    <x v="0"/>
    <x v="1"/>
    <x v="0"/>
    <x v="0"/>
    <x v="0"/>
    <x v="0"/>
    <x v="0"/>
  </r>
  <r>
    <n v="178382344"/>
    <x v="19"/>
    <x v="0"/>
    <x v="0"/>
    <x v="40"/>
    <x v="0"/>
    <x v="0"/>
    <x v="0"/>
    <x v="0"/>
    <x v="0"/>
    <x v="0"/>
    <x v="0"/>
    <x v="0"/>
    <x v="0"/>
  </r>
  <r>
    <n v="178406133"/>
    <x v="23"/>
    <x v="0"/>
    <x v="0"/>
    <x v="4"/>
    <x v="0"/>
    <x v="0"/>
    <x v="0"/>
    <x v="0"/>
    <x v="0"/>
    <x v="0"/>
    <x v="0"/>
    <x v="0"/>
    <x v="0"/>
  </r>
  <r>
    <n v="178406186"/>
    <x v="23"/>
    <x v="0"/>
    <x v="0"/>
    <x v="4"/>
    <x v="0"/>
    <x v="0"/>
    <x v="0"/>
    <x v="0"/>
    <x v="0"/>
    <x v="0"/>
    <x v="0"/>
    <x v="0"/>
    <x v="0"/>
  </r>
  <r>
    <n v="178406242"/>
    <x v="23"/>
    <x v="0"/>
    <x v="0"/>
    <x v="4"/>
    <x v="0"/>
    <x v="0"/>
    <x v="0"/>
    <x v="0"/>
    <x v="0"/>
    <x v="0"/>
    <x v="0"/>
    <x v="0"/>
    <x v="0"/>
  </r>
  <r>
    <n v="178406252"/>
    <x v="19"/>
    <x v="0"/>
    <x v="0"/>
    <x v="9"/>
    <x v="0"/>
    <x v="0"/>
    <x v="0"/>
    <x v="0"/>
    <x v="0"/>
    <x v="0"/>
    <x v="0"/>
    <x v="0"/>
    <x v="0"/>
  </r>
  <r>
    <n v="178406267"/>
    <x v="23"/>
    <x v="0"/>
    <x v="0"/>
    <x v="4"/>
    <x v="0"/>
    <x v="0"/>
    <x v="0"/>
    <x v="0"/>
    <x v="0"/>
    <x v="0"/>
    <x v="0"/>
    <x v="0"/>
    <x v="0"/>
  </r>
  <r>
    <n v="178406396"/>
    <x v="21"/>
    <x v="0"/>
    <x v="0"/>
    <x v="14"/>
    <x v="0"/>
    <x v="0"/>
    <x v="0"/>
    <x v="0"/>
    <x v="0"/>
    <x v="0"/>
    <x v="0"/>
    <x v="0"/>
    <x v="0"/>
  </r>
  <r>
    <n v="178406440"/>
    <x v="21"/>
    <x v="0"/>
    <x v="0"/>
    <x v="14"/>
    <x v="0"/>
    <x v="0"/>
    <x v="0"/>
    <x v="0"/>
    <x v="0"/>
    <x v="0"/>
    <x v="0"/>
    <x v="0"/>
    <x v="0"/>
  </r>
  <r>
    <n v="178406465"/>
    <x v="21"/>
    <x v="0"/>
    <x v="0"/>
    <x v="14"/>
    <x v="0"/>
    <x v="0"/>
    <x v="0"/>
    <x v="0"/>
    <x v="0"/>
    <x v="0"/>
    <x v="0"/>
    <x v="0"/>
    <x v="0"/>
  </r>
  <r>
    <n v="178406522"/>
    <x v="21"/>
    <x v="0"/>
    <x v="0"/>
    <x v="25"/>
    <x v="0"/>
    <x v="0"/>
    <x v="0"/>
    <x v="0"/>
    <x v="0"/>
    <x v="0"/>
    <x v="0"/>
    <x v="0"/>
    <x v="0"/>
  </r>
  <r>
    <n v="178406565"/>
    <x v="21"/>
    <x v="0"/>
    <x v="0"/>
    <x v="25"/>
    <x v="0"/>
    <x v="0"/>
    <x v="0"/>
    <x v="0"/>
    <x v="0"/>
    <x v="0"/>
    <x v="0"/>
    <x v="0"/>
    <x v="0"/>
  </r>
  <r>
    <n v="178406596"/>
    <x v="21"/>
    <x v="0"/>
    <x v="0"/>
    <x v="25"/>
    <x v="0"/>
    <x v="0"/>
    <x v="0"/>
    <x v="0"/>
    <x v="0"/>
    <x v="0"/>
    <x v="0"/>
    <x v="0"/>
    <x v="0"/>
  </r>
  <r>
    <n v="178406619"/>
    <x v="21"/>
    <x v="0"/>
    <x v="0"/>
    <x v="25"/>
    <x v="0"/>
    <x v="0"/>
    <x v="0"/>
    <x v="0"/>
    <x v="0"/>
    <x v="0"/>
    <x v="0"/>
    <x v="0"/>
    <x v="0"/>
  </r>
  <r>
    <n v="178411460"/>
    <x v="19"/>
    <x v="0"/>
    <x v="0"/>
    <x v="25"/>
    <x v="0"/>
    <x v="0"/>
    <x v="0"/>
    <x v="0"/>
    <x v="0"/>
    <x v="0"/>
    <x v="0"/>
    <x v="0"/>
    <x v="0"/>
  </r>
  <r>
    <n v="178411489"/>
    <x v="19"/>
    <x v="0"/>
    <x v="0"/>
    <x v="25"/>
    <x v="0"/>
    <x v="0"/>
    <x v="0"/>
    <x v="0"/>
    <x v="0"/>
    <x v="0"/>
    <x v="0"/>
    <x v="0"/>
    <x v="0"/>
  </r>
  <r>
    <n v="178411514"/>
    <x v="19"/>
    <x v="0"/>
    <x v="0"/>
    <x v="25"/>
    <x v="0"/>
    <x v="0"/>
    <x v="0"/>
    <x v="0"/>
    <x v="0"/>
    <x v="0"/>
    <x v="0"/>
    <x v="0"/>
    <x v="0"/>
  </r>
  <r>
    <n v="178414795"/>
    <x v="24"/>
    <x v="0"/>
    <x v="0"/>
    <x v="41"/>
    <x v="0"/>
    <x v="0"/>
    <x v="0"/>
    <x v="0"/>
    <x v="1"/>
    <x v="0"/>
    <x v="0"/>
    <x v="0"/>
    <x v="0"/>
  </r>
  <r>
    <n v="178414852"/>
    <x v="25"/>
    <x v="0"/>
    <x v="0"/>
    <x v="41"/>
    <x v="0"/>
    <x v="0"/>
    <x v="0"/>
    <x v="0"/>
    <x v="1"/>
    <x v="0"/>
    <x v="0"/>
    <x v="0"/>
    <x v="0"/>
  </r>
  <r>
    <n v="178419401"/>
    <x v="19"/>
    <x v="0"/>
    <x v="0"/>
    <x v="40"/>
    <x v="0"/>
    <x v="0"/>
    <x v="0"/>
    <x v="0"/>
    <x v="0"/>
    <x v="0"/>
    <x v="0"/>
    <x v="0"/>
    <x v="0"/>
  </r>
  <r>
    <n v="178440471"/>
    <x v="24"/>
    <x v="0"/>
    <x v="0"/>
    <x v="42"/>
    <x v="0"/>
    <x v="0"/>
    <x v="0"/>
    <x v="0"/>
    <x v="1"/>
    <x v="0"/>
    <x v="0"/>
    <x v="0"/>
    <x v="0"/>
  </r>
  <r>
    <n v="178444011"/>
    <x v="23"/>
    <x v="0"/>
    <x v="0"/>
    <x v="11"/>
    <x v="0"/>
    <x v="0"/>
    <x v="0"/>
    <x v="0"/>
    <x v="0"/>
    <x v="0"/>
    <x v="0"/>
    <x v="0"/>
    <x v="0"/>
  </r>
  <r>
    <n v="178444059"/>
    <x v="23"/>
    <x v="0"/>
    <x v="0"/>
    <x v="11"/>
    <x v="0"/>
    <x v="0"/>
    <x v="0"/>
    <x v="0"/>
    <x v="0"/>
    <x v="0"/>
    <x v="0"/>
    <x v="0"/>
    <x v="0"/>
  </r>
  <r>
    <n v="178444577"/>
    <x v="26"/>
    <x v="0"/>
    <x v="0"/>
    <x v="34"/>
    <x v="0"/>
    <x v="0"/>
    <x v="0"/>
    <x v="0"/>
    <x v="1"/>
    <x v="0"/>
    <x v="0"/>
    <x v="0"/>
    <x v="0"/>
  </r>
  <r>
    <n v="178444617"/>
    <x v="26"/>
    <x v="0"/>
    <x v="0"/>
    <x v="34"/>
    <x v="0"/>
    <x v="0"/>
    <x v="0"/>
    <x v="0"/>
    <x v="1"/>
    <x v="0"/>
    <x v="0"/>
    <x v="0"/>
    <x v="0"/>
  </r>
  <r>
    <n v="178462678"/>
    <x v="7"/>
    <x v="0"/>
    <x v="0"/>
    <x v="43"/>
    <x v="0"/>
    <x v="4"/>
    <x v="0"/>
    <x v="1"/>
    <x v="0"/>
    <x v="0"/>
    <x v="0"/>
    <x v="0"/>
    <x v="0"/>
  </r>
  <r>
    <n v="178462772"/>
    <x v="23"/>
    <x v="0"/>
    <x v="0"/>
    <x v="43"/>
    <x v="0"/>
    <x v="0"/>
    <x v="0"/>
    <x v="0"/>
    <x v="0"/>
    <x v="0"/>
    <x v="0"/>
    <x v="0"/>
    <x v="0"/>
  </r>
  <r>
    <n v="178463844"/>
    <x v="23"/>
    <x v="0"/>
    <x v="0"/>
    <x v="21"/>
    <x v="0"/>
    <x v="0"/>
    <x v="0"/>
    <x v="0"/>
    <x v="0"/>
    <x v="0"/>
    <x v="0"/>
    <x v="0"/>
    <x v="0"/>
  </r>
  <r>
    <n v="178463889"/>
    <x v="23"/>
    <x v="0"/>
    <x v="0"/>
    <x v="21"/>
    <x v="0"/>
    <x v="0"/>
    <x v="0"/>
    <x v="0"/>
    <x v="0"/>
    <x v="0"/>
    <x v="0"/>
    <x v="0"/>
    <x v="0"/>
  </r>
  <r>
    <n v="178463925"/>
    <x v="23"/>
    <x v="0"/>
    <x v="0"/>
    <x v="21"/>
    <x v="0"/>
    <x v="0"/>
    <x v="0"/>
    <x v="0"/>
    <x v="0"/>
    <x v="0"/>
    <x v="0"/>
    <x v="0"/>
    <x v="0"/>
  </r>
  <r>
    <n v="178463950"/>
    <x v="23"/>
    <x v="0"/>
    <x v="0"/>
    <x v="39"/>
    <x v="0"/>
    <x v="0"/>
    <x v="0"/>
    <x v="0"/>
    <x v="0"/>
    <x v="0"/>
    <x v="0"/>
    <x v="0"/>
    <x v="0"/>
  </r>
  <r>
    <n v="178463996"/>
    <x v="23"/>
    <x v="0"/>
    <x v="0"/>
    <x v="39"/>
    <x v="0"/>
    <x v="0"/>
    <x v="0"/>
    <x v="0"/>
    <x v="0"/>
    <x v="0"/>
    <x v="0"/>
    <x v="0"/>
    <x v="0"/>
  </r>
  <r>
    <n v="178464073"/>
    <x v="23"/>
    <x v="0"/>
    <x v="0"/>
    <x v="39"/>
    <x v="0"/>
    <x v="0"/>
    <x v="0"/>
    <x v="0"/>
    <x v="0"/>
    <x v="0"/>
    <x v="0"/>
    <x v="0"/>
    <x v="0"/>
  </r>
  <r>
    <n v="178464111"/>
    <x v="23"/>
    <x v="0"/>
    <x v="0"/>
    <x v="39"/>
    <x v="0"/>
    <x v="0"/>
    <x v="0"/>
    <x v="0"/>
    <x v="0"/>
    <x v="0"/>
    <x v="0"/>
    <x v="0"/>
    <x v="0"/>
  </r>
  <r>
    <n v="178475639"/>
    <x v="7"/>
    <x v="0"/>
    <x v="0"/>
    <x v="21"/>
    <x v="0"/>
    <x v="0"/>
    <x v="0"/>
    <x v="0"/>
    <x v="0"/>
    <x v="0"/>
    <x v="0"/>
    <x v="0"/>
    <x v="0"/>
  </r>
  <r>
    <n v="178475667"/>
    <x v="7"/>
    <x v="0"/>
    <x v="0"/>
    <x v="21"/>
    <x v="0"/>
    <x v="0"/>
    <x v="0"/>
    <x v="0"/>
    <x v="0"/>
    <x v="0"/>
    <x v="0"/>
    <x v="0"/>
    <x v="0"/>
  </r>
  <r>
    <n v="178479027"/>
    <x v="23"/>
    <x v="0"/>
    <x v="0"/>
    <x v="38"/>
    <x v="0"/>
    <x v="0"/>
    <x v="0"/>
    <x v="0"/>
    <x v="0"/>
    <x v="0"/>
    <x v="0"/>
    <x v="0"/>
    <x v="0"/>
  </r>
  <r>
    <n v="178541482"/>
    <x v="23"/>
    <x v="0"/>
    <x v="0"/>
    <x v="26"/>
    <x v="0"/>
    <x v="0"/>
    <x v="0"/>
    <x v="0"/>
    <x v="0"/>
    <x v="0"/>
    <x v="0"/>
    <x v="0"/>
    <x v="0"/>
  </r>
  <r>
    <n v="178541510"/>
    <x v="23"/>
    <x v="0"/>
    <x v="0"/>
    <x v="26"/>
    <x v="0"/>
    <x v="0"/>
    <x v="0"/>
    <x v="0"/>
    <x v="0"/>
    <x v="0"/>
    <x v="0"/>
    <x v="0"/>
    <x v="0"/>
  </r>
  <r>
    <n v="178541527"/>
    <x v="23"/>
    <x v="0"/>
    <x v="0"/>
    <x v="26"/>
    <x v="0"/>
    <x v="0"/>
    <x v="0"/>
    <x v="0"/>
    <x v="0"/>
    <x v="0"/>
    <x v="0"/>
    <x v="0"/>
    <x v="0"/>
  </r>
  <r>
    <n v="178543539"/>
    <x v="26"/>
    <x v="0"/>
    <x v="0"/>
    <x v="24"/>
    <x v="0"/>
    <x v="0"/>
    <x v="0"/>
    <x v="0"/>
    <x v="1"/>
    <x v="0"/>
    <x v="0"/>
    <x v="0"/>
    <x v="0"/>
  </r>
  <r>
    <n v="178543569"/>
    <x v="26"/>
    <x v="0"/>
    <x v="0"/>
    <x v="24"/>
    <x v="0"/>
    <x v="0"/>
    <x v="0"/>
    <x v="0"/>
    <x v="1"/>
    <x v="0"/>
    <x v="0"/>
    <x v="0"/>
    <x v="0"/>
  </r>
  <r>
    <n v="178543604"/>
    <x v="23"/>
    <x v="0"/>
    <x v="0"/>
    <x v="24"/>
    <x v="0"/>
    <x v="0"/>
    <x v="0"/>
    <x v="0"/>
    <x v="0"/>
    <x v="0"/>
    <x v="0"/>
    <x v="0"/>
    <x v="0"/>
  </r>
  <r>
    <n v="178544032"/>
    <x v="26"/>
    <x v="0"/>
    <x v="0"/>
    <x v="5"/>
    <x v="0"/>
    <x v="0"/>
    <x v="0"/>
    <x v="0"/>
    <x v="1"/>
    <x v="0"/>
    <x v="0"/>
    <x v="0"/>
    <x v="0"/>
  </r>
  <r>
    <n v="178544047"/>
    <x v="26"/>
    <x v="0"/>
    <x v="0"/>
    <x v="5"/>
    <x v="0"/>
    <x v="0"/>
    <x v="0"/>
    <x v="0"/>
    <x v="1"/>
    <x v="0"/>
    <x v="0"/>
    <x v="0"/>
    <x v="0"/>
  </r>
  <r>
    <n v="178544111"/>
    <x v="24"/>
    <x v="0"/>
    <x v="0"/>
    <x v="22"/>
    <x v="0"/>
    <x v="0"/>
    <x v="0"/>
    <x v="0"/>
    <x v="1"/>
    <x v="0"/>
    <x v="0"/>
    <x v="0"/>
    <x v="0"/>
  </r>
  <r>
    <n v="178544135"/>
    <x v="24"/>
    <x v="0"/>
    <x v="0"/>
    <x v="22"/>
    <x v="0"/>
    <x v="0"/>
    <x v="0"/>
    <x v="0"/>
    <x v="1"/>
    <x v="0"/>
    <x v="0"/>
    <x v="0"/>
    <x v="0"/>
  </r>
  <r>
    <n v="178544167"/>
    <x v="24"/>
    <x v="0"/>
    <x v="0"/>
    <x v="22"/>
    <x v="0"/>
    <x v="0"/>
    <x v="0"/>
    <x v="0"/>
    <x v="1"/>
    <x v="0"/>
    <x v="0"/>
    <x v="0"/>
    <x v="0"/>
  </r>
  <r>
    <n v="178559005"/>
    <x v="27"/>
    <x v="0"/>
    <x v="0"/>
    <x v="14"/>
    <x v="0"/>
    <x v="0"/>
    <x v="0"/>
    <x v="0"/>
    <x v="1"/>
    <x v="0"/>
    <x v="0"/>
    <x v="0"/>
    <x v="0"/>
  </r>
  <r>
    <n v="178559035"/>
    <x v="27"/>
    <x v="0"/>
    <x v="0"/>
    <x v="14"/>
    <x v="0"/>
    <x v="0"/>
    <x v="0"/>
    <x v="0"/>
    <x v="1"/>
    <x v="0"/>
    <x v="0"/>
    <x v="0"/>
    <x v="0"/>
  </r>
  <r>
    <n v="178559063"/>
    <x v="27"/>
    <x v="0"/>
    <x v="0"/>
    <x v="14"/>
    <x v="0"/>
    <x v="0"/>
    <x v="0"/>
    <x v="0"/>
    <x v="1"/>
    <x v="0"/>
    <x v="0"/>
    <x v="0"/>
    <x v="0"/>
  </r>
  <r>
    <n v="178559084"/>
    <x v="27"/>
    <x v="0"/>
    <x v="0"/>
    <x v="14"/>
    <x v="0"/>
    <x v="0"/>
    <x v="0"/>
    <x v="0"/>
    <x v="1"/>
    <x v="0"/>
    <x v="0"/>
    <x v="0"/>
    <x v="0"/>
  </r>
  <r>
    <n v="178559256"/>
    <x v="28"/>
    <x v="0"/>
    <x v="0"/>
    <x v="7"/>
    <x v="0"/>
    <x v="0"/>
    <x v="0"/>
    <x v="0"/>
    <x v="1"/>
    <x v="0"/>
    <x v="0"/>
    <x v="0"/>
    <x v="0"/>
  </r>
  <r>
    <n v="178576189"/>
    <x v="22"/>
    <x v="0"/>
    <x v="0"/>
    <x v="14"/>
    <x v="0"/>
    <x v="0"/>
    <x v="0"/>
    <x v="0"/>
    <x v="1"/>
    <x v="0"/>
    <x v="0"/>
    <x v="0"/>
    <x v="0"/>
  </r>
  <r>
    <n v="178576230"/>
    <x v="22"/>
    <x v="0"/>
    <x v="0"/>
    <x v="14"/>
    <x v="0"/>
    <x v="0"/>
    <x v="0"/>
    <x v="0"/>
    <x v="1"/>
    <x v="0"/>
    <x v="0"/>
    <x v="0"/>
    <x v="0"/>
  </r>
  <r>
    <n v="178576330"/>
    <x v="8"/>
    <x v="0"/>
    <x v="0"/>
    <x v="4"/>
    <x v="0"/>
    <x v="0"/>
    <x v="0"/>
    <x v="0"/>
    <x v="1"/>
    <x v="0"/>
    <x v="0"/>
    <x v="0"/>
    <x v="0"/>
  </r>
  <r>
    <n v="178576371"/>
    <x v="26"/>
    <x v="0"/>
    <x v="0"/>
    <x v="14"/>
    <x v="0"/>
    <x v="0"/>
    <x v="0"/>
    <x v="0"/>
    <x v="1"/>
    <x v="0"/>
    <x v="0"/>
    <x v="0"/>
    <x v="0"/>
  </r>
  <r>
    <n v="178576406"/>
    <x v="26"/>
    <x v="0"/>
    <x v="0"/>
    <x v="14"/>
    <x v="0"/>
    <x v="0"/>
    <x v="0"/>
    <x v="0"/>
    <x v="1"/>
    <x v="0"/>
    <x v="0"/>
    <x v="0"/>
    <x v="0"/>
  </r>
  <r>
    <n v="178577630"/>
    <x v="8"/>
    <x v="0"/>
    <x v="0"/>
    <x v="30"/>
    <x v="0"/>
    <x v="0"/>
    <x v="0"/>
    <x v="0"/>
    <x v="1"/>
    <x v="0"/>
    <x v="0"/>
    <x v="0"/>
    <x v="0"/>
  </r>
  <r>
    <n v="178577664"/>
    <x v="8"/>
    <x v="0"/>
    <x v="0"/>
    <x v="30"/>
    <x v="0"/>
    <x v="0"/>
    <x v="0"/>
    <x v="0"/>
    <x v="1"/>
    <x v="0"/>
    <x v="0"/>
    <x v="0"/>
    <x v="0"/>
  </r>
  <r>
    <n v="178580026"/>
    <x v="8"/>
    <x v="0"/>
    <x v="0"/>
    <x v="44"/>
    <x v="0"/>
    <x v="0"/>
    <x v="0"/>
    <x v="0"/>
    <x v="1"/>
    <x v="0"/>
    <x v="0"/>
    <x v="0"/>
    <x v="0"/>
  </r>
  <r>
    <n v="178580129"/>
    <x v="8"/>
    <x v="0"/>
    <x v="0"/>
    <x v="44"/>
    <x v="0"/>
    <x v="0"/>
    <x v="0"/>
    <x v="0"/>
    <x v="1"/>
    <x v="0"/>
    <x v="0"/>
    <x v="0"/>
    <x v="0"/>
  </r>
  <r>
    <n v="178581325"/>
    <x v="26"/>
    <x v="0"/>
    <x v="0"/>
    <x v="39"/>
    <x v="0"/>
    <x v="0"/>
    <x v="0"/>
    <x v="0"/>
    <x v="1"/>
    <x v="0"/>
    <x v="0"/>
    <x v="0"/>
    <x v="0"/>
  </r>
  <r>
    <n v="178581368"/>
    <x v="26"/>
    <x v="0"/>
    <x v="0"/>
    <x v="39"/>
    <x v="0"/>
    <x v="0"/>
    <x v="0"/>
    <x v="0"/>
    <x v="1"/>
    <x v="0"/>
    <x v="0"/>
    <x v="0"/>
    <x v="0"/>
  </r>
  <r>
    <n v="178581404"/>
    <x v="26"/>
    <x v="0"/>
    <x v="0"/>
    <x v="39"/>
    <x v="0"/>
    <x v="0"/>
    <x v="0"/>
    <x v="0"/>
    <x v="1"/>
    <x v="0"/>
    <x v="0"/>
    <x v="0"/>
    <x v="0"/>
  </r>
  <r>
    <n v="178583289"/>
    <x v="8"/>
    <x v="0"/>
    <x v="0"/>
    <x v="1"/>
    <x v="0"/>
    <x v="0"/>
    <x v="0"/>
    <x v="0"/>
    <x v="1"/>
    <x v="0"/>
    <x v="0"/>
    <x v="0"/>
    <x v="0"/>
  </r>
  <r>
    <n v="178583506"/>
    <x v="22"/>
    <x v="0"/>
    <x v="0"/>
    <x v="2"/>
    <x v="0"/>
    <x v="0"/>
    <x v="0"/>
    <x v="0"/>
    <x v="1"/>
    <x v="0"/>
    <x v="0"/>
    <x v="0"/>
    <x v="0"/>
  </r>
  <r>
    <n v="178583554"/>
    <x v="22"/>
    <x v="0"/>
    <x v="0"/>
    <x v="2"/>
    <x v="0"/>
    <x v="0"/>
    <x v="0"/>
    <x v="0"/>
    <x v="1"/>
    <x v="0"/>
    <x v="0"/>
    <x v="0"/>
    <x v="0"/>
  </r>
  <r>
    <n v="178595917"/>
    <x v="8"/>
    <x v="0"/>
    <x v="0"/>
    <x v="20"/>
    <x v="0"/>
    <x v="0"/>
    <x v="0"/>
    <x v="0"/>
    <x v="1"/>
    <x v="0"/>
    <x v="0"/>
    <x v="0"/>
    <x v="0"/>
  </r>
  <r>
    <n v="178595945"/>
    <x v="8"/>
    <x v="0"/>
    <x v="0"/>
    <x v="20"/>
    <x v="0"/>
    <x v="0"/>
    <x v="0"/>
    <x v="0"/>
    <x v="1"/>
    <x v="0"/>
    <x v="0"/>
    <x v="0"/>
    <x v="0"/>
  </r>
  <r>
    <n v="178595974"/>
    <x v="8"/>
    <x v="0"/>
    <x v="0"/>
    <x v="20"/>
    <x v="0"/>
    <x v="0"/>
    <x v="0"/>
    <x v="0"/>
    <x v="1"/>
    <x v="0"/>
    <x v="0"/>
    <x v="0"/>
    <x v="0"/>
  </r>
  <r>
    <n v="178597013"/>
    <x v="29"/>
    <x v="0"/>
    <x v="0"/>
    <x v="1"/>
    <x v="0"/>
    <x v="0"/>
    <x v="0"/>
    <x v="0"/>
    <x v="1"/>
    <x v="0"/>
    <x v="0"/>
    <x v="0"/>
    <x v="0"/>
  </r>
  <r>
    <n v="178597036"/>
    <x v="29"/>
    <x v="0"/>
    <x v="0"/>
    <x v="1"/>
    <x v="0"/>
    <x v="0"/>
    <x v="0"/>
    <x v="0"/>
    <x v="1"/>
    <x v="0"/>
    <x v="0"/>
    <x v="0"/>
    <x v="0"/>
  </r>
  <r>
    <n v="178602882"/>
    <x v="26"/>
    <x v="0"/>
    <x v="0"/>
    <x v="2"/>
    <x v="0"/>
    <x v="0"/>
    <x v="0"/>
    <x v="0"/>
    <x v="1"/>
    <x v="0"/>
    <x v="0"/>
    <x v="0"/>
    <x v="0"/>
  </r>
  <r>
    <n v="178630754"/>
    <x v="24"/>
    <x v="0"/>
    <x v="0"/>
    <x v="1"/>
    <x v="0"/>
    <x v="0"/>
    <x v="0"/>
    <x v="0"/>
    <x v="1"/>
    <x v="0"/>
    <x v="0"/>
    <x v="0"/>
    <x v="0"/>
  </r>
  <r>
    <n v="178632826"/>
    <x v="28"/>
    <x v="0"/>
    <x v="0"/>
    <x v="1"/>
    <x v="0"/>
    <x v="0"/>
    <x v="0"/>
    <x v="0"/>
    <x v="1"/>
    <x v="0"/>
    <x v="0"/>
    <x v="0"/>
    <x v="0"/>
  </r>
  <r>
    <n v="178649227"/>
    <x v="24"/>
    <x v="0"/>
    <x v="0"/>
    <x v="16"/>
    <x v="0"/>
    <x v="5"/>
    <x v="0"/>
    <x v="1"/>
    <x v="1"/>
    <x v="0"/>
    <x v="0"/>
    <x v="0"/>
    <x v="0"/>
  </r>
  <r>
    <n v="178649251"/>
    <x v="30"/>
    <x v="0"/>
    <x v="0"/>
    <x v="16"/>
    <x v="0"/>
    <x v="0"/>
    <x v="0"/>
    <x v="0"/>
    <x v="1"/>
    <x v="0"/>
    <x v="0"/>
    <x v="0"/>
    <x v="0"/>
  </r>
  <r>
    <n v="178651405"/>
    <x v="22"/>
    <x v="0"/>
    <x v="0"/>
    <x v="2"/>
    <x v="0"/>
    <x v="0"/>
    <x v="0"/>
    <x v="0"/>
    <x v="1"/>
    <x v="0"/>
    <x v="0"/>
    <x v="0"/>
    <x v="0"/>
  </r>
  <r>
    <n v="178651428"/>
    <x v="22"/>
    <x v="0"/>
    <x v="0"/>
    <x v="2"/>
    <x v="0"/>
    <x v="0"/>
    <x v="0"/>
    <x v="0"/>
    <x v="1"/>
    <x v="0"/>
    <x v="0"/>
    <x v="0"/>
    <x v="0"/>
  </r>
  <r>
    <n v="178651668"/>
    <x v="28"/>
    <x v="0"/>
    <x v="0"/>
    <x v="10"/>
    <x v="0"/>
    <x v="0"/>
    <x v="0"/>
    <x v="0"/>
    <x v="1"/>
    <x v="0"/>
    <x v="0"/>
    <x v="0"/>
    <x v="0"/>
  </r>
  <r>
    <n v="178651712"/>
    <x v="28"/>
    <x v="0"/>
    <x v="0"/>
    <x v="10"/>
    <x v="0"/>
    <x v="0"/>
    <x v="0"/>
    <x v="0"/>
    <x v="1"/>
    <x v="0"/>
    <x v="0"/>
    <x v="0"/>
    <x v="0"/>
  </r>
  <r>
    <n v="178654341"/>
    <x v="31"/>
    <x v="0"/>
    <x v="0"/>
    <x v="33"/>
    <x v="0"/>
    <x v="0"/>
    <x v="0"/>
    <x v="0"/>
    <x v="1"/>
    <x v="0"/>
    <x v="0"/>
    <x v="0"/>
    <x v="0"/>
  </r>
  <r>
    <n v="178654366"/>
    <x v="31"/>
    <x v="0"/>
    <x v="0"/>
    <x v="33"/>
    <x v="0"/>
    <x v="0"/>
    <x v="0"/>
    <x v="0"/>
    <x v="1"/>
    <x v="0"/>
    <x v="0"/>
    <x v="0"/>
    <x v="0"/>
  </r>
  <r>
    <n v="178654372"/>
    <x v="22"/>
    <x v="0"/>
    <x v="0"/>
    <x v="3"/>
    <x v="0"/>
    <x v="0"/>
    <x v="0"/>
    <x v="0"/>
    <x v="1"/>
    <x v="0"/>
    <x v="0"/>
    <x v="0"/>
    <x v="0"/>
  </r>
  <r>
    <n v="178654390"/>
    <x v="30"/>
    <x v="0"/>
    <x v="0"/>
    <x v="6"/>
    <x v="0"/>
    <x v="0"/>
    <x v="0"/>
    <x v="0"/>
    <x v="1"/>
    <x v="0"/>
    <x v="0"/>
    <x v="0"/>
    <x v="0"/>
  </r>
  <r>
    <n v="178654391"/>
    <x v="31"/>
    <x v="0"/>
    <x v="0"/>
    <x v="33"/>
    <x v="0"/>
    <x v="0"/>
    <x v="0"/>
    <x v="0"/>
    <x v="1"/>
    <x v="0"/>
    <x v="0"/>
    <x v="0"/>
    <x v="0"/>
  </r>
  <r>
    <n v="178654398"/>
    <x v="22"/>
    <x v="0"/>
    <x v="0"/>
    <x v="3"/>
    <x v="0"/>
    <x v="0"/>
    <x v="0"/>
    <x v="0"/>
    <x v="1"/>
    <x v="0"/>
    <x v="0"/>
    <x v="0"/>
    <x v="0"/>
  </r>
  <r>
    <n v="178654420"/>
    <x v="31"/>
    <x v="0"/>
    <x v="0"/>
    <x v="33"/>
    <x v="0"/>
    <x v="0"/>
    <x v="0"/>
    <x v="0"/>
    <x v="1"/>
    <x v="0"/>
    <x v="0"/>
    <x v="0"/>
    <x v="0"/>
  </r>
  <r>
    <n v="178665891"/>
    <x v="31"/>
    <x v="0"/>
    <x v="0"/>
    <x v="12"/>
    <x v="0"/>
    <x v="0"/>
    <x v="0"/>
    <x v="0"/>
    <x v="1"/>
    <x v="0"/>
    <x v="0"/>
    <x v="0"/>
    <x v="0"/>
  </r>
  <r>
    <n v="178665928"/>
    <x v="31"/>
    <x v="0"/>
    <x v="0"/>
    <x v="12"/>
    <x v="0"/>
    <x v="0"/>
    <x v="0"/>
    <x v="0"/>
    <x v="1"/>
    <x v="0"/>
    <x v="0"/>
    <x v="0"/>
    <x v="0"/>
  </r>
  <r>
    <n v="178665949"/>
    <x v="31"/>
    <x v="0"/>
    <x v="0"/>
    <x v="12"/>
    <x v="0"/>
    <x v="0"/>
    <x v="0"/>
    <x v="0"/>
    <x v="1"/>
    <x v="0"/>
    <x v="0"/>
    <x v="0"/>
    <x v="0"/>
  </r>
  <r>
    <n v="178665978"/>
    <x v="31"/>
    <x v="0"/>
    <x v="0"/>
    <x v="12"/>
    <x v="0"/>
    <x v="0"/>
    <x v="0"/>
    <x v="0"/>
    <x v="1"/>
    <x v="0"/>
    <x v="0"/>
    <x v="0"/>
    <x v="0"/>
  </r>
  <r>
    <n v="178668868"/>
    <x v="28"/>
    <x v="0"/>
    <x v="0"/>
    <x v="41"/>
    <x v="0"/>
    <x v="0"/>
    <x v="0"/>
    <x v="0"/>
    <x v="1"/>
    <x v="0"/>
    <x v="0"/>
    <x v="0"/>
    <x v="0"/>
  </r>
  <r>
    <n v="178668886"/>
    <x v="28"/>
    <x v="0"/>
    <x v="0"/>
    <x v="41"/>
    <x v="0"/>
    <x v="0"/>
    <x v="0"/>
    <x v="0"/>
    <x v="1"/>
    <x v="0"/>
    <x v="0"/>
    <x v="0"/>
    <x v="0"/>
  </r>
  <r>
    <n v="178668907"/>
    <x v="28"/>
    <x v="0"/>
    <x v="0"/>
    <x v="41"/>
    <x v="0"/>
    <x v="0"/>
    <x v="0"/>
    <x v="0"/>
    <x v="1"/>
    <x v="0"/>
    <x v="0"/>
    <x v="0"/>
    <x v="0"/>
  </r>
  <r>
    <n v="178670711"/>
    <x v="28"/>
    <x v="0"/>
    <x v="0"/>
    <x v="45"/>
    <x v="0"/>
    <x v="0"/>
    <x v="0"/>
    <x v="0"/>
    <x v="1"/>
    <x v="0"/>
    <x v="0"/>
    <x v="0"/>
    <x v="0"/>
  </r>
  <r>
    <n v="178670732"/>
    <x v="28"/>
    <x v="0"/>
    <x v="0"/>
    <x v="45"/>
    <x v="0"/>
    <x v="0"/>
    <x v="0"/>
    <x v="0"/>
    <x v="1"/>
    <x v="0"/>
    <x v="0"/>
    <x v="0"/>
    <x v="0"/>
  </r>
  <r>
    <n v="178670748"/>
    <x v="28"/>
    <x v="0"/>
    <x v="0"/>
    <x v="45"/>
    <x v="0"/>
    <x v="0"/>
    <x v="0"/>
    <x v="0"/>
    <x v="1"/>
    <x v="0"/>
    <x v="0"/>
    <x v="0"/>
    <x v="0"/>
  </r>
  <r>
    <n v="178687469"/>
    <x v="22"/>
    <x v="0"/>
    <x v="0"/>
    <x v="8"/>
    <x v="0"/>
    <x v="0"/>
    <x v="0"/>
    <x v="0"/>
    <x v="1"/>
    <x v="0"/>
    <x v="0"/>
    <x v="0"/>
    <x v="0"/>
  </r>
  <r>
    <n v="178687503"/>
    <x v="22"/>
    <x v="0"/>
    <x v="0"/>
    <x v="8"/>
    <x v="0"/>
    <x v="0"/>
    <x v="0"/>
    <x v="0"/>
    <x v="1"/>
    <x v="0"/>
    <x v="0"/>
    <x v="0"/>
    <x v="0"/>
  </r>
  <r>
    <n v="178688102"/>
    <x v="24"/>
    <x v="0"/>
    <x v="0"/>
    <x v="24"/>
    <x v="0"/>
    <x v="0"/>
    <x v="0"/>
    <x v="0"/>
    <x v="1"/>
    <x v="0"/>
    <x v="0"/>
    <x v="0"/>
    <x v="0"/>
  </r>
  <r>
    <n v="178688139"/>
    <x v="24"/>
    <x v="0"/>
    <x v="0"/>
    <x v="24"/>
    <x v="0"/>
    <x v="0"/>
    <x v="0"/>
    <x v="0"/>
    <x v="1"/>
    <x v="0"/>
    <x v="0"/>
    <x v="0"/>
    <x v="0"/>
  </r>
  <r>
    <n v="178688923"/>
    <x v="30"/>
    <x v="0"/>
    <x v="0"/>
    <x v="15"/>
    <x v="0"/>
    <x v="0"/>
    <x v="0"/>
    <x v="0"/>
    <x v="1"/>
    <x v="0"/>
    <x v="0"/>
    <x v="0"/>
    <x v="0"/>
  </r>
  <r>
    <n v="178688961"/>
    <x v="28"/>
    <x v="0"/>
    <x v="0"/>
    <x v="15"/>
    <x v="0"/>
    <x v="0"/>
    <x v="0"/>
    <x v="0"/>
    <x v="1"/>
    <x v="0"/>
    <x v="0"/>
    <x v="0"/>
    <x v="0"/>
  </r>
  <r>
    <n v="178689183"/>
    <x v="28"/>
    <x v="0"/>
    <x v="0"/>
    <x v="15"/>
    <x v="0"/>
    <x v="0"/>
    <x v="0"/>
    <x v="0"/>
    <x v="1"/>
    <x v="0"/>
    <x v="0"/>
    <x v="0"/>
    <x v="0"/>
  </r>
  <r>
    <n v="178689649"/>
    <x v="28"/>
    <x v="0"/>
    <x v="0"/>
    <x v="30"/>
    <x v="0"/>
    <x v="5"/>
    <x v="0"/>
    <x v="1"/>
    <x v="1"/>
    <x v="0"/>
    <x v="0"/>
    <x v="0"/>
    <x v="0"/>
  </r>
  <r>
    <n v="178689938"/>
    <x v="32"/>
    <x v="0"/>
    <x v="0"/>
    <x v="18"/>
    <x v="0"/>
    <x v="0"/>
    <x v="0"/>
    <x v="0"/>
    <x v="1"/>
    <x v="0"/>
    <x v="0"/>
    <x v="0"/>
    <x v="0"/>
  </r>
  <r>
    <n v="178693015"/>
    <x v="28"/>
    <x v="0"/>
    <x v="0"/>
    <x v="12"/>
    <x v="0"/>
    <x v="0"/>
    <x v="0"/>
    <x v="0"/>
    <x v="1"/>
    <x v="0"/>
    <x v="0"/>
    <x v="0"/>
    <x v="0"/>
  </r>
  <r>
    <n v="178693032"/>
    <x v="28"/>
    <x v="0"/>
    <x v="0"/>
    <x v="12"/>
    <x v="0"/>
    <x v="0"/>
    <x v="0"/>
    <x v="0"/>
    <x v="1"/>
    <x v="0"/>
    <x v="0"/>
    <x v="0"/>
    <x v="0"/>
  </r>
  <r>
    <n v="178693056"/>
    <x v="28"/>
    <x v="0"/>
    <x v="0"/>
    <x v="12"/>
    <x v="0"/>
    <x v="0"/>
    <x v="0"/>
    <x v="0"/>
    <x v="1"/>
    <x v="0"/>
    <x v="0"/>
    <x v="0"/>
    <x v="0"/>
  </r>
  <r>
    <n v="178693587"/>
    <x v="31"/>
    <x v="0"/>
    <x v="0"/>
    <x v="30"/>
    <x v="0"/>
    <x v="0"/>
    <x v="0"/>
    <x v="0"/>
    <x v="1"/>
    <x v="0"/>
    <x v="0"/>
    <x v="0"/>
    <x v="0"/>
  </r>
  <r>
    <n v="178740884"/>
    <x v="33"/>
    <x v="0"/>
    <x v="0"/>
    <x v="6"/>
    <x v="0"/>
    <x v="0"/>
    <x v="0"/>
    <x v="0"/>
    <x v="1"/>
    <x v="0"/>
    <x v="0"/>
    <x v="0"/>
    <x v="0"/>
  </r>
  <r>
    <n v="178740953"/>
    <x v="33"/>
    <x v="0"/>
    <x v="0"/>
    <x v="6"/>
    <x v="0"/>
    <x v="0"/>
    <x v="0"/>
    <x v="0"/>
    <x v="1"/>
    <x v="0"/>
    <x v="0"/>
    <x v="0"/>
    <x v="0"/>
  </r>
  <r>
    <n v="178741000"/>
    <x v="33"/>
    <x v="0"/>
    <x v="0"/>
    <x v="6"/>
    <x v="0"/>
    <x v="0"/>
    <x v="0"/>
    <x v="0"/>
    <x v="1"/>
    <x v="0"/>
    <x v="0"/>
    <x v="0"/>
    <x v="0"/>
  </r>
  <r>
    <n v="178741934"/>
    <x v="34"/>
    <x v="0"/>
    <x v="0"/>
    <x v="16"/>
    <x v="0"/>
    <x v="0"/>
    <x v="0"/>
    <x v="0"/>
    <x v="2"/>
    <x v="0"/>
    <x v="0"/>
    <x v="0"/>
    <x v="0"/>
  </r>
  <r>
    <n v="178741969"/>
    <x v="34"/>
    <x v="0"/>
    <x v="0"/>
    <x v="16"/>
    <x v="0"/>
    <x v="0"/>
    <x v="0"/>
    <x v="0"/>
    <x v="2"/>
    <x v="0"/>
    <x v="0"/>
    <x v="0"/>
    <x v="0"/>
  </r>
  <r>
    <n v="178757166"/>
    <x v="35"/>
    <x v="0"/>
    <x v="0"/>
    <x v="10"/>
    <x v="0"/>
    <x v="0"/>
    <x v="0"/>
    <x v="0"/>
    <x v="1"/>
    <x v="0"/>
    <x v="0"/>
    <x v="0"/>
    <x v="0"/>
  </r>
  <r>
    <n v="178759481"/>
    <x v="35"/>
    <x v="0"/>
    <x v="0"/>
    <x v="24"/>
    <x v="0"/>
    <x v="0"/>
    <x v="0"/>
    <x v="0"/>
    <x v="1"/>
    <x v="0"/>
    <x v="0"/>
    <x v="0"/>
    <x v="0"/>
  </r>
  <r>
    <n v="178759517"/>
    <x v="35"/>
    <x v="0"/>
    <x v="0"/>
    <x v="24"/>
    <x v="0"/>
    <x v="0"/>
    <x v="0"/>
    <x v="0"/>
    <x v="1"/>
    <x v="0"/>
    <x v="0"/>
    <x v="0"/>
    <x v="0"/>
  </r>
  <r>
    <n v="178759547"/>
    <x v="35"/>
    <x v="0"/>
    <x v="0"/>
    <x v="24"/>
    <x v="0"/>
    <x v="0"/>
    <x v="0"/>
    <x v="0"/>
    <x v="1"/>
    <x v="0"/>
    <x v="0"/>
    <x v="0"/>
    <x v="0"/>
  </r>
  <r>
    <n v="178761734"/>
    <x v="28"/>
    <x v="0"/>
    <x v="0"/>
    <x v="1"/>
    <x v="0"/>
    <x v="0"/>
    <x v="0"/>
    <x v="0"/>
    <x v="1"/>
    <x v="0"/>
    <x v="0"/>
    <x v="0"/>
    <x v="0"/>
  </r>
  <r>
    <n v="178761755"/>
    <x v="28"/>
    <x v="0"/>
    <x v="0"/>
    <x v="1"/>
    <x v="0"/>
    <x v="0"/>
    <x v="0"/>
    <x v="0"/>
    <x v="1"/>
    <x v="0"/>
    <x v="0"/>
    <x v="0"/>
    <x v="0"/>
  </r>
  <r>
    <n v="178764892"/>
    <x v="30"/>
    <x v="0"/>
    <x v="0"/>
    <x v="34"/>
    <x v="0"/>
    <x v="0"/>
    <x v="0"/>
    <x v="0"/>
    <x v="1"/>
    <x v="0"/>
    <x v="0"/>
    <x v="0"/>
    <x v="0"/>
  </r>
  <r>
    <n v="178765070"/>
    <x v="28"/>
    <x v="0"/>
    <x v="0"/>
    <x v="38"/>
    <x v="0"/>
    <x v="0"/>
    <x v="0"/>
    <x v="0"/>
    <x v="1"/>
    <x v="0"/>
    <x v="0"/>
    <x v="0"/>
    <x v="0"/>
  </r>
  <r>
    <n v="178781911"/>
    <x v="28"/>
    <x v="0"/>
    <x v="0"/>
    <x v="15"/>
    <x v="0"/>
    <x v="0"/>
    <x v="0"/>
    <x v="0"/>
    <x v="1"/>
    <x v="0"/>
    <x v="0"/>
    <x v="0"/>
    <x v="0"/>
  </r>
  <r>
    <n v="178783480"/>
    <x v="28"/>
    <x v="0"/>
    <x v="0"/>
    <x v="3"/>
    <x v="0"/>
    <x v="0"/>
    <x v="0"/>
    <x v="0"/>
    <x v="1"/>
    <x v="0"/>
    <x v="0"/>
    <x v="0"/>
    <x v="0"/>
  </r>
  <r>
    <n v="178807174"/>
    <x v="30"/>
    <x v="0"/>
    <x v="0"/>
    <x v="12"/>
    <x v="0"/>
    <x v="0"/>
    <x v="0"/>
    <x v="0"/>
    <x v="1"/>
    <x v="0"/>
    <x v="0"/>
    <x v="0"/>
    <x v="0"/>
  </r>
  <r>
    <n v="178807193"/>
    <x v="30"/>
    <x v="0"/>
    <x v="0"/>
    <x v="12"/>
    <x v="0"/>
    <x v="0"/>
    <x v="0"/>
    <x v="0"/>
    <x v="1"/>
    <x v="0"/>
    <x v="0"/>
    <x v="0"/>
    <x v="0"/>
  </r>
  <r>
    <n v="178838488"/>
    <x v="27"/>
    <x v="0"/>
    <x v="0"/>
    <x v="1"/>
    <x v="0"/>
    <x v="0"/>
    <x v="0"/>
    <x v="0"/>
    <x v="1"/>
    <x v="0"/>
    <x v="0"/>
    <x v="0"/>
    <x v="0"/>
  </r>
  <r>
    <n v="178839204"/>
    <x v="25"/>
    <x v="0"/>
    <x v="0"/>
    <x v="6"/>
    <x v="0"/>
    <x v="0"/>
    <x v="0"/>
    <x v="0"/>
    <x v="1"/>
    <x v="0"/>
    <x v="0"/>
    <x v="0"/>
    <x v="0"/>
  </r>
  <r>
    <n v="178839266"/>
    <x v="25"/>
    <x v="0"/>
    <x v="0"/>
    <x v="6"/>
    <x v="0"/>
    <x v="0"/>
    <x v="0"/>
    <x v="0"/>
    <x v="1"/>
    <x v="0"/>
    <x v="0"/>
    <x v="0"/>
    <x v="0"/>
  </r>
  <r>
    <n v="178840301"/>
    <x v="36"/>
    <x v="0"/>
    <x v="0"/>
    <x v="16"/>
    <x v="0"/>
    <x v="0"/>
    <x v="0"/>
    <x v="0"/>
    <x v="1"/>
    <x v="0"/>
    <x v="0"/>
    <x v="0"/>
    <x v="0"/>
  </r>
  <r>
    <n v="178840344"/>
    <x v="36"/>
    <x v="0"/>
    <x v="0"/>
    <x v="16"/>
    <x v="0"/>
    <x v="0"/>
    <x v="0"/>
    <x v="0"/>
    <x v="1"/>
    <x v="0"/>
    <x v="0"/>
    <x v="0"/>
    <x v="0"/>
  </r>
  <r>
    <n v="178842405"/>
    <x v="37"/>
    <x v="0"/>
    <x v="0"/>
    <x v="12"/>
    <x v="0"/>
    <x v="0"/>
    <x v="0"/>
    <x v="0"/>
    <x v="1"/>
    <x v="0"/>
    <x v="0"/>
    <x v="0"/>
    <x v="0"/>
  </r>
  <r>
    <n v="178842436"/>
    <x v="37"/>
    <x v="0"/>
    <x v="0"/>
    <x v="12"/>
    <x v="0"/>
    <x v="0"/>
    <x v="0"/>
    <x v="0"/>
    <x v="1"/>
    <x v="0"/>
    <x v="0"/>
    <x v="0"/>
    <x v="0"/>
  </r>
  <r>
    <n v="178842452"/>
    <x v="37"/>
    <x v="0"/>
    <x v="0"/>
    <x v="12"/>
    <x v="0"/>
    <x v="0"/>
    <x v="0"/>
    <x v="0"/>
    <x v="1"/>
    <x v="0"/>
    <x v="0"/>
    <x v="0"/>
    <x v="0"/>
  </r>
  <r>
    <n v="178856050"/>
    <x v="38"/>
    <x v="0"/>
    <x v="0"/>
    <x v="32"/>
    <x v="0"/>
    <x v="0"/>
    <x v="0"/>
    <x v="0"/>
    <x v="1"/>
    <x v="0"/>
    <x v="0"/>
    <x v="0"/>
    <x v="0"/>
  </r>
  <r>
    <n v="178859789"/>
    <x v="25"/>
    <x v="0"/>
    <x v="0"/>
    <x v="20"/>
    <x v="0"/>
    <x v="0"/>
    <x v="0"/>
    <x v="0"/>
    <x v="1"/>
    <x v="0"/>
    <x v="0"/>
    <x v="0"/>
    <x v="0"/>
  </r>
  <r>
    <n v="178859817"/>
    <x v="25"/>
    <x v="0"/>
    <x v="0"/>
    <x v="20"/>
    <x v="0"/>
    <x v="0"/>
    <x v="0"/>
    <x v="0"/>
    <x v="1"/>
    <x v="0"/>
    <x v="0"/>
    <x v="0"/>
    <x v="0"/>
  </r>
  <r>
    <n v="178864938"/>
    <x v="27"/>
    <x v="0"/>
    <x v="0"/>
    <x v="24"/>
    <x v="0"/>
    <x v="0"/>
    <x v="0"/>
    <x v="0"/>
    <x v="1"/>
    <x v="0"/>
    <x v="0"/>
    <x v="0"/>
    <x v="0"/>
  </r>
  <r>
    <n v="178864967"/>
    <x v="27"/>
    <x v="0"/>
    <x v="0"/>
    <x v="24"/>
    <x v="0"/>
    <x v="0"/>
    <x v="0"/>
    <x v="0"/>
    <x v="1"/>
    <x v="0"/>
    <x v="0"/>
    <x v="0"/>
    <x v="0"/>
  </r>
  <r>
    <n v="178865015"/>
    <x v="27"/>
    <x v="0"/>
    <x v="0"/>
    <x v="24"/>
    <x v="0"/>
    <x v="0"/>
    <x v="0"/>
    <x v="0"/>
    <x v="1"/>
    <x v="0"/>
    <x v="0"/>
    <x v="0"/>
    <x v="0"/>
  </r>
  <r>
    <n v="178865040"/>
    <x v="27"/>
    <x v="0"/>
    <x v="0"/>
    <x v="24"/>
    <x v="0"/>
    <x v="0"/>
    <x v="0"/>
    <x v="0"/>
    <x v="1"/>
    <x v="0"/>
    <x v="0"/>
    <x v="0"/>
    <x v="0"/>
  </r>
  <r>
    <n v="178865131"/>
    <x v="27"/>
    <x v="0"/>
    <x v="0"/>
    <x v="24"/>
    <x v="0"/>
    <x v="0"/>
    <x v="0"/>
    <x v="0"/>
    <x v="1"/>
    <x v="0"/>
    <x v="0"/>
    <x v="0"/>
    <x v="0"/>
  </r>
  <r>
    <n v="178865491"/>
    <x v="27"/>
    <x v="0"/>
    <x v="0"/>
    <x v="44"/>
    <x v="0"/>
    <x v="0"/>
    <x v="0"/>
    <x v="0"/>
    <x v="1"/>
    <x v="0"/>
    <x v="0"/>
    <x v="0"/>
    <x v="0"/>
  </r>
  <r>
    <n v="178865539"/>
    <x v="27"/>
    <x v="0"/>
    <x v="0"/>
    <x v="44"/>
    <x v="0"/>
    <x v="0"/>
    <x v="0"/>
    <x v="0"/>
    <x v="1"/>
    <x v="0"/>
    <x v="0"/>
    <x v="0"/>
    <x v="0"/>
  </r>
  <r>
    <n v="178865587"/>
    <x v="27"/>
    <x v="0"/>
    <x v="0"/>
    <x v="44"/>
    <x v="0"/>
    <x v="0"/>
    <x v="0"/>
    <x v="0"/>
    <x v="1"/>
    <x v="0"/>
    <x v="0"/>
    <x v="0"/>
    <x v="0"/>
  </r>
  <r>
    <n v="178865609"/>
    <x v="27"/>
    <x v="0"/>
    <x v="0"/>
    <x v="44"/>
    <x v="0"/>
    <x v="0"/>
    <x v="0"/>
    <x v="0"/>
    <x v="1"/>
    <x v="0"/>
    <x v="0"/>
    <x v="0"/>
    <x v="0"/>
  </r>
  <r>
    <n v="178875690"/>
    <x v="27"/>
    <x v="0"/>
    <x v="0"/>
    <x v="44"/>
    <x v="0"/>
    <x v="0"/>
    <x v="0"/>
    <x v="0"/>
    <x v="1"/>
    <x v="0"/>
    <x v="0"/>
    <x v="0"/>
    <x v="0"/>
  </r>
  <r>
    <n v="178876274"/>
    <x v="25"/>
    <x v="0"/>
    <x v="0"/>
    <x v="16"/>
    <x v="0"/>
    <x v="0"/>
    <x v="0"/>
    <x v="0"/>
    <x v="1"/>
    <x v="0"/>
    <x v="0"/>
    <x v="0"/>
    <x v="0"/>
  </r>
  <r>
    <n v="178878370"/>
    <x v="27"/>
    <x v="0"/>
    <x v="0"/>
    <x v="8"/>
    <x v="0"/>
    <x v="0"/>
    <x v="0"/>
    <x v="0"/>
    <x v="1"/>
    <x v="0"/>
    <x v="0"/>
    <x v="0"/>
    <x v="0"/>
  </r>
  <r>
    <n v="178878408"/>
    <x v="27"/>
    <x v="0"/>
    <x v="0"/>
    <x v="8"/>
    <x v="0"/>
    <x v="0"/>
    <x v="0"/>
    <x v="0"/>
    <x v="1"/>
    <x v="0"/>
    <x v="0"/>
    <x v="0"/>
    <x v="0"/>
  </r>
  <r>
    <n v="178879359"/>
    <x v="39"/>
    <x v="0"/>
    <x v="0"/>
    <x v="9"/>
    <x v="0"/>
    <x v="0"/>
    <x v="0"/>
    <x v="0"/>
    <x v="2"/>
    <x v="0"/>
    <x v="0"/>
    <x v="0"/>
    <x v="0"/>
  </r>
  <r>
    <n v="178881745"/>
    <x v="27"/>
    <x v="0"/>
    <x v="0"/>
    <x v="14"/>
    <x v="0"/>
    <x v="0"/>
    <x v="0"/>
    <x v="0"/>
    <x v="1"/>
    <x v="0"/>
    <x v="0"/>
    <x v="0"/>
    <x v="0"/>
  </r>
  <r>
    <n v="178881767"/>
    <x v="27"/>
    <x v="0"/>
    <x v="0"/>
    <x v="14"/>
    <x v="0"/>
    <x v="0"/>
    <x v="0"/>
    <x v="0"/>
    <x v="1"/>
    <x v="0"/>
    <x v="0"/>
    <x v="0"/>
    <x v="0"/>
  </r>
  <r>
    <n v="178881799"/>
    <x v="27"/>
    <x v="0"/>
    <x v="0"/>
    <x v="14"/>
    <x v="0"/>
    <x v="0"/>
    <x v="0"/>
    <x v="0"/>
    <x v="1"/>
    <x v="0"/>
    <x v="0"/>
    <x v="0"/>
    <x v="0"/>
  </r>
  <r>
    <n v="178881819"/>
    <x v="27"/>
    <x v="0"/>
    <x v="0"/>
    <x v="14"/>
    <x v="0"/>
    <x v="0"/>
    <x v="0"/>
    <x v="0"/>
    <x v="1"/>
    <x v="0"/>
    <x v="0"/>
    <x v="0"/>
    <x v="0"/>
  </r>
  <r>
    <n v="178886272"/>
    <x v="38"/>
    <x v="0"/>
    <x v="0"/>
    <x v="23"/>
    <x v="0"/>
    <x v="0"/>
    <x v="0"/>
    <x v="0"/>
    <x v="1"/>
    <x v="0"/>
    <x v="0"/>
    <x v="0"/>
    <x v="0"/>
  </r>
  <r>
    <n v="178886304"/>
    <x v="38"/>
    <x v="0"/>
    <x v="0"/>
    <x v="23"/>
    <x v="0"/>
    <x v="0"/>
    <x v="0"/>
    <x v="0"/>
    <x v="1"/>
    <x v="0"/>
    <x v="0"/>
    <x v="0"/>
    <x v="0"/>
  </r>
  <r>
    <n v="178894723"/>
    <x v="35"/>
    <x v="0"/>
    <x v="0"/>
    <x v="25"/>
    <x v="0"/>
    <x v="0"/>
    <x v="0"/>
    <x v="0"/>
    <x v="1"/>
    <x v="0"/>
    <x v="0"/>
    <x v="0"/>
    <x v="0"/>
  </r>
  <r>
    <n v="178894763"/>
    <x v="27"/>
    <x v="0"/>
    <x v="0"/>
    <x v="24"/>
    <x v="0"/>
    <x v="0"/>
    <x v="0"/>
    <x v="0"/>
    <x v="1"/>
    <x v="0"/>
    <x v="0"/>
    <x v="0"/>
    <x v="0"/>
  </r>
  <r>
    <n v="178894805"/>
    <x v="27"/>
    <x v="0"/>
    <x v="0"/>
    <x v="24"/>
    <x v="0"/>
    <x v="0"/>
    <x v="0"/>
    <x v="0"/>
    <x v="1"/>
    <x v="0"/>
    <x v="0"/>
    <x v="0"/>
    <x v="0"/>
  </r>
  <r>
    <n v="178907099"/>
    <x v="27"/>
    <x v="0"/>
    <x v="0"/>
    <x v="12"/>
    <x v="0"/>
    <x v="0"/>
    <x v="0"/>
    <x v="0"/>
    <x v="1"/>
    <x v="0"/>
    <x v="0"/>
    <x v="0"/>
    <x v="0"/>
  </r>
  <r>
    <n v="178907124"/>
    <x v="27"/>
    <x v="0"/>
    <x v="0"/>
    <x v="12"/>
    <x v="0"/>
    <x v="0"/>
    <x v="0"/>
    <x v="0"/>
    <x v="1"/>
    <x v="0"/>
    <x v="0"/>
    <x v="0"/>
    <x v="0"/>
  </r>
  <r>
    <n v="178907550"/>
    <x v="38"/>
    <x v="0"/>
    <x v="0"/>
    <x v="17"/>
    <x v="0"/>
    <x v="0"/>
    <x v="0"/>
    <x v="0"/>
    <x v="1"/>
    <x v="0"/>
    <x v="0"/>
    <x v="0"/>
    <x v="0"/>
  </r>
  <r>
    <n v="178907574"/>
    <x v="38"/>
    <x v="0"/>
    <x v="0"/>
    <x v="17"/>
    <x v="0"/>
    <x v="0"/>
    <x v="0"/>
    <x v="0"/>
    <x v="1"/>
    <x v="0"/>
    <x v="0"/>
    <x v="0"/>
    <x v="0"/>
  </r>
  <r>
    <n v="178974057"/>
    <x v="38"/>
    <x v="0"/>
    <x v="0"/>
    <x v="13"/>
    <x v="0"/>
    <x v="0"/>
    <x v="0"/>
    <x v="0"/>
    <x v="1"/>
    <x v="0"/>
    <x v="0"/>
    <x v="0"/>
    <x v="0"/>
  </r>
  <r>
    <n v="178986706"/>
    <x v="40"/>
    <x v="0"/>
    <x v="0"/>
    <x v="19"/>
    <x v="0"/>
    <x v="0"/>
    <x v="0"/>
    <x v="0"/>
    <x v="1"/>
    <x v="0"/>
    <x v="0"/>
    <x v="0"/>
    <x v="0"/>
  </r>
  <r>
    <n v="178986736"/>
    <x v="40"/>
    <x v="0"/>
    <x v="0"/>
    <x v="19"/>
    <x v="0"/>
    <x v="0"/>
    <x v="0"/>
    <x v="0"/>
    <x v="1"/>
    <x v="0"/>
    <x v="0"/>
    <x v="0"/>
    <x v="0"/>
  </r>
  <r>
    <n v="178988878"/>
    <x v="33"/>
    <x v="0"/>
    <x v="0"/>
    <x v="34"/>
    <x v="0"/>
    <x v="0"/>
    <x v="0"/>
    <x v="0"/>
    <x v="1"/>
    <x v="0"/>
    <x v="0"/>
    <x v="0"/>
    <x v="0"/>
  </r>
  <r>
    <n v="178995614"/>
    <x v="33"/>
    <x v="0"/>
    <x v="0"/>
    <x v="46"/>
    <x v="0"/>
    <x v="0"/>
    <x v="0"/>
    <x v="0"/>
    <x v="1"/>
    <x v="0"/>
    <x v="0"/>
    <x v="0"/>
    <x v="0"/>
  </r>
  <r>
    <n v="179011438"/>
    <x v="38"/>
    <x v="0"/>
    <x v="0"/>
    <x v="0"/>
    <x v="0"/>
    <x v="0"/>
    <x v="0"/>
    <x v="0"/>
    <x v="1"/>
    <x v="0"/>
    <x v="0"/>
    <x v="0"/>
    <x v="0"/>
  </r>
  <r>
    <n v="179012106"/>
    <x v="38"/>
    <x v="0"/>
    <x v="0"/>
    <x v="14"/>
    <x v="0"/>
    <x v="0"/>
    <x v="0"/>
    <x v="0"/>
    <x v="1"/>
    <x v="0"/>
    <x v="0"/>
    <x v="0"/>
    <x v="0"/>
  </r>
  <r>
    <n v="179012183"/>
    <x v="40"/>
    <x v="0"/>
    <x v="0"/>
    <x v="7"/>
    <x v="0"/>
    <x v="0"/>
    <x v="0"/>
    <x v="0"/>
    <x v="1"/>
    <x v="0"/>
    <x v="0"/>
    <x v="0"/>
    <x v="0"/>
  </r>
  <r>
    <n v="179026911"/>
    <x v="40"/>
    <x v="0"/>
    <x v="0"/>
    <x v="47"/>
    <x v="0"/>
    <x v="0"/>
    <x v="0"/>
    <x v="0"/>
    <x v="1"/>
    <x v="0"/>
    <x v="0"/>
    <x v="0"/>
    <x v="0"/>
  </r>
  <r>
    <n v="179026952"/>
    <x v="40"/>
    <x v="0"/>
    <x v="0"/>
    <x v="47"/>
    <x v="0"/>
    <x v="0"/>
    <x v="0"/>
    <x v="0"/>
    <x v="1"/>
    <x v="0"/>
    <x v="0"/>
    <x v="0"/>
    <x v="0"/>
  </r>
  <r>
    <n v="179030629"/>
    <x v="40"/>
    <x v="0"/>
    <x v="0"/>
    <x v="17"/>
    <x v="0"/>
    <x v="0"/>
    <x v="0"/>
    <x v="0"/>
    <x v="1"/>
    <x v="0"/>
    <x v="0"/>
    <x v="0"/>
    <x v="0"/>
  </r>
  <r>
    <n v="179030685"/>
    <x v="40"/>
    <x v="0"/>
    <x v="0"/>
    <x v="17"/>
    <x v="0"/>
    <x v="0"/>
    <x v="0"/>
    <x v="0"/>
    <x v="1"/>
    <x v="0"/>
    <x v="0"/>
    <x v="0"/>
    <x v="0"/>
  </r>
  <r>
    <n v="179030713"/>
    <x v="40"/>
    <x v="0"/>
    <x v="0"/>
    <x v="17"/>
    <x v="0"/>
    <x v="0"/>
    <x v="0"/>
    <x v="0"/>
    <x v="1"/>
    <x v="0"/>
    <x v="0"/>
    <x v="0"/>
    <x v="0"/>
  </r>
  <r>
    <n v="179031786"/>
    <x v="38"/>
    <x v="0"/>
    <x v="0"/>
    <x v="6"/>
    <x v="0"/>
    <x v="0"/>
    <x v="0"/>
    <x v="0"/>
    <x v="1"/>
    <x v="0"/>
    <x v="0"/>
    <x v="0"/>
    <x v="0"/>
  </r>
  <r>
    <n v="179031845"/>
    <x v="38"/>
    <x v="0"/>
    <x v="0"/>
    <x v="6"/>
    <x v="0"/>
    <x v="0"/>
    <x v="0"/>
    <x v="0"/>
    <x v="1"/>
    <x v="0"/>
    <x v="0"/>
    <x v="0"/>
    <x v="0"/>
  </r>
  <r>
    <n v="179033580"/>
    <x v="29"/>
    <x v="0"/>
    <x v="0"/>
    <x v="48"/>
    <x v="0"/>
    <x v="0"/>
    <x v="0"/>
    <x v="0"/>
    <x v="1"/>
    <x v="0"/>
    <x v="0"/>
    <x v="0"/>
    <x v="0"/>
  </r>
  <r>
    <n v="179033609"/>
    <x v="29"/>
    <x v="0"/>
    <x v="0"/>
    <x v="48"/>
    <x v="0"/>
    <x v="0"/>
    <x v="0"/>
    <x v="0"/>
    <x v="1"/>
    <x v="0"/>
    <x v="0"/>
    <x v="0"/>
    <x v="0"/>
  </r>
  <r>
    <n v="179046808"/>
    <x v="41"/>
    <x v="0"/>
    <x v="0"/>
    <x v="24"/>
    <x v="0"/>
    <x v="0"/>
    <x v="0"/>
    <x v="0"/>
    <x v="3"/>
    <x v="0"/>
    <x v="0"/>
    <x v="0"/>
    <x v="0"/>
  </r>
  <r>
    <n v="179046840"/>
    <x v="41"/>
    <x v="0"/>
    <x v="0"/>
    <x v="24"/>
    <x v="0"/>
    <x v="0"/>
    <x v="0"/>
    <x v="0"/>
    <x v="3"/>
    <x v="0"/>
    <x v="0"/>
    <x v="0"/>
    <x v="0"/>
  </r>
  <r>
    <n v="179052796"/>
    <x v="42"/>
    <x v="0"/>
    <x v="0"/>
    <x v="4"/>
    <x v="0"/>
    <x v="0"/>
    <x v="0"/>
    <x v="0"/>
    <x v="1"/>
    <x v="0"/>
    <x v="0"/>
    <x v="0"/>
    <x v="0"/>
  </r>
  <r>
    <n v="179096418"/>
    <x v="36"/>
    <x v="0"/>
    <x v="0"/>
    <x v="49"/>
    <x v="0"/>
    <x v="0"/>
    <x v="0"/>
    <x v="0"/>
    <x v="1"/>
    <x v="0"/>
    <x v="0"/>
    <x v="0"/>
    <x v="0"/>
  </r>
  <r>
    <n v="179096441"/>
    <x v="36"/>
    <x v="0"/>
    <x v="0"/>
    <x v="49"/>
    <x v="0"/>
    <x v="0"/>
    <x v="0"/>
    <x v="0"/>
    <x v="1"/>
    <x v="0"/>
    <x v="0"/>
    <x v="0"/>
    <x v="0"/>
  </r>
  <r>
    <n v="179100078"/>
    <x v="29"/>
    <x v="0"/>
    <x v="0"/>
    <x v="7"/>
    <x v="0"/>
    <x v="0"/>
    <x v="0"/>
    <x v="0"/>
    <x v="1"/>
    <x v="0"/>
    <x v="0"/>
    <x v="0"/>
    <x v="0"/>
  </r>
  <r>
    <n v="179100092"/>
    <x v="43"/>
    <x v="0"/>
    <x v="0"/>
    <x v="7"/>
    <x v="0"/>
    <x v="0"/>
    <x v="0"/>
    <x v="0"/>
    <x v="1"/>
    <x v="0"/>
    <x v="0"/>
    <x v="0"/>
    <x v="0"/>
  </r>
  <r>
    <n v="179116275"/>
    <x v="40"/>
    <x v="0"/>
    <x v="0"/>
    <x v="25"/>
    <x v="0"/>
    <x v="0"/>
    <x v="0"/>
    <x v="0"/>
    <x v="1"/>
    <x v="0"/>
    <x v="0"/>
    <x v="0"/>
    <x v="0"/>
  </r>
  <r>
    <n v="179116298"/>
    <x v="40"/>
    <x v="0"/>
    <x v="0"/>
    <x v="25"/>
    <x v="0"/>
    <x v="0"/>
    <x v="0"/>
    <x v="0"/>
    <x v="1"/>
    <x v="0"/>
    <x v="0"/>
    <x v="0"/>
    <x v="0"/>
  </r>
  <r>
    <n v="179116316"/>
    <x v="40"/>
    <x v="0"/>
    <x v="0"/>
    <x v="25"/>
    <x v="0"/>
    <x v="0"/>
    <x v="0"/>
    <x v="0"/>
    <x v="1"/>
    <x v="0"/>
    <x v="0"/>
    <x v="0"/>
    <x v="0"/>
  </r>
  <r>
    <n v="179116404"/>
    <x v="40"/>
    <x v="0"/>
    <x v="0"/>
    <x v="14"/>
    <x v="0"/>
    <x v="0"/>
    <x v="0"/>
    <x v="0"/>
    <x v="1"/>
    <x v="0"/>
    <x v="0"/>
    <x v="0"/>
    <x v="0"/>
  </r>
  <r>
    <n v="179116430"/>
    <x v="40"/>
    <x v="0"/>
    <x v="0"/>
    <x v="14"/>
    <x v="0"/>
    <x v="0"/>
    <x v="0"/>
    <x v="0"/>
    <x v="1"/>
    <x v="0"/>
    <x v="0"/>
    <x v="0"/>
    <x v="0"/>
  </r>
  <r>
    <n v="179116446"/>
    <x v="40"/>
    <x v="0"/>
    <x v="0"/>
    <x v="14"/>
    <x v="0"/>
    <x v="0"/>
    <x v="0"/>
    <x v="0"/>
    <x v="1"/>
    <x v="0"/>
    <x v="0"/>
    <x v="0"/>
    <x v="0"/>
  </r>
  <r>
    <n v="179116475"/>
    <x v="40"/>
    <x v="0"/>
    <x v="0"/>
    <x v="14"/>
    <x v="0"/>
    <x v="0"/>
    <x v="0"/>
    <x v="0"/>
    <x v="1"/>
    <x v="0"/>
    <x v="0"/>
    <x v="0"/>
    <x v="0"/>
  </r>
  <r>
    <n v="179118568"/>
    <x v="40"/>
    <x v="0"/>
    <x v="0"/>
    <x v="12"/>
    <x v="0"/>
    <x v="5"/>
    <x v="0"/>
    <x v="1"/>
    <x v="1"/>
    <x v="0"/>
    <x v="0"/>
    <x v="0"/>
    <x v="0"/>
  </r>
  <r>
    <n v="179118610"/>
    <x v="29"/>
    <x v="0"/>
    <x v="0"/>
    <x v="12"/>
    <x v="0"/>
    <x v="5"/>
    <x v="0"/>
    <x v="1"/>
    <x v="1"/>
    <x v="0"/>
    <x v="0"/>
    <x v="0"/>
    <x v="0"/>
  </r>
  <r>
    <n v="179120398"/>
    <x v="32"/>
    <x v="0"/>
    <x v="0"/>
    <x v="24"/>
    <x v="0"/>
    <x v="0"/>
    <x v="0"/>
    <x v="0"/>
    <x v="1"/>
    <x v="0"/>
    <x v="0"/>
    <x v="0"/>
    <x v="0"/>
  </r>
  <r>
    <n v="179120423"/>
    <x v="32"/>
    <x v="0"/>
    <x v="0"/>
    <x v="24"/>
    <x v="0"/>
    <x v="0"/>
    <x v="0"/>
    <x v="0"/>
    <x v="1"/>
    <x v="0"/>
    <x v="0"/>
    <x v="0"/>
    <x v="0"/>
  </r>
  <r>
    <n v="179122028"/>
    <x v="37"/>
    <x v="0"/>
    <x v="0"/>
    <x v="33"/>
    <x v="0"/>
    <x v="0"/>
    <x v="0"/>
    <x v="0"/>
    <x v="1"/>
    <x v="0"/>
    <x v="0"/>
    <x v="0"/>
    <x v="0"/>
  </r>
  <r>
    <n v="179122041"/>
    <x v="37"/>
    <x v="0"/>
    <x v="0"/>
    <x v="33"/>
    <x v="0"/>
    <x v="0"/>
    <x v="0"/>
    <x v="0"/>
    <x v="1"/>
    <x v="0"/>
    <x v="0"/>
    <x v="0"/>
    <x v="0"/>
  </r>
  <r>
    <n v="179125013"/>
    <x v="43"/>
    <x v="0"/>
    <x v="0"/>
    <x v="31"/>
    <x v="0"/>
    <x v="0"/>
    <x v="0"/>
    <x v="0"/>
    <x v="1"/>
    <x v="0"/>
    <x v="0"/>
    <x v="0"/>
    <x v="0"/>
  </r>
  <r>
    <n v="179125027"/>
    <x v="43"/>
    <x v="0"/>
    <x v="0"/>
    <x v="31"/>
    <x v="0"/>
    <x v="0"/>
    <x v="0"/>
    <x v="0"/>
    <x v="1"/>
    <x v="0"/>
    <x v="0"/>
    <x v="0"/>
    <x v="0"/>
  </r>
  <r>
    <n v="179125041"/>
    <x v="43"/>
    <x v="0"/>
    <x v="0"/>
    <x v="31"/>
    <x v="0"/>
    <x v="0"/>
    <x v="0"/>
    <x v="0"/>
    <x v="1"/>
    <x v="0"/>
    <x v="0"/>
    <x v="0"/>
    <x v="0"/>
  </r>
  <r>
    <n v="179125061"/>
    <x v="43"/>
    <x v="0"/>
    <x v="0"/>
    <x v="31"/>
    <x v="0"/>
    <x v="0"/>
    <x v="0"/>
    <x v="0"/>
    <x v="1"/>
    <x v="0"/>
    <x v="0"/>
    <x v="0"/>
    <x v="0"/>
  </r>
  <r>
    <n v="179125298"/>
    <x v="42"/>
    <x v="0"/>
    <x v="0"/>
    <x v="18"/>
    <x v="0"/>
    <x v="0"/>
    <x v="0"/>
    <x v="0"/>
    <x v="1"/>
    <x v="0"/>
    <x v="0"/>
    <x v="0"/>
    <x v="0"/>
  </r>
  <r>
    <n v="179172525"/>
    <x v="37"/>
    <x v="0"/>
    <x v="0"/>
    <x v="15"/>
    <x v="0"/>
    <x v="0"/>
    <x v="0"/>
    <x v="0"/>
    <x v="1"/>
    <x v="0"/>
    <x v="0"/>
    <x v="0"/>
    <x v="0"/>
  </r>
  <r>
    <n v="179172562"/>
    <x v="37"/>
    <x v="0"/>
    <x v="0"/>
    <x v="15"/>
    <x v="0"/>
    <x v="0"/>
    <x v="0"/>
    <x v="0"/>
    <x v="1"/>
    <x v="0"/>
    <x v="0"/>
    <x v="0"/>
    <x v="0"/>
  </r>
  <r>
    <n v="179172602"/>
    <x v="37"/>
    <x v="0"/>
    <x v="0"/>
    <x v="15"/>
    <x v="0"/>
    <x v="0"/>
    <x v="0"/>
    <x v="0"/>
    <x v="1"/>
    <x v="0"/>
    <x v="0"/>
    <x v="0"/>
    <x v="0"/>
  </r>
  <r>
    <n v="179188577"/>
    <x v="37"/>
    <x v="0"/>
    <x v="0"/>
    <x v="50"/>
    <x v="0"/>
    <x v="0"/>
    <x v="0"/>
    <x v="0"/>
    <x v="1"/>
    <x v="0"/>
    <x v="0"/>
    <x v="0"/>
    <x v="0"/>
  </r>
  <r>
    <n v="179216856"/>
    <x v="42"/>
    <x v="0"/>
    <x v="0"/>
    <x v="12"/>
    <x v="0"/>
    <x v="0"/>
    <x v="0"/>
    <x v="0"/>
    <x v="1"/>
    <x v="0"/>
    <x v="0"/>
    <x v="0"/>
    <x v="0"/>
  </r>
  <r>
    <n v="179216869"/>
    <x v="37"/>
    <x v="0"/>
    <x v="0"/>
    <x v="17"/>
    <x v="0"/>
    <x v="0"/>
    <x v="0"/>
    <x v="0"/>
    <x v="1"/>
    <x v="0"/>
    <x v="0"/>
    <x v="0"/>
    <x v="0"/>
  </r>
  <r>
    <n v="179216900"/>
    <x v="37"/>
    <x v="0"/>
    <x v="0"/>
    <x v="17"/>
    <x v="0"/>
    <x v="0"/>
    <x v="0"/>
    <x v="0"/>
    <x v="1"/>
    <x v="0"/>
    <x v="0"/>
    <x v="0"/>
    <x v="0"/>
  </r>
  <r>
    <n v="179216915"/>
    <x v="42"/>
    <x v="0"/>
    <x v="0"/>
    <x v="12"/>
    <x v="0"/>
    <x v="0"/>
    <x v="0"/>
    <x v="0"/>
    <x v="1"/>
    <x v="0"/>
    <x v="0"/>
    <x v="0"/>
    <x v="0"/>
  </r>
  <r>
    <n v="179216923"/>
    <x v="37"/>
    <x v="0"/>
    <x v="0"/>
    <x v="17"/>
    <x v="0"/>
    <x v="0"/>
    <x v="0"/>
    <x v="0"/>
    <x v="1"/>
    <x v="0"/>
    <x v="0"/>
    <x v="0"/>
    <x v="0"/>
  </r>
  <r>
    <n v="179219970"/>
    <x v="42"/>
    <x v="0"/>
    <x v="0"/>
    <x v="21"/>
    <x v="0"/>
    <x v="0"/>
    <x v="0"/>
    <x v="0"/>
    <x v="1"/>
    <x v="0"/>
    <x v="0"/>
    <x v="0"/>
    <x v="0"/>
  </r>
  <r>
    <n v="179220538"/>
    <x v="37"/>
    <x v="0"/>
    <x v="0"/>
    <x v="6"/>
    <x v="0"/>
    <x v="0"/>
    <x v="0"/>
    <x v="0"/>
    <x v="1"/>
    <x v="0"/>
    <x v="0"/>
    <x v="0"/>
    <x v="0"/>
  </r>
  <r>
    <n v="179220590"/>
    <x v="37"/>
    <x v="0"/>
    <x v="0"/>
    <x v="6"/>
    <x v="0"/>
    <x v="0"/>
    <x v="0"/>
    <x v="0"/>
    <x v="1"/>
    <x v="0"/>
    <x v="0"/>
    <x v="0"/>
    <x v="0"/>
  </r>
  <r>
    <n v="179220653"/>
    <x v="37"/>
    <x v="0"/>
    <x v="0"/>
    <x v="6"/>
    <x v="0"/>
    <x v="0"/>
    <x v="0"/>
    <x v="0"/>
    <x v="1"/>
    <x v="0"/>
    <x v="0"/>
    <x v="0"/>
    <x v="0"/>
  </r>
  <r>
    <n v="179220718"/>
    <x v="37"/>
    <x v="0"/>
    <x v="0"/>
    <x v="6"/>
    <x v="0"/>
    <x v="0"/>
    <x v="0"/>
    <x v="0"/>
    <x v="1"/>
    <x v="0"/>
    <x v="0"/>
    <x v="0"/>
    <x v="0"/>
  </r>
  <r>
    <n v="179221460"/>
    <x v="32"/>
    <x v="0"/>
    <x v="0"/>
    <x v="16"/>
    <x v="0"/>
    <x v="5"/>
    <x v="0"/>
    <x v="1"/>
    <x v="1"/>
    <x v="0"/>
    <x v="0"/>
    <x v="0"/>
    <x v="0"/>
  </r>
  <r>
    <n v="179226316"/>
    <x v="37"/>
    <x v="0"/>
    <x v="0"/>
    <x v="51"/>
    <x v="0"/>
    <x v="0"/>
    <x v="0"/>
    <x v="0"/>
    <x v="1"/>
    <x v="0"/>
    <x v="0"/>
    <x v="0"/>
    <x v="0"/>
  </r>
  <r>
    <n v="179226480"/>
    <x v="32"/>
    <x v="0"/>
    <x v="0"/>
    <x v="7"/>
    <x v="0"/>
    <x v="0"/>
    <x v="0"/>
    <x v="0"/>
    <x v="1"/>
    <x v="0"/>
    <x v="0"/>
    <x v="0"/>
    <x v="0"/>
  </r>
  <r>
    <n v="179226503"/>
    <x v="32"/>
    <x v="0"/>
    <x v="0"/>
    <x v="7"/>
    <x v="0"/>
    <x v="0"/>
    <x v="0"/>
    <x v="0"/>
    <x v="1"/>
    <x v="0"/>
    <x v="0"/>
    <x v="0"/>
    <x v="0"/>
  </r>
  <r>
    <n v="179226522"/>
    <x v="32"/>
    <x v="0"/>
    <x v="0"/>
    <x v="7"/>
    <x v="0"/>
    <x v="0"/>
    <x v="0"/>
    <x v="0"/>
    <x v="1"/>
    <x v="0"/>
    <x v="0"/>
    <x v="0"/>
    <x v="0"/>
  </r>
  <r>
    <n v="179226548"/>
    <x v="32"/>
    <x v="0"/>
    <x v="0"/>
    <x v="7"/>
    <x v="0"/>
    <x v="0"/>
    <x v="0"/>
    <x v="0"/>
    <x v="1"/>
    <x v="0"/>
    <x v="0"/>
    <x v="0"/>
    <x v="0"/>
  </r>
  <r>
    <n v="179229535"/>
    <x v="37"/>
    <x v="0"/>
    <x v="0"/>
    <x v="5"/>
    <x v="0"/>
    <x v="0"/>
    <x v="0"/>
    <x v="0"/>
    <x v="1"/>
    <x v="0"/>
    <x v="0"/>
    <x v="0"/>
    <x v="0"/>
  </r>
  <r>
    <n v="179229566"/>
    <x v="37"/>
    <x v="0"/>
    <x v="0"/>
    <x v="5"/>
    <x v="0"/>
    <x v="0"/>
    <x v="0"/>
    <x v="0"/>
    <x v="1"/>
    <x v="0"/>
    <x v="0"/>
    <x v="0"/>
    <x v="0"/>
  </r>
  <r>
    <n v="179229587"/>
    <x v="37"/>
    <x v="0"/>
    <x v="0"/>
    <x v="5"/>
    <x v="0"/>
    <x v="0"/>
    <x v="0"/>
    <x v="0"/>
    <x v="1"/>
    <x v="0"/>
    <x v="0"/>
    <x v="0"/>
    <x v="0"/>
  </r>
  <r>
    <n v="179230516"/>
    <x v="37"/>
    <x v="0"/>
    <x v="0"/>
    <x v="52"/>
    <x v="0"/>
    <x v="0"/>
    <x v="0"/>
    <x v="0"/>
    <x v="1"/>
    <x v="0"/>
    <x v="0"/>
    <x v="0"/>
    <x v="0"/>
  </r>
  <r>
    <n v="179230556"/>
    <x v="37"/>
    <x v="0"/>
    <x v="0"/>
    <x v="52"/>
    <x v="0"/>
    <x v="0"/>
    <x v="0"/>
    <x v="0"/>
    <x v="1"/>
    <x v="0"/>
    <x v="0"/>
    <x v="0"/>
    <x v="0"/>
  </r>
  <r>
    <n v="179230574"/>
    <x v="37"/>
    <x v="0"/>
    <x v="0"/>
    <x v="52"/>
    <x v="0"/>
    <x v="0"/>
    <x v="0"/>
    <x v="0"/>
    <x v="1"/>
    <x v="0"/>
    <x v="0"/>
    <x v="0"/>
    <x v="0"/>
  </r>
  <r>
    <n v="179234769"/>
    <x v="37"/>
    <x v="0"/>
    <x v="0"/>
    <x v="16"/>
    <x v="0"/>
    <x v="0"/>
    <x v="0"/>
    <x v="0"/>
    <x v="1"/>
    <x v="0"/>
    <x v="0"/>
    <x v="0"/>
    <x v="0"/>
  </r>
  <r>
    <n v="179235134"/>
    <x v="29"/>
    <x v="0"/>
    <x v="0"/>
    <x v="15"/>
    <x v="0"/>
    <x v="4"/>
    <x v="0"/>
    <x v="1"/>
    <x v="1"/>
    <x v="0"/>
    <x v="0"/>
    <x v="0"/>
    <x v="0"/>
  </r>
  <r>
    <n v="179235194"/>
    <x v="29"/>
    <x v="0"/>
    <x v="0"/>
    <x v="26"/>
    <x v="0"/>
    <x v="6"/>
    <x v="0"/>
    <x v="1"/>
    <x v="1"/>
    <x v="0"/>
    <x v="0"/>
    <x v="0"/>
    <x v="0"/>
  </r>
  <r>
    <n v="179235215"/>
    <x v="37"/>
    <x v="0"/>
    <x v="0"/>
    <x v="26"/>
    <x v="0"/>
    <x v="0"/>
    <x v="0"/>
    <x v="0"/>
    <x v="1"/>
    <x v="0"/>
    <x v="0"/>
    <x v="0"/>
    <x v="0"/>
  </r>
  <r>
    <n v="179235242"/>
    <x v="37"/>
    <x v="0"/>
    <x v="0"/>
    <x v="26"/>
    <x v="0"/>
    <x v="0"/>
    <x v="0"/>
    <x v="0"/>
    <x v="1"/>
    <x v="0"/>
    <x v="0"/>
    <x v="0"/>
    <x v="0"/>
  </r>
  <r>
    <n v="179235273"/>
    <x v="37"/>
    <x v="0"/>
    <x v="0"/>
    <x v="26"/>
    <x v="0"/>
    <x v="0"/>
    <x v="0"/>
    <x v="0"/>
    <x v="1"/>
    <x v="0"/>
    <x v="0"/>
    <x v="0"/>
    <x v="0"/>
  </r>
  <r>
    <n v="179256521"/>
    <x v="44"/>
    <x v="0"/>
    <x v="0"/>
    <x v="8"/>
    <x v="0"/>
    <x v="0"/>
    <x v="0"/>
    <x v="0"/>
    <x v="2"/>
    <x v="0"/>
    <x v="0"/>
    <x v="0"/>
    <x v="0"/>
  </r>
  <r>
    <n v="179256570"/>
    <x v="44"/>
    <x v="0"/>
    <x v="0"/>
    <x v="8"/>
    <x v="0"/>
    <x v="0"/>
    <x v="0"/>
    <x v="0"/>
    <x v="2"/>
    <x v="0"/>
    <x v="0"/>
    <x v="0"/>
    <x v="0"/>
  </r>
  <r>
    <n v="179257221"/>
    <x v="37"/>
    <x v="0"/>
    <x v="0"/>
    <x v="15"/>
    <x v="0"/>
    <x v="0"/>
    <x v="0"/>
    <x v="0"/>
    <x v="1"/>
    <x v="0"/>
    <x v="0"/>
    <x v="0"/>
    <x v="0"/>
  </r>
  <r>
    <n v="179257248"/>
    <x v="37"/>
    <x v="0"/>
    <x v="0"/>
    <x v="15"/>
    <x v="0"/>
    <x v="0"/>
    <x v="0"/>
    <x v="0"/>
    <x v="1"/>
    <x v="0"/>
    <x v="0"/>
    <x v="0"/>
    <x v="0"/>
  </r>
  <r>
    <n v="179258544"/>
    <x v="37"/>
    <x v="0"/>
    <x v="0"/>
    <x v="3"/>
    <x v="0"/>
    <x v="0"/>
    <x v="0"/>
    <x v="0"/>
    <x v="1"/>
    <x v="0"/>
    <x v="0"/>
    <x v="0"/>
    <x v="0"/>
  </r>
  <r>
    <n v="179258594"/>
    <x v="37"/>
    <x v="0"/>
    <x v="0"/>
    <x v="3"/>
    <x v="0"/>
    <x v="0"/>
    <x v="0"/>
    <x v="0"/>
    <x v="1"/>
    <x v="0"/>
    <x v="0"/>
    <x v="0"/>
    <x v="0"/>
  </r>
  <r>
    <n v="179258755"/>
    <x v="37"/>
    <x v="0"/>
    <x v="0"/>
    <x v="4"/>
    <x v="0"/>
    <x v="0"/>
    <x v="0"/>
    <x v="0"/>
    <x v="1"/>
    <x v="0"/>
    <x v="0"/>
    <x v="0"/>
    <x v="0"/>
  </r>
  <r>
    <n v="179258785"/>
    <x v="37"/>
    <x v="0"/>
    <x v="0"/>
    <x v="4"/>
    <x v="0"/>
    <x v="0"/>
    <x v="0"/>
    <x v="0"/>
    <x v="1"/>
    <x v="0"/>
    <x v="0"/>
    <x v="0"/>
    <x v="0"/>
  </r>
  <r>
    <n v="179258813"/>
    <x v="37"/>
    <x v="0"/>
    <x v="0"/>
    <x v="4"/>
    <x v="0"/>
    <x v="0"/>
    <x v="0"/>
    <x v="0"/>
    <x v="1"/>
    <x v="0"/>
    <x v="0"/>
    <x v="0"/>
    <x v="0"/>
  </r>
  <r>
    <n v="179258917"/>
    <x v="37"/>
    <x v="0"/>
    <x v="0"/>
    <x v="9"/>
    <x v="0"/>
    <x v="0"/>
    <x v="0"/>
    <x v="0"/>
    <x v="1"/>
    <x v="0"/>
    <x v="0"/>
    <x v="0"/>
    <x v="0"/>
  </r>
  <r>
    <n v="179264476"/>
    <x v="37"/>
    <x v="0"/>
    <x v="0"/>
    <x v="0"/>
    <x v="0"/>
    <x v="0"/>
    <x v="0"/>
    <x v="0"/>
    <x v="1"/>
    <x v="0"/>
    <x v="0"/>
    <x v="0"/>
    <x v="0"/>
  </r>
  <r>
    <n v="179264538"/>
    <x v="37"/>
    <x v="0"/>
    <x v="0"/>
    <x v="0"/>
    <x v="0"/>
    <x v="0"/>
    <x v="0"/>
    <x v="0"/>
    <x v="1"/>
    <x v="0"/>
    <x v="0"/>
    <x v="0"/>
    <x v="0"/>
  </r>
  <r>
    <n v="179264636"/>
    <x v="37"/>
    <x v="0"/>
    <x v="0"/>
    <x v="30"/>
    <x v="0"/>
    <x v="0"/>
    <x v="0"/>
    <x v="0"/>
    <x v="1"/>
    <x v="0"/>
    <x v="0"/>
    <x v="0"/>
    <x v="0"/>
  </r>
  <r>
    <n v="179276043"/>
    <x v="43"/>
    <x v="0"/>
    <x v="0"/>
    <x v="32"/>
    <x v="0"/>
    <x v="0"/>
    <x v="0"/>
    <x v="0"/>
    <x v="1"/>
    <x v="0"/>
    <x v="0"/>
    <x v="0"/>
    <x v="0"/>
  </r>
  <r>
    <n v="179283495"/>
    <x v="43"/>
    <x v="0"/>
    <x v="0"/>
    <x v="25"/>
    <x v="0"/>
    <x v="0"/>
    <x v="0"/>
    <x v="0"/>
    <x v="1"/>
    <x v="0"/>
    <x v="0"/>
    <x v="0"/>
    <x v="0"/>
  </r>
  <r>
    <n v="179297774"/>
    <x v="45"/>
    <x v="0"/>
    <x v="0"/>
    <x v="44"/>
    <x v="0"/>
    <x v="3"/>
    <x v="0"/>
    <x v="1"/>
    <x v="2"/>
    <x v="0"/>
    <x v="0"/>
    <x v="0"/>
    <x v="0"/>
  </r>
  <r>
    <n v="179297827"/>
    <x v="34"/>
    <x v="0"/>
    <x v="0"/>
    <x v="44"/>
    <x v="0"/>
    <x v="0"/>
    <x v="0"/>
    <x v="0"/>
    <x v="2"/>
    <x v="0"/>
    <x v="0"/>
    <x v="0"/>
    <x v="0"/>
  </r>
  <r>
    <n v="179297862"/>
    <x v="34"/>
    <x v="0"/>
    <x v="0"/>
    <x v="44"/>
    <x v="0"/>
    <x v="0"/>
    <x v="0"/>
    <x v="0"/>
    <x v="2"/>
    <x v="0"/>
    <x v="0"/>
    <x v="0"/>
    <x v="0"/>
  </r>
  <r>
    <n v="179298065"/>
    <x v="46"/>
    <x v="0"/>
    <x v="0"/>
    <x v="3"/>
    <x v="0"/>
    <x v="0"/>
    <x v="0"/>
    <x v="0"/>
    <x v="2"/>
    <x v="0"/>
    <x v="0"/>
    <x v="0"/>
    <x v="0"/>
  </r>
  <r>
    <n v="179298138"/>
    <x v="46"/>
    <x v="0"/>
    <x v="0"/>
    <x v="3"/>
    <x v="0"/>
    <x v="0"/>
    <x v="0"/>
    <x v="0"/>
    <x v="2"/>
    <x v="0"/>
    <x v="0"/>
    <x v="0"/>
    <x v="0"/>
  </r>
  <r>
    <n v="179298709"/>
    <x v="47"/>
    <x v="0"/>
    <x v="0"/>
    <x v="0"/>
    <x v="0"/>
    <x v="0"/>
    <x v="0"/>
    <x v="0"/>
    <x v="1"/>
    <x v="0"/>
    <x v="0"/>
    <x v="0"/>
    <x v="0"/>
  </r>
  <r>
    <n v="179298733"/>
    <x v="47"/>
    <x v="0"/>
    <x v="0"/>
    <x v="0"/>
    <x v="0"/>
    <x v="0"/>
    <x v="0"/>
    <x v="0"/>
    <x v="1"/>
    <x v="0"/>
    <x v="0"/>
    <x v="0"/>
    <x v="0"/>
  </r>
  <r>
    <n v="179305246"/>
    <x v="48"/>
    <x v="0"/>
    <x v="0"/>
    <x v="52"/>
    <x v="0"/>
    <x v="0"/>
    <x v="0"/>
    <x v="0"/>
    <x v="2"/>
    <x v="0"/>
    <x v="0"/>
    <x v="0"/>
    <x v="0"/>
  </r>
  <r>
    <n v="179305274"/>
    <x v="48"/>
    <x v="0"/>
    <x v="0"/>
    <x v="52"/>
    <x v="0"/>
    <x v="0"/>
    <x v="0"/>
    <x v="0"/>
    <x v="2"/>
    <x v="0"/>
    <x v="0"/>
    <x v="0"/>
    <x v="0"/>
  </r>
  <r>
    <n v="179305699"/>
    <x v="43"/>
    <x v="0"/>
    <x v="0"/>
    <x v="5"/>
    <x v="0"/>
    <x v="0"/>
    <x v="0"/>
    <x v="0"/>
    <x v="1"/>
    <x v="0"/>
    <x v="0"/>
    <x v="0"/>
    <x v="0"/>
  </r>
  <r>
    <n v="179305727"/>
    <x v="43"/>
    <x v="0"/>
    <x v="0"/>
    <x v="5"/>
    <x v="0"/>
    <x v="0"/>
    <x v="0"/>
    <x v="0"/>
    <x v="1"/>
    <x v="0"/>
    <x v="0"/>
    <x v="0"/>
    <x v="0"/>
  </r>
  <r>
    <n v="179311860"/>
    <x v="49"/>
    <x v="0"/>
    <x v="0"/>
    <x v="13"/>
    <x v="0"/>
    <x v="0"/>
    <x v="0"/>
    <x v="0"/>
    <x v="2"/>
    <x v="0"/>
    <x v="0"/>
    <x v="0"/>
    <x v="0"/>
  </r>
  <r>
    <n v="179311889"/>
    <x v="49"/>
    <x v="0"/>
    <x v="0"/>
    <x v="13"/>
    <x v="0"/>
    <x v="0"/>
    <x v="0"/>
    <x v="0"/>
    <x v="2"/>
    <x v="0"/>
    <x v="0"/>
    <x v="0"/>
    <x v="0"/>
  </r>
  <r>
    <n v="179313645"/>
    <x v="39"/>
    <x v="0"/>
    <x v="0"/>
    <x v="25"/>
    <x v="0"/>
    <x v="0"/>
    <x v="0"/>
    <x v="0"/>
    <x v="2"/>
    <x v="0"/>
    <x v="0"/>
    <x v="0"/>
    <x v="0"/>
  </r>
  <r>
    <n v="179314098"/>
    <x v="44"/>
    <x v="0"/>
    <x v="0"/>
    <x v="15"/>
    <x v="0"/>
    <x v="0"/>
    <x v="0"/>
    <x v="0"/>
    <x v="2"/>
    <x v="0"/>
    <x v="0"/>
    <x v="0"/>
    <x v="0"/>
  </r>
  <r>
    <n v="179314150"/>
    <x v="44"/>
    <x v="0"/>
    <x v="0"/>
    <x v="15"/>
    <x v="0"/>
    <x v="0"/>
    <x v="0"/>
    <x v="0"/>
    <x v="2"/>
    <x v="0"/>
    <x v="0"/>
    <x v="0"/>
    <x v="0"/>
  </r>
  <r>
    <n v="179314169"/>
    <x v="44"/>
    <x v="0"/>
    <x v="0"/>
    <x v="15"/>
    <x v="0"/>
    <x v="0"/>
    <x v="0"/>
    <x v="0"/>
    <x v="2"/>
    <x v="0"/>
    <x v="0"/>
    <x v="0"/>
    <x v="0"/>
  </r>
  <r>
    <n v="179326288"/>
    <x v="43"/>
    <x v="0"/>
    <x v="0"/>
    <x v="2"/>
    <x v="0"/>
    <x v="0"/>
    <x v="0"/>
    <x v="0"/>
    <x v="1"/>
    <x v="0"/>
    <x v="0"/>
    <x v="0"/>
    <x v="0"/>
  </r>
  <r>
    <n v="179326319"/>
    <x v="43"/>
    <x v="0"/>
    <x v="0"/>
    <x v="2"/>
    <x v="0"/>
    <x v="0"/>
    <x v="0"/>
    <x v="0"/>
    <x v="1"/>
    <x v="0"/>
    <x v="0"/>
    <x v="0"/>
    <x v="0"/>
  </r>
  <r>
    <n v="179326435"/>
    <x v="43"/>
    <x v="0"/>
    <x v="0"/>
    <x v="2"/>
    <x v="0"/>
    <x v="0"/>
    <x v="0"/>
    <x v="0"/>
    <x v="1"/>
    <x v="0"/>
    <x v="0"/>
    <x v="0"/>
    <x v="0"/>
  </r>
  <r>
    <n v="179326591"/>
    <x v="45"/>
    <x v="0"/>
    <x v="0"/>
    <x v="14"/>
    <x v="0"/>
    <x v="4"/>
    <x v="0"/>
    <x v="1"/>
    <x v="2"/>
    <x v="0"/>
    <x v="0"/>
    <x v="0"/>
    <x v="0"/>
  </r>
  <r>
    <n v="179326617"/>
    <x v="34"/>
    <x v="0"/>
    <x v="0"/>
    <x v="14"/>
    <x v="0"/>
    <x v="0"/>
    <x v="0"/>
    <x v="0"/>
    <x v="2"/>
    <x v="0"/>
    <x v="0"/>
    <x v="0"/>
    <x v="0"/>
  </r>
  <r>
    <n v="179326859"/>
    <x v="47"/>
    <x v="0"/>
    <x v="0"/>
    <x v="12"/>
    <x v="0"/>
    <x v="0"/>
    <x v="0"/>
    <x v="0"/>
    <x v="1"/>
    <x v="0"/>
    <x v="0"/>
    <x v="0"/>
    <x v="0"/>
  </r>
  <r>
    <n v="179326895"/>
    <x v="47"/>
    <x v="0"/>
    <x v="0"/>
    <x v="12"/>
    <x v="0"/>
    <x v="0"/>
    <x v="0"/>
    <x v="0"/>
    <x v="1"/>
    <x v="0"/>
    <x v="0"/>
    <x v="0"/>
    <x v="0"/>
  </r>
  <r>
    <n v="179326909"/>
    <x v="47"/>
    <x v="0"/>
    <x v="0"/>
    <x v="12"/>
    <x v="0"/>
    <x v="0"/>
    <x v="0"/>
    <x v="0"/>
    <x v="1"/>
    <x v="0"/>
    <x v="0"/>
    <x v="0"/>
    <x v="0"/>
  </r>
  <r>
    <n v="179326928"/>
    <x v="47"/>
    <x v="0"/>
    <x v="0"/>
    <x v="12"/>
    <x v="0"/>
    <x v="0"/>
    <x v="0"/>
    <x v="0"/>
    <x v="1"/>
    <x v="0"/>
    <x v="0"/>
    <x v="0"/>
    <x v="0"/>
  </r>
  <r>
    <n v="179327203"/>
    <x v="44"/>
    <x v="0"/>
    <x v="0"/>
    <x v="2"/>
    <x v="0"/>
    <x v="0"/>
    <x v="0"/>
    <x v="0"/>
    <x v="2"/>
    <x v="0"/>
    <x v="0"/>
    <x v="0"/>
    <x v="0"/>
  </r>
  <r>
    <n v="179327234"/>
    <x v="44"/>
    <x v="0"/>
    <x v="0"/>
    <x v="2"/>
    <x v="0"/>
    <x v="0"/>
    <x v="0"/>
    <x v="0"/>
    <x v="2"/>
    <x v="0"/>
    <x v="0"/>
    <x v="0"/>
    <x v="0"/>
  </r>
  <r>
    <n v="179328222"/>
    <x v="39"/>
    <x v="0"/>
    <x v="0"/>
    <x v="6"/>
    <x v="0"/>
    <x v="0"/>
    <x v="0"/>
    <x v="0"/>
    <x v="2"/>
    <x v="0"/>
    <x v="0"/>
    <x v="0"/>
    <x v="0"/>
  </r>
  <r>
    <n v="179328243"/>
    <x v="50"/>
    <x v="0"/>
    <x v="0"/>
    <x v="6"/>
    <x v="0"/>
    <x v="0"/>
    <x v="0"/>
    <x v="0"/>
    <x v="2"/>
    <x v="0"/>
    <x v="0"/>
    <x v="0"/>
    <x v="0"/>
  </r>
  <r>
    <n v="179328262"/>
    <x v="50"/>
    <x v="0"/>
    <x v="0"/>
    <x v="6"/>
    <x v="0"/>
    <x v="0"/>
    <x v="0"/>
    <x v="0"/>
    <x v="2"/>
    <x v="0"/>
    <x v="0"/>
    <x v="0"/>
    <x v="0"/>
  </r>
  <r>
    <n v="179328373"/>
    <x v="50"/>
    <x v="0"/>
    <x v="0"/>
    <x v="6"/>
    <x v="0"/>
    <x v="0"/>
    <x v="0"/>
    <x v="0"/>
    <x v="2"/>
    <x v="0"/>
    <x v="0"/>
    <x v="0"/>
    <x v="0"/>
  </r>
  <r>
    <n v="179328488"/>
    <x v="51"/>
    <x v="0"/>
    <x v="0"/>
    <x v="19"/>
    <x v="0"/>
    <x v="0"/>
    <x v="0"/>
    <x v="0"/>
    <x v="2"/>
    <x v="0"/>
    <x v="0"/>
    <x v="0"/>
    <x v="0"/>
  </r>
  <r>
    <n v="179332893"/>
    <x v="47"/>
    <x v="0"/>
    <x v="0"/>
    <x v="20"/>
    <x v="0"/>
    <x v="0"/>
    <x v="0"/>
    <x v="0"/>
    <x v="1"/>
    <x v="0"/>
    <x v="0"/>
    <x v="0"/>
    <x v="0"/>
  </r>
  <r>
    <n v="179333020"/>
    <x v="47"/>
    <x v="0"/>
    <x v="0"/>
    <x v="20"/>
    <x v="0"/>
    <x v="0"/>
    <x v="0"/>
    <x v="0"/>
    <x v="1"/>
    <x v="0"/>
    <x v="0"/>
    <x v="0"/>
    <x v="0"/>
  </r>
  <r>
    <n v="179402529"/>
    <x v="52"/>
    <x v="0"/>
    <x v="0"/>
    <x v="6"/>
    <x v="0"/>
    <x v="0"/>
    <x v="0"/>
    <x v="0"/>
    <x v="4"/>
    <x v="0"/>
    <x v="0"/>
    <x v="0"/>
    <x v="0"/>
  </r>
  <r>
    <n v="179402579"/>
    <x v="52"/>
    <x v="0"/>
    <x v="0"/>
    <x v="6"/>
    <x v="0"/>
    <x v="0"/>
    <x v="0"/>
    <x v="0"/>
    <x v="4"/>
    <x v="0"/>
    <x v="0"/>
    <x v="0"/>
    <x v="0"/>
  </r>
  <r>
    <n v="179402662"/>
    <x v="52"/>
    <x v="0"/>
    <x v="0"/>
    <x v="6"/>
    <x v="0"/>
    <x v="0"/>
    <x v="0"/>
    <x v="0"/>
    <x v="4"/>
    <x v="0"/>
    <x v="0"/>
    <x v="0"/>
    <x v="0"/>
  </r>
  <r>
    <n v="179404859"/>
    <x v="48"/>
    <x v="0"/>
    <x v="0"/>
    <x v="13"/>
    <x v="0"/>
    <x v="0"/>
    <x v="0"/>
    <x v="0"/>
    <x v="2"/>
    <x v="0"/>
    <x v="0"/>
    <x v="0"/>
    <x v="0"/>
  </r>
  <r>
    <n v="179404888"/>
    <x v="48"/>
    <x v="0"/>
    <x v="0"/>
    <x v="13"/>
    <x v="0"/>
    <x v="0"/>
    <x v="0"/>
    <x v="0"/>
    <x v="2"/>
    <x v="0"/>
    <x v="0"/>
    <x v="0"/>
    <x v="0"/>
  </r>
  <r>
    <n v="179404951"/>
    <x v="46"/>
    <x v="0"/>
    <x v="0"/>
    <x v="13"/>
    <x v="0"/>
    <x v="0"/>
    <x v="0"/>
    <x v="0"/>
    <x v="2"/>
    <x v="0"/>
    <x v="0"/>
    <x v="0"/>
    <x v="0"/>
  </r>
  <r>
    <n v="179416056"/>
    <x v="53"/>
    <x v="0"/>
    <x v="0"/>
    <x v="53"/>
    <x v="0"/>
    <x v="0"/>
    <x v="0"/>
    <x v="0"/>
    <x v="2"/>
    <x v="0"/>
    <x v="0"/>
    <x v="0"/>
    <x v="0"/>
  </r>
  <r>
    <n v="179416080"/>
    <x v="37"/>
    <x v="0"/>
    <x v="0"/>
    <x v="53"/>
    <x v="0"/>
    <x v="0"/>
    <x v="0"/>
    <x v="0"/>
    <x v="1"/>
    <x v="0"/>
    <x v="0"/>
    <x v="0"/>
    <x v="0"/>
  </r>
  <r>
    <n v="179439207"/>
    <x v="54"/>
    <x v="0"/>
    <x v="0"/>
    <x v="6"/>
    <x v="0"/>
    <x v="0"/>
    <x v="0"/>
    <x v="0"/>
    <x v="2"/>
    <x v="0"/>
    <x v="0"/>
    <x v="0"/>
    <x v="0"/>
  </r>
  <r>
    <n v="179439240"/>
    <x v="54"/>
    <x v="0"/>
    <x v="0"/>
    <x v="6"/>
    <x v="0"/>
    <x v="0"/>
    <x v="0"/>
    <x v="0"/>
    <x v="2"/>
    <x v="0"/>
    <x v="0"/>
    <x v="0"/>
    <x v="0"/>
  </r>
  <r>
    <n v="179439280"/>
    <x v="54"/>
    <x v="0"/>
    <x v="0"/>
    <x v="6"/>
    <x v="0"/>
    <x v="0"/>
    <x v="0"/>
    <x v="0"/>
    <x v="2"/>
    <x v="0"/>
    <x v="0"/>
    <x v="0"/>
    <x v="0"/>
  </r>
  <r>
    <n v="179445249"/>
    <x v="48"/>
    <x v="0"/>
    <x v="0"/>
    <x v="31"/>
    <x v="0"/>
    <x v="0"/>
    <x v="0"/>
    <x v="0"/>
    <x v="2"/>
    <x v="0"/>
    <x v="0"/>
    <x v="0"/>
    <x v="0"/>
  </r>
  <r>
    <n v="179445275"/>
    <x v="48"/>
    <x v="0"/>
    <x v="0"/>
    <x v="31"/>
    <x v="0"/>
    <x v="0"/>
    <x v="0"/>
    <x v="0"/>
    <x v="2"/>
    <x v="0"/>
    <x v="0"/>
    <x v="0"/>
    <x v="0"/>
  </r>
  <r>
    <n v="179461044"/>
    <x v="51"/>
    <x v="0"/>
    <x v="0"/>
    <x v="12"/>
    <x v="0"/>
    <x v="0"/>
    <x v="0"/>
    <x v="0"/>
    <x v="2"/>
    <x v="0"/>
    <x v="0"/>
    <x v="0"/>
    <x v="0"/>
  </r>
  <r>
    <n v="179461152"/>
    <x v="51"/>
    <x v="0"/>
    <x v="0"/>
    <x v="12"/>
    <x v="0"/>
    <x v="0"/>
    <x v="0"/>
    <x v="0"/>
    <x v="2"/>
    <x v="0"/>
    <x v="0"/>
    <x v="0"/>
    <x v="0"/>
  </r>
  <r>
    <n v="179465231"/>
    <x v="50"/>
    <x v="0"/>
    <x v="0"/>
    <x v="6"/>
    <x v="0"/>
    <x v="0"/>
    <x v="0"/>
    <x v="0"/>
    <x v="2"/>
    <x v="0"/>
    <x v="0"/>
    <x v="0"/>
    <x v="0"/>
  </r>
  <r>
    <n v="179465274"/>
    <x v="50"/>
    <x v="0"/>
    <x v="0"/>
    <x v="6"/>
    <x v="0"/>
    <x v="0"/>
    <x v="0"/>
    <x v="0"/>
    <x v="2"/>
    <x v="0"/>
    <x v="0"/>
    <x v="0"/>
    <x v="0"/>
  </r>
  <r>
    <n v="179483228"/>
    <x v="55"/>
    <x v="0"/>
    <x v="0"/>
    <x v="7"/>
    <x v="0"/>
    <x v="6"/>
    <x v="0"/>
    <x v="1"/>
    <x v="2"/>
    <x v="0"/>
    <x v="0"/>
    <x v="0"/>
    <x v="0"/>
  </r>
  <r>
    <n v="179483252"/>
    <x v="50"/>
    <x v="0"/>
    <x v="0"/>
    <x v="7"/>
    <x v="0"/>
    <x v="0"/>
    <x v="0"/>
    <x v="0"/>
    <x v="2"/>
    <x v="0"/>
    <x v="0"/>
    <x v="0"/>
    <x v="0"/>
  </r>
  <r>
    <n v="179484819"/>
    <x v="54"/>
    <x v="0"/>
    <x v="0"/>
    <x v="31"/>
    <x v="0"/>
    <x v="0"/>
    <x v="0"/>
    <x v="0"/>
    <x v="2"/>
    <x v="0"/>
    <x v="0"/>
    <x v="0"/>
    <x v="0"/>
  </r>
  <r>
    <n v="179497552"/>
    <x v="53"/>
    <x v="0"/>
    <x v="0"/>
    <x v="9"/>
    <x v="0"/>
    <x v="0"/>
    <x v="0"/>
    <x v="0"/>
    <x v="2"/>
    <x v="0"/>
    <x v="0"/>
    <x v="0"/>
    <x v="0"/>
  </r>
  <r>
    <n v="179500088"/>
    <x v="54"/>
    <x v="0"/>
    <x v="0"/>
    <x v="17"/>
    <x v="0"/>
    <x v="0"/>
    <x v="0"/>
    <x v="0"/>
    <x v="2"/>
    <x v="0"/>
    <x v="0"/>
    <x v="0"/>
    <x v="0"/>
  </r>
  <r>
    <n v="179500128"/>
    <x v="54"/>
    <x v="0"/>
    <x v="0"/>
    <x v="17"/>
    <x v="0"/>
    <x v="0"/>
    <x v="0"/>
    <x v="0"/>
    <x v="2"/>
    <x v="0"/>
    <x v="0"/>
    <x v="0"/>
    <x v="0"/>
  </r>
  <r>
    <n v="179500533"/>
    <x v="53"/>
    <x v="0"/>
    <x v="0"/>
    <x v="54"/>
    <x v="0"/>
    <x v="0"/>
    <x v="0"/>
    <x v="0"/>
    <x v="2"/>
    <x v="0"/>
    <x v="0"/>
    <x v="0"/>
    <x v="0"/>
  </r>
  <r>
    <n v="179500569"/>
    <x v="53"/>
    <x v="0"/>
    <x v="0"/>
    <x v="54"/>
    <x v="0"/>
    <x v="0"/>
    <x v="0"/>
    <x v="0"/>
    <x v="2"/>
    <x v="0"/>
    <x v="0"/>
    <x v="0"/>
    <x v="0"/>
  </r>
  <r>
    <n v="179500605"/>
    <x v="53"/>
    <x v="0"/>
    <x v="0"/>
    <x v="54"/>
    <x v="0"/>
    <x v="0"/>
    <x v="0"/>
    <x v="0"/>
    <x v="2"/>
    <x v="0"/>
    <x v="0"/>
    <x v="0"/>
    <x v="0"/>
  </r>
  <r>
    <n v="179500886"/>
    <x v="50"/>
    <x v="0"/>
    <x v="0"/>
    <x v="17"/>
    <x v="0"/>
    <x v="0"/>
    <x v="0"/>
    <x v="0"/>
    <x v="2"/>
    <x v="0"/>
    <x v="0"/>
    <x v="0"/>
    <x v="0"/>
  </r>
  <r>
    <n v="179500906"/>
    <x v="50"/>
    <x v="0"/>
    <x v="0"/>
    <x v="17"/>
    <x v="0"/>
    <x v="0"/>
    <x v="0"/>
    <x v="0"/>
    <x v="2"/>
    <x v="0"/>
    <x v="0"/>
    <x v="0"/>
    <x v="0"/>
  </r>
  <r>
    <n v="179501103"/>
    <x v="45"/>
    <x v="0"/>
    <x v="0"/>
    <x v="10"/>
    <x v="0"/>
    <x v="0"/>
    <x v="0"/>
    <x v="0"/>
    <x v="2"/>
    <x v="0"/>
    <x v="0"/>
    <x v="0"/>
    <x v="0"/>
  </r>
  <r>
    <n v="179501148"/>
    <x v="45"/>
    <x v="0"/>
    <x v="0"/>
    <x v="10"/>
    <x v="0"/>
    <x v="0"/>
    <x v="0"/>
    <x v="0"/>
    <x v="2"/>
    <x v="0"/>
    <x v="0"/>
    <x v="0"/>
    <x v="0"/>
  </r>
  <r>
    <n v="179501174"/>
    <x v="45"/>
    <x v="0"/>
    <x v="0"/>
    <x v="10"/>
    <x v="0"/>
    <x v="0"/>
    <x v="0"/>
    <x v="0"/>
    <x v="2"/>
    <x v="0"/>
    <x v="0"/>
    <x v="0"/>
    <x v="0"/>
  </r>
  <r>
    <n v="179501223"/>
    <x v="45"/>
    <x v="0"/>
    <x v="0"/>
    <x v="10"/>
    <x v="0"/>
    <x v="0"/>
    <x v="0"/>
    <x v="0"/>
    <x v="2"/>
    <x v="0"/>
    <x v="0"/>
    <x v="0"/>
    <x v="0"/>
  </r>
  <r>
    <n v="179501272"/>
    <x v="45"/>
    <x v="0"/>
    <x v="0"/>
    <x v="10"/>
    <x v="0"/>
    <x v="0"/>
    <x v="0"/>
    <x v="0"/>
    <x v="2"/>
    <x v="0"/>
    <x v="0"/>
    <x v="0"/>
    <x v="0"/>
  </r>
  <r>
    <n v="179502324"/>
    <x v="48"/>
    <x v="0"/>
    <x v="0"/>
    <x v="2"/>
    <x v="0"/>
    <x v="3"/>
    <x v="0"/>
    <x v="1"/>
    <x v="2"/>
    <x v="0"/>
    <x v="0"/>
    <x v="0"/>
    <x v="0"/>
  </r>
  <r>
    <n v="179502442"/>
    <x v="56"/>
    <x v="0"/>
    <x v="0"/>
    <x v="2"/>
    <x v="0"/>
    <x v="0"/>
    <x v="0"/>
    <x v="0"/>
    <x v="2"/>
    <x v="0"/>
    <x v="0"/>
    <x v="0"/>
    <x v="0"/>
  </r>
  <r>
    <n v="179504523"/>
    <x v="54"/>
    <x v="0"/>
    <x v="0"/>
    <x v="17"/>
    <x v="0"/>
    <x v="0"/>
    <x v="0"/>
    <x v="0"/>
    <x v="2"/>
    <x v="0"/>
    <x v="0"/>
    <x v="0"/>
    <x v="0"/>
  </r>
  <r>
    <n v="179504592"/>
    <x v="54"/>
    <x v="0"/>
    <x v="0"/>
    <x v="17"/>
    <x v="0"/>
    <x v="0"/>
    <x v="0"/>
    <x v="0"/>
    <x v="2"/>
    <x v="0"/>
    <x v="0"/>
    <x v="0"/>
    <x v="0"/>
  </r>
  <r>
    <n v="179504611"/>
    <x v="54"/>
    <x v="0"/>
    <x v="0"/>
    <x v="17"/>
    <x v="0"/>
    <x v="0"/>
    <x v="0"/>
    <x v="0"/>
    <x v="2"/>
    <x v="0"/>
    <x v="0"/>
    <x v="0"/>
    <x v="0"/>
  </r>
  <r>
    <n v="179516830"/>
    <x v="34"/>
    <x v="0"/>
    <x v="0"/>
    <x v="13"/>
    <x v="0"/>
    <x v="0"/>
    <x v="0"/>
    <x v="0"/>
    <x v="2"/>
    <x v="0"/>
    <x v="0"/>
    <x v="0"/>
    <x v="0"/>
  </r>
  <r>
    <n v="179517554"/>
    <x v="51"/>
    <x v="0"/>
    <x v="0"/>
    <x v="55"/>
    <x v="0"/>
    <x v="0"/>
    <x v="0"/>
    <x v="0"/>
    <x v="2"/>
    <x v="0"/>
    <x v="0"/>
    <x v="0"/>
    <x v="0"/>
  </r>
  <r>
    <n v="179517570"/>
    <x v="51"/>
    <x v="0"/>
    <x v="0"/>
    <x v="55"/>
    <x v="0"/>
    <x v="0"/>
    <x v="0"/>
    <x v="0"/>
    <x v="2"/>
    <x v="0"/>
    <x v="0"/>
    <x v="0"/>
    <x v="0"/>
  </r>
  <r>
    <n v="179521861"/>
    <x v="45"/>
    <x v="0"/>
    <x v="0"/>
    <x v="7"/>
    <x v="0"/>
    <x v="0"/>
    <x v="0"/>
    <x v="0"/>
    <x v="2"/>
    <x v="0"/>
    <x v="0"/>
    <x v="0"/>
    <x v="0"/>
  </r>
  <r>
    <n v="179536518"/>
    <x v="45"/>
    <x v="0"/>
    <x v="0"/>
    <x v="25"/>
    <x v="0"/>
    <x v="0"/>
    <x v="0"/>
    <x v="0"/>
    <x v="2"/>
    <x v="0"/>
    <x v="0"/>
    <x v="0"/>
    <x v="0"/>
  </r>
  <r>
    <n v="179536540"/>
    <x v="45"/>
    <x v="0"/>
    <x v="0"/>
    <x v="25"/>
    <x v="0"/>
    <x v="0"/>
    <x v="0"/>
    <x v="0"/>
    <x v="2"/>
    <x v="0"/>
    <x v="0"/>
    <x v="0"/>
    <x v="0"/>
  </r>
  <r>
    <n v="179536555"/>
    <x v="51"/>
    <x v="0"/>
    <x v="0"/>
    <x v="25"/>
    <x v="0"/>
    <x v="0"/>
    <x v="0"/>
    <x v="0"/>
    <x v="2"/>
    <x v="0"/>
    <x v="0"/>
    <x v="0"/>
    <x v="0"/>
  </r>
  <r>
    <n v="179536570"/>
    <x v="45"/>
    <x v="0"/>
    <x v="0"/>
    <x v="25"/>
    <x v="0"/>
    <x v="0"/>
    <x v="0"/>
    <x v="0"/>
    <x v="2"/>
    <x v="0"/>
    <x v="0"/>
    <x v="0"/>
    <x v="0"/>
  </r>
  <r>
    <n v="179538616"/>
    <x v="51"/>
    <x v="0"/>
    <x v="0"/>
    <x v="16"/>
    <x v="0"/>
    <x v="0"/>
    <x v="0"/>
    <x v="0"/>
    <x v="2"/>
    <x v="0"/>
    <x v="0"/>
    <x v="0"/>
    <x v="0"/>
  </r>
  <r>
    <n v="179538644"/>
    <x v="51"/>
    <x v="0"/>
    <x v="0"/>
    <x v="16"/>
    <x v="0"/>
    <x v="0"/>
    <x v="0"/>
    <x v="0"/>
    <x v="2"/>
    <x v="0"/>
    <x v="0"/>
    <x v="0"/>
    <x v="0"/>
  </r>
  <r>
    <n v="179538673"/>
    <x v="51"/>
    <x v="0"/>
    <x v="0"/>
    <x v="16"/>
    <x v="0"/>
    <x v="0"/>
    <x v="0"/>
    <x v="0"/>
    <x v="2"/>
    <x v="0"/>
    <x v="0"/>
    <x v="0"/>
    <x v="0"/>
  </r>
  <r>
    <n v="179541824"/>
    <x v="50"/>
    <x v="0"/>
    <x v="0"/>
    <x v="7"/>
    <x v="0"/>
    <x v="0"/>
    <x v="0"/>
    <x v="0"/>
    <x v="2"/>
    <x v="0"/>
    <x v="0"/>
    <x v="0"/>
    <x v="0"/>
  </r>
  <r>
    <n v="179541852"/>
    <x v="50"/>
    <x v="0"/>
    <x v="0"/>
    <x v="7"/>
    <x v="0"/>
    <x v="0"/>
    <x v="0"/>
    <x v="0"/>
    <x v="2"/>
    <x v="0"/>
    <x v="0"/>
    <x v="0"/>
    <x v="0"/>
  </r>
  <r>
    <n v="179556120"/>
    <x v="45"/>
    <x v="0"/>
    <x v="0"/>
    <x v="56"/>
    <x v="0"/>
    <x v="0"/>
    <x v="0"/>
    <x v="0"/>
    <x v="2"/>
    <x v="0"/>
    <x v="0"/>
    <x v="0"/>
    <x v="0"/>
  </r>
  <r>
    <n v="179556131"/>
    <x v="34"/>
    <x v="0"/>
    <x v="0"/>
    <x v="56"/>
    <x v="0"/>
    <x v="0"/>
    <x v="0"/>
    <x v="0"/>
    <x v="2"/>
    <x v="0"/>
    <x v="0"/>
    <x v="0"/>
    <x v="0"/>
  </r>
  <r>
    <n v="179582338"/>
    <x v="39"/>
    <x v="0"/>
    <x v="0"/>
    <x v="3"/>
    <x v="0"/>
    <x v="0"/>
    <x v="0"/>
    <x v="0"/>
    <x v="2"/>
    <x v="0"/>
    <x v="0"/>
    <x v="0"/>
    <x v="0"/>
  </r>
  <r>
    <n v="179582382"/>
    <x v="39"/>
    <x v="0"/>
    <x v="0"/>
    <x v="3"/>
    <x v="0"/>
    <x v="0"/>
    <x v="0"/>
    <x v="0"/>
    <x v="2"/>
    <x v="0"/>
    <x v="0"/>
    <x v="0"/>
    <x v="0"/>
  </r>
  <r>
    <n v="179582402"/>
    <x v="39"/>
    <x v="0"/>
    <x v="0"/>
    <x v="3"/>
    <x v="0"/>
    <x v="0"/>
    <x v="0"/>
    <x v="0"/>
    <x v="2"/>
    <x v="0"/>
    <x v="0"/>
    <x v="0"/>
    <x v="0"/>
  </r>
  <r>
    <n v="179584277"/>
    <x v="56"/>
    <x v="0"/>
    <x v="0"/>
    <x v="10"/>
    <x v="0"/>
    <x v="0"/>
    <x v="0"/>
    <x v="0"/>
    <x v="2"/>
    <x v="0"/>
    <x v="0"/>
    <x v="0"/>
    <x v="0"/>
  </r>
  <r>
    <n v="179584310"/>
    <x v="51"/>
    <x v="0"/>
    <x v="0"/>
    <x v="10"/>
    <x v="0"/>
    <x v="0"/>
    <x v="0"/>
    <x v="0"/>
    <x v="2"/>
    <x v="0"/>
    <x v="0"/>
    <x v="0"/>
    <x v="0"/>
  </r>
  <r>
    <n v="179608517"/>
    <x v="39"/>
    <x v="0"/>
    <x v="0"/>
    <x v="57"/>
    <x v="0"/>
    <x v="0"/>
    <x v="0"/>
    <x v="0"/>
    <x v="2"/>
    <x v="0"/>
    <x v="0"/>
    <x v="0"/>
    <x v="0"/>
  </r>
  <r>
    <n v="179609857"/>
    <x v="55"/>
    <x v="0"/>
    <x v="0"/>
    <x v="6"/>
    <x v="0"/>
    <x v="0"/>
    <x v="0"/>
    <x v="0"/>
    <x v="2"/>
    <x v="0"/>
    <x v="0"/>
    <x v="0"/>
    <x v="0"/>
  </r>
  <r>
    <n v="179609900"/>
    <x v="55"/>
    <x v="0"/>
    <x v="0"/>
    <x v="6"/>
    <x v="0"/>
    <x v="0"/>
    <x v="0"/>
    <x v="0"/>
    <x v="2"/>
    <x v="0"/>
    <x v="0"/>
    <x v="0"/>
    <x v="0"/>
  </r>
  <r>
    <n v="179609982"/>
    <x v="55"/>
    <x v="0"/>
    <x v="0"/>
    <x v="6"/>
    <x v="0"/>
    <x v="0"/>
    <x v="0"/>
    <x v="0"/>
    <x v="2"/>
    <x v="0"/>
    <x v="0"/>
    <x v="0"/>
    <x v="0"/>
  </r>
  <r>
    <n v="179615578"/>
    <x v="34"/>
    <x v="0"/>
    <x v="0"/>
    <x v="30"/>
    <x v="0"/>
    <x v="0"/>
    <x v="0"/>
    <x v="0"/>
    <x v="2"/>
    <x v="0"/>
    <x v="0"/>
    <x v="0"/>
    <x v="0"/>
  </r>
  <r>
    <n v="179626813"/>
    <x v="39"/>
    <x v="0"/>
    <x v="0"/>
    <x v="41"/>
    <x v="0"/>
    <x v="0"/>
    <x v="0"/>
    <x v="0"/>
    <x v="2"/>
    <x v="0"/>
    <x v="0"/>
    <x v="0"/>
    <x v="0"/>
  </r>
  <r>
    <n v="179633171"/>
    <x v="39"/>
    <x v="0"/>
    <x v="0"/>
    <x v="10"/>
    <x v="0"/>
    <x v="0"/>
    <x v="0"/>
    <x v="0"/>
    <x v="2"/>
    <x v="0"/>
    <x v="0"/>
    <x v="0"/>
    <x v="0"/>
  </r>
  <r>
    <n v="179633196"/>
    <x v="39"/>
    <x v="0"/>
    <x v="0"/>
    <x v="10"/>
    <x v="0"/>
    <x v="0"/>
    <x v="0"/>
    <x v="0"/>
    <x v="2"/>
    <x v="0"/>
    <x v="0"/>
    <x v="0"/>
    <x v="0"/>
  </r>
  <r>
    <n v="179633233"/>
    <x v="39"/>
    <x v="0"/>
    <x v="0"/>
    <x v="10"/>
    <x v="0"/>
    <x v="0"/>
    <x v="0"/>
    <x v="0"/>
    <x v="2"/>
    <x v="0"/>
    <x v="0"/>
    <x v="0"/>
    <x v="0"/>
  </r>
  <r>
    <n v="179633253"/>
    <x v="39"/>
    <x v="0"/>
    <x v="0"/>
    <x v="10"/>
    <x v="0"/>
    <x v="0"/>
    <x v="0"/>
    <x v="0"/>
    <x v="2"/>
    <x v="0"/>
    <x v="0"/>
    <x v="0"/>
    <x v="0"/>
  </r>
  <r>
    <n v="179633945"/>
    <x v="55"/>
    <x v="0"/>
    <x v="0"/>
    <x v="13"/>
    <x v="0"/>
    <x v="0"/>
    <x v="0"/>
    <x v="0"/>
    <x v="2"/>
    <x v="0"/>
    <x v="0"/>
    <x v="0"/>
    <x v="0"/>
  </r>
  <r>
    <n v="179633946"/>
    <x v="51"/>
    <x v="0"/>
    <x v="0"/>
    <x v="16"/>
    <x v="0"/>
    <x v="0"/>
    <x v="0"/>
    <x v="0"/>
    <x v="2"/>
    <x v="0"/>
    <x v="0"/>
    <x v="0"/>
    <x v="0"/>
  </r>
  <r>
    <n v="179633987"/>
    <x v="51"/>
    <x v="0"/>
    <x v="0"/>
    <x v="16"/>
    <x v="0"/>
    <x v="0"/>
    <x v="0"/>
    <x v="0"/>
    <x v="2"/>
    <x v="0"/>
    <x v="0"/>
    <x v="0"/>
    <x v="0"/>
  </r>
  <r>
    <n v="179634005"/>
    <x v="55"/>
    <x v="0"/>
    <x v="0"/>
    <x v="13"/>
    <x v="0"/>
    <x v="0"/>
    <x v="0"/>
    <x v="0"/>
    <x v="2"/>
    <x v="0"/>
    <x v="0"/>
    <x v="0"/>
    <x v="0"/>
  </r>
  <r>
    <n v="179634015"/>
    <x v="51"/>
    <x v="0"/>
    <x v="0"/>
    <x v="16"/>
    <x v="0"/>
    <x v="0"/>
    <x v="0"/>
    <x v="0"/>
    <x v="2"/>
    <x v="0"/>
    <x v="0"/>
    <x v="0"/>
    <x v="0"/>
  </r>
  <r>
    <n v="179634032"/>
    <x v="55"/>
    <x v="0"/>
    <x v="0"/>
    <x v="13"/>
    <x v="0"/>
    <x v="0"/>
    <x v="0"/>
    <x v="0"/>
    <x v="2"/>
    <x v="0"/>
    <x v="0"/>
    <x v="0"/>
    <x v="0"/>
  </r>
  <r>
    <n v="179634047"/>
    <x v="51"/>
    <x v="0"/>
    <x v="0"/>
    <x v="16"/>
    <x v="0"/>
    <x v="0"/>
    <x v="0"/>
    <x v="0"/>
    <x v="2"/>
    <x v="0"/>
    <x v="0"/>
    <x v="0"/>
    <x v="0"/>
  </r>
  <r>
    <n v="179646793"/>
    <x v="55"/>
    <x v="0"/>
    <x v="0"/>
    <x v="13"/>
    <x v="0"/>
    <x v="0"/>
    <x v="0"/>
    <x v="0"/>
    <x v="2"/>
    <x v="0"/>
    <x v="0"/>
    <x v="0"/>
    <x v="0"/>
  </r>
  <r>
    <n v="179646852"/>
    <x v="55"/>
    <x v="0"/>
    <x v="0"/>
    <x v="13"/>
    <x v="0"/>
    <x v="0"/>
    <x v="0"/>
    <x v="0"/>
    <x v="2"/>
    <x v="0"/>
    <x v="0"/>
    <x v="0"/>
    <x v="0"/>
  </r>
  <r>
    <n v="179654526"/>
    <x v="57"/>
    <x v="0"/>
    <x v="0"/>
    <x v="14"/>
    <x v="0"/>
    <x v="0"/>
    <x v="0"/>
    <x v="0"/>
    <x v="2"/>
    <x v="0"/>
    <x v="0"/>
    <x v="0"/>
    <x v="0"/>
  </r>
  <r>
    <n v="179654552"/>
    <x v="49"/>
    <x v="0"/>
    <x v="0"/>
    <x v="14"/>
    <x v="0"/>
    <x v="0"/>
    <x v="0"/>
    <x v="0"/>
    <x v="2"/>
    <x v="0"/>
    <x v="0"/>
    <x v="0"/>
    <x v="0"/>
  </r>
  <r>
    <n v="179654586"/>
    <x v="57"/>
    <x v="0"/>
    <x v="0"/>
    <x v="14"/>
    <x v="0"/>
    <x v="0"/>
    <x v="0"/>
    <x v="0"/>
    <x v="2"/>
    <x v="0"/>
    <x v="0"/>
    <x v="0"/>
    <x v="0"/>
  </r>
  <r>
    <n v="179672038"/>
    <x v="34"/>
    <x v="0"/>
    <x v="0"/>
    <x v="14"/>
    <x v="0"/>
    <x v="5"/>
    <x v="0"/>
    <x v="1"/>
    <x v="2"/>
    <x v="0"/>
    <x v="0"/>
    <x v="0"/>
    <x v="0"/>
  </r>
  <r>
    <n v="179672080"/>
    <x v="56"/>
    <x v="0"/>
    <x v="0"/>
    <x v="14"/>
    <x v="0"/>
    <x v="0"/>
    <x v="0"/>
    <x v="0"/>
    <x v="2"/>
    <x v="0"/>
    <x v="0"/>
    <x v="0"/>
    <x v="0"/>
  </r>
  <r>
    <n v="179672122"/>
    <x v="56"/>
    <x v="0"/>
    <x v="0"/>
    <x v="14"/>
    <x v="0"/>
    <x v="0"/>
    <x v="0"/>
    <x v="0"/>
    <x v="2"/>
    <x v="0"/>
    <x v="0"/>
    <x v="0"/>
    <x v="0"/>
  </r>
  <r>
    <n v="179698000"/>
    <x v="56"/>
    <x v="0"/>
    <x v="0"/>
    <x v="17"/>
    <x v="0"/>
    <x v="0"/>
    <x v="0"/>
    <x v="0"/>
    <x v="2"/>
    <x v="0"/>
    <x v="0"/>
    <x v="0"/>
    <x v="0"/>
  </r>
  <r>
    <n v="179698024"/>
    <x v="56"/>
    <x v="0"/>
    <x v="0"/>
    <x v="17"/>
    <x v="0"/>
    <x v="0"/>
    <x v="0"/>
    <x v="0"/>
    <x v="2"/>
    <x v="0"/>
    <x v="0"/>
    <x v="0"/>
    <x v="0"/>
  </r>
  <r>
    <n v="179698047"/>
    <x v="56"/>
    <x v="0"/>
    <x v="0"/>
    <x v="17"/>
    <x v="0"/>
    <x v="0"/>
    <x v="0"/>
    <x v="0"/>
    <x v="2"/>
    <x v="0"/>
    <x v="0"/>
    <x v="0"/>
    <x v="0"/>
  </r>
  <r>
    <n v="179698073"/>
    <x v="56"/>
    <x v="0"/>
    <x v="0"/>
    <x v="17"/>
    <x v="0"/>
    <x v="0"/>
    <x v="0"/>
    <x v="0"/>
    <x v="2"/>
    <x v="0"/>
    <x v="0"/>
    <x v="0"/>
    <x v="0"/>
  </r>
  <r>
    <n v="179699676"/>
    <x v="58"/>
    <x v="0"/>
    <x v="0"/>
    <x v="2"/>
    <x v="0"/>
    <x v="0"/>
    <x v="0"/>
    <x v="0"/>
    <x v="2"/>
    <x v="0"/>
    <x v="0"/>
    <x v="0"/>
    <x v="0"/>
  </r>
  <r>
    <n v="179703368"/>
    <x v="51"/>
    <x v="0"/>
    <x v="0"/>
    <x v="0"/>
    <x v="0"/>
    <x v="0"/>
    <x v="0"/>
    <x v="0"/>
    <x v="2"/>
    <x v="0"/>
    <x v="0"/>
    <x v="0"/>
    <x v="0"/>
  </r>
  <r>
    <n v="179703399"/>
    <x v="51"/>
    <x v="0"/>
    <x v="0"/>
    <x v="0"/>
    <x v="0"/>
    <x v="0"/>
    <x v="0"/>
    <x v="0"/>
    <x v="2"/>
    <x v="0"/>
    <x v="0"/>
    <x v="0"/>
    <x v="0"/>
  </r>
  <r>
    <n v="179703420"/>
    <x v="51"/>
    <x v="0"/>
    <x v="0"/>
    <x v="0"/>
    <x v="0"/>
    <x v="0"/>
    <x v="0"/>
    <x v="0"/>
    <x v="2"/>
    <x v="0"/>
    <x v="0"/>
    <x v="0"/>
    <x v="0"/>
  </r>
  <r>
    <n v="179703448"/>
    <x v="51"/>
    <x v="0"/>
    <x v="0"/>
    <x v="0"/>
    <x v="0"/>
    <x v="0"/>
    <x v="0"/>
    <x v="0"/>
    <x v="2"/>
    <x v="0"/>
    <x v="0"/>
    <x v="0"/>
    <x v="0"/>
  </r>
  <r>
    <n v="179715225"/>
    <x v="59"/>
    <x v="0"/>
    <x v="0"/>
    <x v="9"/>
    <x v="0"/>
    <x v="0"/>
    <x v="0"/>
    <x v="0"/>
    <x v="2"/>
    <x v="0"/>
    <x v="0"/>
    <x v="0"/>
    <x v="0"/>
  </r>
  <r>
    <n v="179715260"/>
    <x v="59"/>
    <x v="0"/>
    <x v="0"/>
    <x v="9"/>
    <x v="0"/>
    <x v="0"/>
    <x v="0"/>
    <x v="0"/>
    <x v="2"/>
    <x v="0"/>
    <x v="0"/>
    <x v="0"/>
    <x v="0"/>
  </r>
  <r>
    <n v="179715288"/>
    <x v="59"/>
    <x v="0"/>
    <x v="0"/>
    <x v="9"/>
    <x v="0"/>
    <x v="0"/>
    <x v="0"/>
    <x v="0"/>
    <x v="2"/>
    <x v="0"/>
    <x v="0"/>
    <x v="0"/>
    <x v="0"/>
  </r>
  <r>
    <n v="179715322"/>
    <x v="59"/>
    <x v="0"/>
    <x v="0"/>
    <x v="9"/>
    <x v="0"/>
    <x v="0"/>
    <x v="0"/>
    <x v="0"/>
    <x v="2"/>
    <x v="0"/>
    <x v="0"/>
    <x v="0"/>
    <x v="0"/>
  </r>
  <r>
    <n v="179715343"/>
    <x v="59"/>
    <x v="0"/>
    <x v="0"/>
    <x v="9"/>
    <x v="0"/>
    <x v="0"/>
    <x v="0"/>
    <x v="0"/>
    <x v="2"/>
    <x v="0"/>
    <x v="0"/>
    <x v="0"/>
    <x v="0"/>
  </r>
  <r>
    <n v="179715378"/>
    <x v="59"/>
    <x v="0"/>
    <x v="0"/>
    <x v="9"/>
    <x v="0"/>
    <x v="0"/>
    <x v="0"/>
    <x v="0"/>
    <x v="2"/>
    <x v="0"/>
    <x v="0"/>
    <x v="0"/>
    <x v="0"/>
  </r>
  <r>
    <n v="179715412"/>
    <x v="59"/>
    <x v="0"/>
    <x v="0"/>
    <x v="9"/>
    <x v="0"/>
    <x v="0"/>
    <x v="0"/>
    <x v="0"/>
    <x v="2"/>
    <x v="0"/>
    <x v="0"/>
    <x v="0"/>
    <x v="0"/>
  </r>
  <r>
    <n v="179726167"/>
    <x v="49"/>
    <x v="0"/>
    <x v="0"/>
    <x v="0"/>
    <x v="0"/>
    <x v="0"/>
    <x v="0"/>
    <x v="0"/>
    <x v="2"/>
    <x v="0"/>
    <x v="0"/>
    <x v="0"/>
    <x v="0"/>
  </r>
  <r>
    <n v="179727360"/>
    <x v="48"/>
    <x v="0"/>
    <x v="0"/>
    <x v="10"/>
    <x v="0"/>
    <x v="0"/>
    <x v="0"/>
    <x v="0"/>
    <x v="2"/>
    <x v="0"/>
    <x v="0"/>
    <x v="0"/>
    <x v="0"/>
  </r>
  <r>
    <n v="179727412"/>
    <x v="48"/>
    <x v="0"/>
    <x v="0"/>
    <x v="10"/>
    <x v="0"/>
    <x v="0"/>
    <x v="0"/>
    <x v="0"/>
    <x v="2"/>
    <x v="0"/>
    <x v="0"/>
    <x v="0"/>
    <x v="0"/>
  </r>
  <r>
    <n v="179745743"/>
    <x v="56"/>
    <x v="0"/>
    <x v="0"/>
    <x v="40"/>
    <x v="0"/>
    <x v="0"/>
    <x v="0"/>
    <x v="0"/>
    <x v="2"/>
    <x v="0"/>
    <x v="0"/>
    <x v="0"/>
    <x v="0"/>
  </r>
  <r>
    <n v="179746095"/>
    <x v="57"/>
    <x v="0"/>
    <x v="0"/>
    <x v="18"/>
    <x v="0"/>
    <x v="0"/>
    <x v="0"/>
    <x v="0"/>
    <x v="2"/>
    <x v="0"/>
    <x v="0"/>
    <x v="0"/>
    <x v="0"/>
  </r>
  <r>
    <n v="179746121"/>
    <x v="46"/>
    <x v="0"/>
    <x v="0"/>
    <x v="18"/>
    <x v="0"/>
    <x v="0"/>
    <x v="0"/>
    <x v="0"/>
    <x v="2"/>
    <x v="0"/>
    <x v="0"/>
    <x v="0"/>
    <x v="0"/>
  </r>
  <r>
    <n v="179749954"/>
    <x v="60"/>
    <x v="0"/>
    <x v="0"/>
    <x v="10"/>
    <x v="0"/>
    <x v="0"/>
    <x v="0"/>
    <x v="0"/>
    <x v="2"/>
    <x v="0"/>
    <x v="0"/>
    <x v="0"/>
    <x v="0"/>
  </r>
  <r>
    <n v="179750009"/>
    <x v="60"/>
    <x v="0"/>
    <x v="0"/>
    <x v="10"/>
    <x v="0"/>
    <x v="0"/>
    <x v="0"/>
    <x v="0"/>
    <x v="2"/>
    <x v="0"/>
    <x v="0"/>
    <x v="0"/>
    <x v="0"/>
  </r>
  <r>
    <n v="179750129"/>
    <x v="61"/>
    <x v="0"/>
    <x v="0"/>
    <x v="10"/>
    <x v="0"/>
    <x v="0"/>
    <x v="0"/>
    <x v="0"/>
    <x v="2"/>
    <x v="0"/>
    <x v="0"/>
    <x v="0"/>
    <x v="0"/>
  </r>
  <r>
    <n v="179750155"/>
    <x v="61"/>
    <x v="0"/>
    <x v="0"/>
    <x v="10"/>
    <x v="0"/>
    <x v="0"/>
    <x v="0"/>
    <x v="0"/>
    <x v="2"/>
    <x v="0"/>
    <x v="0"/>
    <x v="0"/>
    <x v="0"/>
  </r>
  <r>
    <n v="179753482"/>
    <x v="51"/>
    <x v="0"/>
    <x v="0"/>
    <x v="57"/>
    <x v="0"/>
    <x v="0"/>
    <x v="0"/>
    <x v="0"/>
    <x v="2"/>
    <x v="0"/>
    <x v="0"/>
    <x v="0"/>
    <x v="0"/>
  </r>
  <r>
    <n v="179753512"/>
    <x v="51"/>
    <x v="0"/>
    <x v="0"/>
    <x v="57"/>
    <x v="0"/>
    <x v="0"/>
    <x v="0"/>
    <x v="0"/>
    <x v="2"/>
    <x v="0"/>
    <x v="0"/>
    <x v="0"/>
    <x v="0"/>
  </r>
  <r>
    <n v="179753629"/>
    <x v="62"/>
    <x v="0"/>
    <x v="0"/>
    <x v="18"/>
    <x v="0"/>
    <x v="0"/>
    <x v="0"/>
    <x v="0"/>
    <x v="2"/>
    <x v="0"/>
    <x v="0"/>
    <x v="0"/>
    <x v="0"/>
  </r>
  <r>
    <n v="179753673"/>
    <x v="62"/>
    <x v="0"/>
    <x v="0"/>
    <x v="18"/>
    <x v="0"/>
    <x v="0"/>
    <x v="0"/>
    <x v="0"/>
    <x v="2"/>
    <x v="0"/>
    <x v="0"/>
    <x v="0"/>
    <x v="0"/>
  </r>
  <r>
    <n v="179753759"/>
    <x v="62"/>
    <x v="0"/>
    <x v="0"/>
    <x v="18"/>
    <x v="0"/>
    <x v="0"/>
    <x v="0"/>
    <x v="0"/>
    <x v="2"/>
    <x v="0"/>
    <x v="0"/>
    <x v="0"/>
    <x v="0"/>
  </r>
  <r>
    <n v="179753798"/>
    <x v="62"/>
    <x v="0"/>
    <x v="0"/>
    <x v="18"/>
    <x v="0"/>
    <x v="0"/>
    <x v="0"/>
    <x v="0"/>
    <x v="2"/>
    <x v="0"/>
    <x v="0"/>
    <x v="0"/>
    <x v="0"/>
  </r>
  <r>
    <n v="179753841"/>
    <x v="62"/>
    <x v="0"/>
    <x v="0"/>
    <x v="18"/>
    <x v="0"/>
    <x v="0"/>
    <x v="0"/>
    <x v="0"/>
    <x v="2"/>
    <x v="0"/>
    <x v="0"/>
    <x v="0"/>
    <x v="0"/>
  </r>
  <r>
    <n v="179812333"/>
    <x v="46"/>
    <x v="0"/>
    <x v="0"/>
    <x v="15"/>
    <x v="0"/>
    <x v="0"/>
    <x v="0"/>
    <x v="0"/>
    <x v="2"/>
    <x v="0"/>
    <x v="0"/>
    <x v="0"/>
    <x v="0"/>
  </r>
  <r>
    <n v="179812367"/>
    <x v="46"/>
    <x v="0"/>
    <x v="0"/>
    <x v="15"/>
    <x v="0"/>
    <x v="0"/>
    <x v="0"/>
    <x v="0"/>
    <x v="2"/>
    <x v="0"/>
    <x v="0"/>
    <x v="0"/>
    <x v="0"/>
  </r>
  <r>
    <n v="179812404"/>
    <x v="46"/>
    <x v="0"/>
    <x v="0"/>
    <x v="15"/>
    <x v="0"/>
    <x v="0"/>
    <x v="0"/>
    <x v="0"/>
    <x v="2"/>
    <x v="0"/>
    <x v="0"/>
    <x v="0"/>
    <x v="0"/>
  </r>
  <r>
    <n v="179812449"/>
    <x v="46"/>
    <x v="0"/>
    <x v="0"/>
    <x v="15"/>
    <x v="0"/>
    <x v="0"/>
    <x v="0"/>
    <x v="0"/>
    <x v="2"/>
    <x v="0"/>
    <x v="0"/>
    <x v="0"/>
    <x v="0"/>
  </r>
  <r>
    <n v="179845393"/>
    <x v="56"/>
    <x v="0"/>
    <x v="0"/>
    <x v="23"/>
    <x v="0"/>
    <x v="0"/>
    <x v="0"/>
    <x v="0"/>
    <x v="2"/>
    <x v="0"/>
    <x v="0"/>
    <x v="0"/>
    <x v="0"/>
  </r>
  <r>
    <n v="179845468"/>
    <x v="56"/>
    <x v="0"/>
    <x v="0"/>
    <x v="23"/>
    <x v="0"/>
    <x v="0"/>
    <x v="0"/>
    <x v="0"/>
    <x v="2"/>
    <x v="0"/>
    <x v="0"/>
    <x v="0"/>
    <x v="0"/>
  </r>
  <r>
    <n v="179845539"/>
    <x v="56"/>
    <x v="0"/>
    <x v="0"/>
    <x v="23"/>
    <x v="0"/>
    <x v="0"/>
    <x v="0"/>
    <x v="0"/>
    <x v="2"/>
    <x v="0"/>
    <x v="0"/>
    <x v="0"/>
    <x v="0"/>
  </r>
  <r>
    <n v="179845615"/>
    <x v="62"/>
    <x v="0"/>
    <x v="0"/>
    <x v="23"/>
    <x v="0"/>
    <x v="0"/>
    <x v="0"/>
    <x v="0"/>
    <x v="2"/>
    <x v="0"/>
    <x v="0"/>
    <x v="0"/>
    <x v="0"/>
  </r>
  <r>
    <n v="179865116"/>
    <x v="56"/>
    <x v="0"/>
    <x v="0"/>
    <x v="3"/>
    <x v="0"/>
    <x v="0"/>
    <x v="0"/>
    <x v="0"/>
    <x v="2"/>
    <x v="0"/>
    <x v="0"/>
    <x v="0"/>
    <x v="0"/>
  </r>
  <r>
    <n v="179865793"/>
    <x v="56"/>
    <x v="0"/>
    <x v="0"/>
    <x v="3"/>
    <x v="0"/>
    <x v="0"/>
    <x v="0"/>
    <x v="0"/>
    <x v="2"/>
    <x v="0"/>
    <x v="0"/>
    <x v="0"/>
    <x v="0"/>
  </r>
  <r>
    <n v="179866382"/>
    <x v="61"/>
    <x v="0"/>
    <x v="0"/>
    <x v="24"/>
    <x v="0"/>
    <x v="0"/>
    <x v="0"/>
    <x v="0"/>
    <x v="2"/>
    <x v="0"/>
    <x v="0"/>
    <x v="0"/>
    <x v="0"/>
  </r>
  <r>
    <n v="179866658"/>
    <x v="57"/>
    <x v="0"/>
    <x v="0"/>
    <x v="24"/>
    <x v="0"/>
    <x v="7"/>
    <x v="0"/>
    <x v="1"/>
    <x v="2"/>
    <x v="0"/>
    <x v="0"/>
    <x v="0"/>
    <x v="0"/>
  </r>
  <r>
    <n v="179866719"/>
    <x v="61"/>
    <x v="0"/>
    <x v="0"/>
    <x v="24"/>
    <x v="0"/>
    <x v="0"/>
    <x v="0"/>
    <x v="0"/>
    <x v="2"/>
    <x v="0"/>
    <x v="0"/>
    <x v="0"/>
    <x v="0"/>
  </r>
  <r>
    <n v="179866774"/>
    <x v="61"/>
    <x v="0"/>
    <x v="0"/>
    <x v="24"/>
    <x v="0"/>
    <x v="0"/>
    <x v="0"/>
    <x v="0"/>
    <x v="2"/>
    <x v="0"/>
    <x v="0"/>
    <x v="0"/>
    <x v="0"/>
  </r>
  <r>
    <n v="179866861"/>
    <x v="61"/>
    <x v="0"/>
    <x v="0"/>
    <x v="24"/>
    <x v="0"/>
    <x v="0"/>
    <x v="0"/>
    <x v="0"/>
    <x v="2"/>
    <x v="0"/>
    <x v="0"/>
    <x v="0"/>
    <x v="0"/>
  </r>
  <r>
    <n v="179867077"/>
    <x v="63"/>
    <x v="0"/>
    <x v="0"/>
    <x v="38"/>
    <x v="0"/>
    <x v="0"/>
    <x v="0"/>
    <x v="0"/>
    <x v="4"/>
    <x v="0"/>
    <x v="0"/>
    <x v="0"/>
    <x v="0"/>
  </r>
  <r>
    <n v="179867228"/>
    <x v="64"/>
    <x v="0"/>
    <x v="0"/>
    <x v="38"/>
    <x v="0"/>
    <x v="0"/>
    <x v="0"/>
    <x v="0"/>
    <x v="4"/>
    <x v="0"/>
    <x v="0"/>
    <x v="0"/>
    <x v="0"/>
  </r>
  <r>
    <n v="179873778"/>
    <x v="46"/>
    <x v="0"/>
    <x v="0"/>
    <x v="3"/>
    <x v="0"/>
    <x v="0"/>
    <x v="0"/>
    <x v="0"/>
    <x v="2"/>
    <x v="0"/>
    <x v="0"/>
    <x v="0"/>
    <x v="0"/>
  </r>
  <r>
    <n v="179873820"/>
    <x v="46"/>
    <x v="0"/>
    <x v="0"/>
    <x v="3"/>
    <x v="0"/>
    <x v="0"/>
    <x v="0"/>
    <x v="0"/>
    <x v="2"/>
    <x v="0"/>
    <x v="0"/>
    <x v="0"/>
    <x v="0"/>
  </r>
  <r>
    <n v="179904331"/>
    <x v="49"/>
    <x v="0"/>
    <x v="0"/>
    <x v="10"/>
    <x v="0"/>
    <x v="0"/>
    <x v="0"/>
    <x v="0"/>
    <x v="2"/>
    <x v="0"/>
    <x v="0"/>
    <x v="0"/>
    <x v="0"/>
  </r>
  <r>
    <n v="179904393"/>
    <x v="49"/>
    <x v="0"/>
    <x v="0"/>
    <x v="10"/>
    <x v="0"/>
    <x v="0"/>
    <x v="0"/>
    <x v="0"/>
    <x v="2"/>
    <x v="0"/>
    <x v="0"/>
    <x v="0"/>
    <x v="0"/>
  </r>
  <r>
    <n v="179904714"/>
    <x v="58"/>
    <x v="0"/>
    <x v="0"/>
    <x v="6"/>
    <x v="0"/>
    <x v="0"/>
    <x v="0"/>
    <x v="0"/>
    <x v="2"/>
    <x v="0"/>
    <x v="0"/>
    <x v="0"/>
    <x v="0"/>
  </r>
  <r>
    <n v="179904805"/>
    <x v="58"/>
    <x v="0"/>
    <x v="0"/>
    <x v="6"/>
    <x v="0"/>
    <x v="0"/>
    <x v="0"/>
    <x v="0"/>
    <x v="2"/>
    <x v="0"/>
    <x v="0"/>
    <x v="0"/>
    <x v="0"/>
  </r>
  <r>
    <n v="179915821"/>
    <x v="57"/>
    <x v="0"/>
    <x v="0"/>
    <x v="13"/>
    <x v="0"/>
    <x v="5"/>
    <x v="0"/>
    <x v="1"/>
    <x v="2"/>
    <x v="0"/>
    <x v="0"/>
    <x v="0"/>
    <x v="0"/>
  </r>
  <r>
    <n v="179915970"/>
    <x v="49"/>
    <x v="0"/>
    <x v="0"/>
    <x v="13"/>
    <x v="0"/>
    <x v="0"/>
    <x v="0"/>
    <x v="0"/>
    <x v="2"/>
    <x v="0"/>
    <x v="0"/>
    <x v="0"/>
    <x v="0"/>
  </r>
  <r>
    <n v="179916043"/>
    <x v="60"/>
    <x v="0"/>
    <x v="0"/>
    <x v="13"/>
    <x v="0"/>
    <x v="0"/>
    <x v="0"/>
    <x v="0"/>
    <x v="2"/>
    <x v="0"/>
    <x v="0"/>
    <x v="0"/>
    <x v="0"/>
  </r>
  <r>
    <n v="179917798"/>
    <x v="49"/>
    <x v="0"/>
    <x v="0"/>
    <x v="32"/>
    <x v="0"/>
    <x v="0"/>
    <x v="0"/>
    <x v="0"/>
    <x v="2"/>
    <x v="0"/>
    <x v="0"/>
    <x v="0"/>
    <x v="0"/>
  </r>
  <r>
    <n v="179917835"/>
    <x v="49"/>
    <x v="0"/>
    <x v="0"/>
    <x v="32"/>
    <x v="0"/>
    <x v="0"/>
    <x v="0"/>
    <x v="0"/>
    <x v="2"/>
    <x v="0"/>
    <x v="0"/>
    <x v="0"/>
    <x v="0"/>
  </r>
  <r>
    <n v="179928862"/>
    <x v="57"/>
    <x v="0"/>
    <x v="0"/>
    <x v="14"/>
    <x v="0"/>
    <x v="0"/>
    <x v="0"/>
    <x v="0"/>
    <x v="2"/>
    <x v="0"/>
    <x v="0"/>
    <x v="0"/>
    <x v="0"/>
  </r>
  <r>
    <n v="179928911"/>
    <x v="57"/>
    <x v="0"/>
    <x v="0"/>
    <x v="14"/>
    <x v="0"/>
    <x v="0"/>
    <x v="0"/>
    <x v="0"/>
    <x v="2"/>
    <x v="0"/>
    <x v="0"/>
    <x v="0"/>
    <x v="0"/>
  </r>
  <r>
    <n v="179931522"/>
    <x v="60"/>
    <x v="0"/>
    <x v="0"/>
    <x v="58"/>
    <x v="0"/>
    <x v="5"/>
    <x v="0"/>
    <x v="1"/>
    <x v="2"/>
    <x v="0"/>
    <x v="0"/>
    <x v="0"/>
    <x v="0"/>
  </r>
  <r>
    <n v="179931571"/>
    <x v="60"/>
    <x v="0"/>
    <x v="0"/>
    <x v="58"/>
    <x v="0"/>
    <x v="0"/>
    <x v="0"/>
    <x v="0"/>
    <x v="2"/>
    <x v="0"/>
    <x v="0"/>
    <x v="0"/>
    <x v="0"/>
  </r>
  <r>
    <n v="179931654"/>
    <x v="60"/>
    <x v="0"/>
    <x v="0"/>
    <x v="58"/>
    <x v="0"/>
    <x v="0"/>
    <x v="0"/>
    <x v="0"/>
    <x v="2"/>
    <x v="0"/>
    <x v="0"/>
    <x v="0"/>
    <x v="0"/>
  </r>
  <r>
    <n v="179933467"/>
    <x v="62"/>
    <x v="0"/>
    <x v="0"/>
    <x v="10"/>
    <x v="0"/>
    <x v="0"/>
    <x v="0"/>
    <x v="0"/>
    <x v="2"/>
    <x v="0"/>
    <x v="0"/>
    <x v="0"/>
    <x v="0"/>
  </r>
  <r>
    <n v="179933524"/>
    <x v="49"/>
    <x v="0"/>
    <x v="0"/>
    <x v="10"/>
    <x v="0"/>
    <x v="0"/>
    <x v="0"/>
    <x v="0"/>
    <x v="2"/>
    <x v="0"/>
    <x v="0"/>
    <x v="0"/>
    <x v="0"/>
  </r>
  <r>
    <n v="179935702"/>
    <x v="58"/>
    <x v="0"/>
    <x v="0"/>
    <x v="17"/>
    <x v="0"/>
    <x v="0"/>
    <x v="0"/>
    <x v="0"/>
    <x v="2"/>
    <x v="0"/>
    <x v="0"/>
    <x v="0"/>
    <x v="0"/>
  </r>
  <r>
    <n v="179935755"/>
    <x v="58"/>
    <x v="0"/>
    <x v="0"/>
    <x v="17"/>
    <x v="0"/>
    <x v="0"/>
    <x v="0"/>
    <x v="0"/>
    <x v="2"/>
    <x v="0"/>
    <x v="0"/>
    <x v="0"/>
    <x v="0"/>
  </r>
  <r>
    <n v="179965224"/>
    <x v="65"/>
    <x v="0"/>
    <x v="0"/>
    <x v="24"/>
    <x v="0"/>
    <x v="5"/>
    <x v="0"/>
    <x v="1"/>
    <x v="2"/>
    <x v="0"/>
    <x v="0"/>
    <x v="0"/>
    <x v="0"/>
  </r>
  <r>
    <n v="179965314"/>
    <x v="66"/>
    <x v="0"/>
    <x v="0"/>
    <x v="24"/>
    <x v="0"/>
    <x v="0"/>
    <x v="0"/>
    <x v="0"/>
    <x v="2"/>
    <x v="0"/>
    <x v="0"/>
    <x v="0"/>
    <x v="0"/>
  </r>
  <r>
    <n v="179965352"/>
    <x v="66"/>
    <x v="0"/>
    <x v="0"/>
    <x v="24"/>
    <x v="0"/>
    <x v="0"/>
    <x v="0"/>
    <x v="0"/>
    <x v="2"/>
    <x v="0"/>
    <x v="0"/>
    <x v="0"/>
    <x v="0"/>
  </r>
  <r>
    <n v="179965415"/>
    <x v="66"/>
    <x v="0"/>
    <x v="0"/>
    <x v="24"/>
    <x v="0"/>
    <x v="0"/>
    <x v="0"/>
    <x v="0"/>
    <x v="2"/>
    <x v="0"/>
    <x v="0"/>
    <x v="0"/>
    <x v="0"/>
  </r>
  <r>
    <n v="179975813"/>
    <x v="57"/>
    <x v="0"/>
    <x v="0"/>
    <x v="14"/>
    <x v="0"/>
    <x v="5"/>
    <x v="0"/>
    <x v="1"/>
    <x v="2"/>
    <x v="0"/>
    <x v="0"/>
    <x v="0"/>
    <x v="0"/>
  </r>
  <r>
    <n v="179975873"/>
    <x v="49"/>
    <x v="0"/>
    <x v="0"/>
    <x v="14"/>
    <x v="0"/>
    <x v="0"/>
    <x v="0"/>
    <x v="0"/>
    <x v="2"/>
    <x v="0"/>
    <x v="0"/>
    <x v="0"/>
    <x v="0"/>
  </r>
  <r>
    <n v="179975926"/>
    <x v="49"/>
    <x v="0"/>
    <x v="0"/>
    <x v="14"/>
    <x v="0"/>
    <x v="0"/>
    <x v="0"/>
    <x v="0"/>
    <x v="2"/>
    <x v="0"/>
    <x v="0"/>
    <x v="0"/>
    <x v="0"/>
  </r>
  <r>
    <n v="179977129"/>
    <x v="61"/>
    <x v="0"/>
    <x v="0"/>
    <x v="16"/>
    <x v="0"/>
    <x v="0"/>
    <x v="0"/>
    <x v="0"/>
    <x v="2"/>
    <x v="0"/>
    <x v="0"/>
    <x v="0"/>
    <x v="0"/>
  </r>
  <r>
    <n v="179977180"/>
    <x v="61"/>
    <x v="0"/>
    <x v="0"/>
    <x v="50"/>
    <x v="0"/>
    <x v="0"/>
    <x v="0"/>
    <x v="0"/>
    <x v="2"/>
    <x v="0"/>
    <x v="0"/>
    <x v="0"/>
    <x v="0"/>
  </r>
  <r>
    <n v="179977826"/>
    <x v="57"/>
    <x v="0"/>
    <x v="0"/>
    <x v="41"/>
    <x v="0"/>
    <x v="5"/>
    <x v="0"/>
    <x v="1"/>
    <x v="2"/>
    <x v="0"/>
    <x v="0"/>
    <x v="0"/>
    <x v="0"/>
  </r>
  <r>
    <n v="179979370"/>
    <x v="57"/>
    <x v="0"/>
    <x v="0"/>
    <x v="59"/>
    <x v="0"/>
    <x v="5"/>
    <x v="0"/>
    <x v="1"/>
    <x v="2"/>
    <x v="0"/>
    <x v="0"/>
    <x v="0"/>
    <x v="0"/>
  </r>
  <r>
    <n v="179982393"/>
    <x v="61"/>
    <x v="0"/>
    <x v="0"/>
    <x v="54"/>
    <x v="0"/>
    <x v="0"/>
    <x v="0"/>
    <x v="0"/>
    <x v="2"/>
    <x v="0"/>
    <x v="0"/>
    <x v="0"/>
    <x v="0"/>
  </r>
  <r>
    <n v="179982478"/>
    <x v="61"/>
    <x v="0"/>
    <x v="0"/>
    <x v="54"/>
    <x v="0"/>
    <x v="0"/>
    <x v="0"/>
    <x v="0"/>
    <x v="2"/>
    <x v="0"/>
    <x v="0"/>
    <x v="0"/>
    <x v="0"/>
  </r>
  <r>
    <n v="179984246"/>
    <x v="66"/>
    <x v="0"/>
    <x v="0"/>
    <x v="5"/>
    <x v="0"/>
    <x v="0"/>
    <x v="0"/>
    <x v="0"/>
    <x v="2"/>
    <x v="0"/>
    <x v="0"/>
    <x v="0"/>
    <x v="0"/>
  </r>
  <r>
    <n v="179984302"/>
    <x v="66"/>
    <x v="0"/>
    <x v="0"/>
    <x v="5"/>
    <x v="0"/>
    <x v="0"/>
    <x v="0"/>
    <x v="0"/>
    <x v="2"/>
    <x v="0"/>
    <x v="0"/>
    <x v="0"/>
    <x v="0"/>
  </r>
  <r>
    <n v="179984343"/>
    <x v="66"/>
    <x v="0"/>
    <x v="0"/>
    <x v="5"/>
    <x v="0"/>
    <x v="0"/>
    <x v="0"/>
    <x v="0"/>
    <x v="2"/>
    <x v="0"/>
    <x v="0"/>
    <x v="0"/>
    <x v="0"/>
  </r>
  <r>
    <n v="179984381"/>
    <x v="66"/>
    <x v="0"/>
    <x v="0"/>
    <x v="5"/>
    <x v="0"/>
    <x v="0"/>
    <x v="0"/>
    <x v="0"/>
    <x v="2"/>
    <x v="0"/>
    <x v="0"/>
    <x v="0"/>
    <x v="0"/>
  </r>
  <r>
    <n v="179984702"/>
    <x v="61"/>
    <x v="0"/>
    <x v="0"/>
    <x v="23"/>
    <x v="0"/>
    <x v="0"/>
    <x v="0"/>
    <x v="0"/>
    <x v="2"/>
    <x v="0"/>
    <x v="0"/>
    <x v="0"/>
    <x v="0"/>
  </r>
  <r>
    <n v="179984736"/>
    <x v="61"/>
    <x v="0"/>
    <x v="0"/>
    <x v="23"/>
    <x v="0"/>
    <x v="0"/>
    <x v="0"/>
    <x v="0"/>
    <x v="2"/>
    <x v="0"/>
    <x v="0"/>
    <x v="0"/>
    <x v="0"/>
  </r>
  <r>
    <n v="179984777"/>
    <x v="61"/>
    <x v="0"/>
    <x v="0"/>
    <x v="23"/>
    <x v="0"/>
    <x v="0"/>
    <x v="0"/>
    <x v="0"/>
    <x v="2"/>
    <x v="0"/>
    <x v="0"/>
    <x v="0"/>
    <x v="0"/>
  </r>
  <r>
    <n v="179986248"/>
    <x v="49"/>
    <x v="0"/>
    <x v="0"/>
    <x v="7"/>
    <x v="0"/>
    <x v="0"/>
    <x v="0"/>
    <x v="0"/>
    <x v="2"/>
    <x v="0"/>
    <x v="0"/>
    <x v="0"/>
    <x v="0"/>
  </r>
  <r>
    <n v="180014106"/>
    <x v="49"/>
    <x v="0"/>
    <x v="0"/>
    <x v="13"/>
    <x v="0"/>
    <x v="0"/>
    <x v="0"/>
    <x v="0"/>
    <x v="2"/>
    <x v="0"/>
    <x v="0"/>
    <x v="0"/>
    <x v="0"/>
  </r>
  <r>
    <n v="180014279"/>
    <x v="49"/>
    <x v="0"/>
    <x v="0"/>
    <x v="13"/>
    <x v="0"/>
    <x v="0"/>
    <x v="0"/>
    <x v="0"/>
    <x v="2"/>
    <x v="0"/>
    <x v="0"/>
    <x v="0"/>
    <x v="0"/>
  </r>
  <r>
    <n v="180016629"/>
    <x v="61"/>
    <x v="0"/>
    <x v="0"/>
    <x v="14"/>
    <x v="0"/>
    <x v="0"/>
    <x v="0"/>
    <x v="0"/>
    <x v="2"/>
    <x v="0"/>
    <x v="0"/>
    <x v="0"/>
    <x v="0"/>
  </r>
  <r>
    <n v="180026960"/>
    <x v="62"/>
    <x v="0"/>
    <x v="0"/>
    <x v="23"/>
    <x v="0"/>
    <x v="0"/>
    <x v="0"/>
    <x v="0"/>
    <x v="2"/>
    <x v="0"/>
    <x v="0"/>
    <x v="0"/>
    <x v="0"/>
  </r>
  <r>
    <n v="180027930"/>
    <x v="67"/>
    <x v="0"/>
    <x v="0"/>
    <x v="41"/>
    <x v="0"/>
    <x v="0"/>
    <x v="0"/>
    <x v="0"/>
    <x v="2"/>
    <x v="0"/>
    <x v="0"/>
    <x v="0"/>
    <x v="0"/>
  </r>
  <r>
    <n v="180027961"/>
    <x v="67"/>
    <x v="0"/>
    <x v="0"/>
    <x v="41"/>
    <x v="0"/>
    <x v="0"/>
    <x v="0"/>
    <x v="0"/>
    <x v="2"/>
    <x v="0"/>
    <x v="0"/>
    <x v="0"/>
    <x v="0"/>
  </r>
  <r>
    <n v="180028001"/>
    <x v="67"/>
    <x v="0"/>
    <x v="0"/>
    <x v="41"/>
    <x v="0"/>
    <x v="0"/>
    <x v="0"/>
    <x v="0"/>
    <x v="2"/>
    <x v="0"/>
    <x v="0"/>
    <x v="0"/>
    <x v="0"/>
  </r>
  <r>
    <n v="180028054"/>
    <x v="67"/>
    <x v="0"/>
    <x v="0"/>
    <x v="41"/>
    <x v="0"/>
    <x v="0"/>
    <x v="0"/>
    <x v="0"/>
    <x v="2"/>
    <x v="0"/>
    <x v="0"/>
    <x v="0"/>
    <x v="0"/>
  </r>
  <r>
    <n v="180075308"/>
    <x v="61"/>
    <x v="0"/>
    <x v="0"/>
    <x v="4"/>
    <x v="0"/>
    <x v="0"/>
    <x v="0"/>
    <x v="0"/>
    <x v="2"/>
    <x v="0"/>
    <x v="0"/>
    <x v="0"/>
    <x v="0"/>
  </r>
  <r>
    <n v="180085731"/>
    <x v="63"/>
    <x v="0"/>
    <x v="0"/>
    <x v="14"/>
    <x v="0"/>
    <x v="0"/>
    <x v="0"/>
    <x v="0"/>
    <x v="4"/>
    <x v="0"/>
    <x v="0"/>
    <x v="0"/>
    <x v="0"/>
  </r>
  <r>
    <n v="180085758"/>
    <x v="63"/>
    <x v="0"/>
    <x v="0"/>
    <x v="14"/>
    <x v="0"/>
    <x v="0"/>
    <x v="0"/>
    <x v="0"/>
    <x v="4"/>
    <x v="0"/>
    <x v="0"/>
    <x v="0"/>
    <x v="0"/>
  </r>
  <r>
    <n v="180086294"/>
    <x v="58"/>
    <x v="0"/>
    <x v="0"/>
    <x v="15"/>
    <x v="0"/>
    <x v="0"/>
    <x v="0"/>
    <x v="0"/>
    <x v="2"/>
    <x v="0"/>
    <x v="0"/>
    <x v="0"/>
    <x v="0"/>
  </r>
  <r>
    <n v="180086331"/>
    <x v="58"/>
    <x v="0"/>
    <x v="0"/>
    <x v="15"/>
    <x v="0"/>
    <x v="0"/>
    <x v="0"/>
    <x v="0"/>
    <x v="2"/>
    <x v="0"/>
    <x v="0"/>
    <x v="0"/>
    <x v="0"/>
  </r>
  <r>
    <n v="180086359"/>
    <x v="58"/>
    <x v="0"/>
    <x v="0"/>
    <x v="15"/>
    <x v="0"/>
    <x v="0"/>
    <x v="0"/>
    <x v="0"/>
    <x v="2"/>
    <x v="0"/>
    <x v="0"/>
    <x v="0"/>
    <x v="0"/>
  </r>
  <r>
    <n v="180092880"/>
    <x v="58"/>
    <x v="0"/>
    <x v="0"/>
    <x v="10"/>
    <x v="0"/>
    <x v="0"/>
    <x v="0"/>
    <x v="0"/>
    <x v="2"/>
    <x v="0"/>
    <x v="0"/>
    <x v="0"/>
    <x v="0"/>
  </r>
  <r>
    <n v="180092904"/>
    <x v="58"/>
    <x v="0"/>
    <x v="0"/>
    <x v="10"/>
    <x v="0"/>
    <x v="0"/>
    <x v="0"/>
    <x v="0"/>
    <x v="2"/>
    <x v="0"/>
    <x v="0"/>
    <x v="0"/>
    <x v="0"/>
  </r>
  <r>
    <n v="180092923"/>
    <x v="58"/>
    <x v="0"/>
    <x v="0"/>
    <x v="10"/>
    <x v="0"/>
    <x v="0"/>
    <x v="0"/>
    <x v="0"/>
    <x v="2"/>
    <x v="0"/>
    <x v="0"/>
    <x v="0"/>
    <x v="0"/>
  </r>
  <r>
    <n v="180094137"/>
    <x v="61"/>
    <x v="0"/>
    <x v="0"/>
    <x v="24"/>
    <x v="0"/>
    <x v="0"/>
    <x v="0"/>
    <x v="0"/>
    <x v="2"/>
    <x v="0"/>
    <x v="0"/>
    <x v="0"/>
    <x v="0"/>
  </r>
  <r>
    <n v="180094169"/>
    <x v="57"/>
    <x v="0"/>
    <x v="0"/>
    <x v="24"/>
    <x v="0"/>
    <x v="0"/>
    <x v="0"/>
    <x v="0"/>
    <x v="2"/>
    <x v="0"/>
    <x v="0"/>
    <x v="0"/>
    <x v="0"/>
  </r>
  <r>
    <n v="180096573"/>
    <x v="59"/>
    <x v="0"/>
    <x v="0"/>
    <x v="9"/>
    <x v="0"/>
    <x v="0"/>
    <x v="0"/>
    <x v="0"/>
    <x v="2"/>
    <x v="0"/>
    <x v="0"/>
    <x v="0"/>
    <x v="0"/>
  </r>
  <r>
    <n v="180096653"/>
    <x v="59"/>
    <x v="0"/>
    <x v="0"/>
    <x v="9"/>
    <x v="0"/>
    <x v="0"/>
    <x v="0"/>
    <x v="0"/>
    <x v="2"/>
    <x v="0"/>
    <x v="0"/>
    <x v="0"/>
    <x v="0"/>
  </r>
  <r>
    <n v="180096740"/>
    <x v="59"/>
    <x v="0"/>
    <x v="0"/>
    <x v="5"/>
    <x v="0"/>
    <x v="0"/>
    <x v="0"/>
    <x v="0"/>
    <x v="2"/>
    <x v="0"/>
    <x v="0"/>
    <x v="0"/>
    <x v="0"/>
  </r>
  <r>
    <n v="180096760"/>
    <x v="59"/>
    <x v="0"/>
    <x v="0"/>
    <x v="5"/>
    <x v="0"/>
    <x v="0"/>
    <x v="0"/>
    <x v="0"/>
    <x v="2"/>
    <x v="0"/>
    <x v="0"/>
    <x v="0"/>
    <x v="0"/>
  </r>
  <r>
    <n v="180119350"/>
    <x v="59"/>
    <x v="0"/>
    <x v="0"/>
    <x v="10"/>
    <x v="0"/>
    <x v="0"/>
    <x v="0"/>
    <x v="0"/>
    <x v="2"/>
    <x v="0"/>
    <x v="0"/>
    <x v="0"/>
    <x v="0"/>
  </r>
  <r>
    <n v="180119400"/>
    <x v="59"/>
    <x v="0"/>
    <x v="0"/>
    <x v="10"/>
    <x v="0"/>
    <x v="0"/>
    <x v="0"/>
    <x v="0"/>
    <x v="2"/>
    <x v="0"/>
    <x v="0"/>
    <x v="0"/>
    <x v="0"/>
  </r>
  <r>
    <n v="180120653"/>
    <x v="63"/>
    <x v="0"/>
    <x v="0"/>
    <x v="4"/>
    <x v="0"/>
    <x v="0"/>
    <x v="0"/>
    <x v="0"/>
    <x v="4"/>
    <x v="0"/>
    <x v="0"/>
    <x v="0"/>
    <x v="0"/>
  </r>
  <r>
    <n v="180120688"/>
    <x v="63"/>
    <x v="0"/>
    <x v="0"/>
    <x v="4"/>
    <x v="0"/>
    <x v="0"/>
    <x v="0"/>
    <x v="0"/>
    <x v="4"/>
    <x v="0"/>
    <x v="0"/>
    <x v="0"/>
    <x v="0"/>
  </r>
  <r>
    <n v="180120731"/>
    <x v="63"/>
    <x v="0"/>
    <x v="0"/>
    <x v="4"/>
    <x v="0"/>
    <x v="0"/>
    <x v="0"/>
    <x v="0"/>
    <x v="4"/>
    <x v="0"/>
    <x v="0"/>
    <x v="0"/>
    <x v="0"/>
  </r>
  <r>
    <n v="180133252"/>
    <x v="68"/>
    <x v="0"/>
    <x v="0"/>
    <x v="60"/>
    <x v="0"/>
    <x v="4"/>
    <x v="0"/>
    <x v="1"/>
    <x v="4"/>
    <x v="0"/>
    <x v="0"/>
    <x v="0"/>
    <x v="0"/>
  </r>
  <r>
    <n v="180146224"/>
    <x v="52"/>
    <x v="0"/>
    <x v="0"/>
    <x v="14"/>
    <x v="0"/>
    <x v="0"/>
    <x v="0"/>
    <x v="0"/>
    <x v="4"/>
    <x v="0"/>
    <x v="0"/>
    <x v="0"/>
    <x v="0"/>
  </r>
  <r>
    <n v="180146261"/>
    <x v="52"/>
    <x v="0"/>
    <x v="0"/>
    <x v="14"/>
    <x v="0"/>
    <x v="0"/>
    <x v="0"/>
    <x v="0"/>
    <x v="4"/>
    <x v="0"/>
    <x v="0"/>
    <x v="0"/>
    <x v="0"/>
  </r>
  <r>
    <n v="180148399"/>
    <x v="58"/>
    <x v="0"/>
    <x v="0"/>
    <x v="23"/>
    <x v="0"/>
    <x v="5"/>
    <x v="0"/>
    <x v="1"/>
    <x v="2"/>
    <x v="0"/>
    <x v="0"/>
    <x v="0"/>
    <x v="0"/>
  </r>
  <r>
    <n v="180159062"/>
    <x v="69"/>
    <x v="0"/>
    <x v="0"/>
    <x v="4"/>
    <x v="0"/>
    <x v="0"/>
    <x v="0"/>
    <x v="0"/>
    <x v="5"/>
    <x v="0"/>
    <x v="0"/>
    <x v="0"/>
    <x v="0"/>
  </r>
  <r>
    <n v="180159092"/>
    <x v="69"/>
    <x v="0"/>
    <x v="0"/>
    <x v="4"/>
    <x v="0"/>
    <x v="0"/>
    <x v="0"/>
    <x v="0"/>
    <x v="5"/>
    <x v="0"/>
    <x v="0"/>
    <x v="0"/>
    <x v="0"/>
  </r>
  <r>
    <n v="180163722"/>
    <x v="59"/>
    <x v="0"/>
    <x v="0"/>
    <x v="4"/>
    <x v="0"/>
    <x v="0"/>
    <x v="0"/>
    <x v="0"/>
    <x v="2"/>
    <x v="0"/>
    <x v="0"/>
    <x v="0"/>
    <x v="0"/>
  </r>
  <r>
    <n v="180163768"/>
    <x v="59"/>
    <x v="0"/>
    <x v="0"/>
    <x v="4"/>
    <x v="0"/>
    <x v="0"/>
    <x v="0"/>
    <x v="0"/>
    <x v="2"/>
    <x v="0"/>
    <x v="0"/>
    <x v="0"/>
    <x v="0"/>
  </r>
  <r>
    <n v="180163826"/>
    <x v="59"/>
    <x v="0"/>
    <x v="0"/>
    <x v="4"/>
    <x v="0"/>
    <x v="0"/>
    <x v="0"/>
    <x v="0"/>
    <x v="2"/>
    <x v="0"/>
    <x v="0"/>
    <x v="0"/>
    <x v="0"/>
  </r>
  <r>
    <n v="180179781"/>
    <x v="70"/>
    <x v="0"/>
    <x v="0"/>
    <x v="13"/>
    <x v="0"/>
    <x v="8"/>
    <x v="0"/>
    <x v="1"/>
    <x v="2"/>
    <x v="0"/>
    <x v="0"/>
    <x v="0"/>
    <x v="0"/>
  </r>
  <r>
    <n v="180179845"/>
    <x v="71"/>
    <x v="0"/>
    <x v="0"/>
    <x v="13"/>
    <x v="0"/>
    <x v="0"/>
    <x v="0"/>
    <x v="0"/>
    <x v="4"/>
    <x v="0"/>
    <x v="0"/>
    <x v="0"/>
    <x v="0"/>
  </r>
  <r>
    <n v="180179905"/>
    <x v="71"/>
    <x v="0"/>
    <x v="0"/>
    <x v="13"/>
    <x v="0"/>
    <x v="0"/>
    <x v="0"/>
    <x v="0"/>
    <x v="4"/>
    <x v="0"/>
    <x v="0"/>
    <x v="0"/>
    <x v="0"/>
  </r>
  <r>
    <n v="180179965"/>
    <x v="71"/>
    <x v="0"/>
    <x v="0"/>
    <x v="13"/>
    <x v="0"/>
    <x v="0"/>
    <x v="0"/>
    <x v="0"/>
    <x v="4"/>
    <x v="0"/>
    <x v="0"/>
    <x v="0"/>
    <x v="0"/>
  </r>
  <r>
    <n v="180207666"/>
    <x v="58"/>
    <x v="0"/>
    <x v="0"/>
    <x v="13"/>
    <x v="0"/>
    <x v="0"/>
    <x v="0"/>
    <x v="0"/>
    <x v="2"/>
    <x v="0"/>
    <x v="0"/>
    <x v="0"/>
    <x v="0"/>
  </r>
  <r>
    <n v="180207694"/>
    <x v="72"/>
    <x v="0"/>
    <x v="0"/>
    <x v="13"/>
    <x v="0"/>
    <x v="0"/>
    <x v="0"/>
    <x v="0"/>
    <x v="4"/>
    <x v="0"/>
    <x v="0"/>
    <x v="0"/>
    <x v="0"/>
  </r>
  <r>
    <n v="180210381"/>
    <x v="67"/>
    <x v="0"/>
    <x v="0"/>
    <x v="61"/>
    <x v="0"/>
    <x v="0"/>
    <x v="0"/>
    <x v="0"/>
    <x v="2"/>
    <x v="0"/>
    <x v="0"/>
    <x v="0"/>
    <x v="0"/>
  </r>
  <r>
    <n v="180214932"/>
    <x v="67"/>
    <x v="0"/>
    <x v="0"/>
    <x v="3"/>
    <x v="0"/>
    <x v="0"/>
    <x v="0"/>
    <x v="0"/>
    <x v="2"/>
    <x v="0"/>
    <x v="0"/>
    <x v="0"/>
    <x v="0"/>
  </r>
  <r>
    <n v="180214954"/>
    <x v="67"/>
    <x v="0"/>
    <x v="0"/>
    <x v="3"/>
    <x v="0"/>
    <x v="0"/>
    <x v="0"/>
    <x v="0"/>
    <x v="2"/>
    <x v="0"/>
    <x v="0"/>
    <x v="0"/>
    <x v="0"/>
  </r>
  <r>
    <n v="180214988"/>
    <x v="67"/>
    <x v="0"/>
    <x v="0"/>
    <x v="3"/>
    <x v="0"/>
    <x v="0"/>
    <x v="0"/>
    <x v="0"/>
    <x v="2"/>
    <x v="0"/>
    <x v="0"/>
    <x v="0"/>
    <x v="0"/>
  </r>
  <r>
    <n v="180215019"/>
    <x v="67"/>
    <x v="0"/>
    <x v="0"/>
    <x v="3"/>
    <x v="0"/>
    <x v="0"/>
    <x v="0"/>
    <x v="0"/>
    <x v="2"/>
    <x v="0"/>
    <x v="0"/>
    <x v="0"/>
    <x v="0"/>
  </r>
  <r>
    <n v="180215959"/>
    <x v="73"/>
    <x v="0"/>
    <x v="0"/>
    <x v="24"/>
    <x v="0"/>
    <x v="0"/>
    <x v="0"/>
    <x v="0"/>
    <x v="4"/>
    <x v="0"/>
    <x v="0"/>
    <x v="0"/>
    <x v="0"/>
  </r>
  <r>
    <n v="180216046"/>
    <x v="73"/>
    <x v="0"/>
    <x v="0"/>
    <x v="24"/>
    <x v="0"/>
    <x v="0"/>
    <x v="0"/>
    <x v="0"/>
    <x v="4"/>
    <x v="0"/>
    <x v="0"/>
    <x v="0"/>
    <x v="0"/>
  </r>
  <r>
    <n v="180216082"/>
    <x v="73"/>
    <x v="0"/>
    <x v="0"/>
    <x v="24"/>
    <x v="0"/>
    <x v="0"/>
    <x v="0"/>
    <x v="0"/>
    <x v="4"/>
    <x v="0"/>
    <x v="0"/>
    <x v="0"/>
    <x v="0"/>
  </r>
  <r>
    <n v="180216107"/>
    <x v="73"/>
    <x v="0"/>
    <x v="0"/>
    <x v="24"/>
    <x v="0"/>
    <x v="0"/>
    <x v="0"/>
    <x v="0"/>
    <x v="4"/>
    <x v="0"/>
    <x v="0"/>
    <x v="0"/>
    <x v="0"/>
  </r>
  <r>
    <n v="180217496"/>
    <x v="58"/>
    <x v="0"/>
    <x v="0"/>
    <x v="32"/>
    <x v="0"/>
    <x v="0"/>
    <x v="0"/>
    <x v="0"/>
    <x v="2"/>
    <x v="0"/>
    <x v="0"/>
    <x v="0"/>
    <x v="0"/>
  </r>
  <r>
    <n v="180217531"/>
    <x v="60"/>
    <x v="0"/>
    <x v="0"/>
    <x v="32"/>
    <x v="0"/>
    <x v="0"/>
    <x v="0"/>
    <x v="0"/>
    <x v="2"/>
    <x v="0"/>
    <x v="0"/>
    <x v="0"/>
    <x v="0"/>
  </r>
  <r>
    <n v="180218358"/>
    <x v="74"/>
    <x v="0"/>
    <x v="0"/>
    <x v="38"/>
    <x v="0"/>
    <x v="0"/>
    <x v="0"/>
    <x v="0"/>
    <x v="4"/>
    <x v="0"/>
    <x v="0"/>
    <x v="0"/>
    <x v="0"/>
  </r>
  <r>
    <n v="180218407"/>
    <x v="74"/>
    <x v="0"/>
    <x v="0"/>
    <x v="38"/>
    <x v="0"/>
    <x v="0"/>
    <x v="0"/>
    <x v="0"/>
    <x v="4"/>
    <x v="0"/>
    <x v="0"/>
    <x v="0"/>
    <x v="0"/>
  </r>
  <r>
    <n v="180218456"/>
    <x v="74"/>
    <x v="0"/>
    <x v="0"/>
    <x v="38"/>
    <x v="0"/>
    <x v="0"/>
    <x v="0"/>
    <x v="0"/>
    <x v="4"/>
    <x v="0"/>
    <x v="0"/>
    <x v="0"/>
    <x v="0"/>
  </r>
  <r>
    <n v="180219996"/>
    <x v="66"/>
    <x v="0"/>
    <x v="0"/>
    <x v="34"/>
    <x v="0"/>
    <x v="0"/>
    <x v="0"/>
    <x v="0"/>
    <x v="2"/>
    <x v="0"/>
    <x v="0"/>
    <x v="0"/>
    <x v="0"/>
  </r>
  <r>
    <n v="180243826"/>
    <x v="75"/>
    <x v="0"/>
    <x v="0"/>
    <x v="15"/>
    <x v="0"/>
    <x v="0"/>
    <x v="0"/>
    <x v="0"/>
    <x v="5"/>
    <x v="0"/>
    <x v="0"/>
    <x v="0"/>
    <x v="0"/>
  </r>
  <r>
    <n v="180243854"/>
    <x v="75"/>
    <x v="0"/>
    <x v="0"/>
    <x v="15"/>
    <x v="0"/>
    <x v="0"/>
    <x v="0"/>
    <x v="0"/>
    <x v="5"/>
    <x v="0"/>
    <x v="0"/>
    <x v="0"/>
    <x v="0"/>
  </r>
  <r>
    <n v="180244875"/>
    <x v="63"/>
    <x v="0"/>
    <x v="0"/>
    <x v="60"/>
    <x v="0"/>
    <x v="0"/>
    <x v="0"/>
    <x v="0"/>
    <x v="4"/>
    <x v="0"/>
    <x v="0"/>
    <x v="0"/>
    <x v="0"/>
  </r>
  <r>
    <n v="180245350"/>
    <x v="70"/>
    <x v="0"/>
    <x v="0"/>
    <x v="13"/>
    <x v="0"/>
    <x v="0"/>
    <x v="0"/>
    <x v="0"/>
    <x v="2"/>
    <x v="0"/>
    <x v="0"/>
    <x v="0"/>
    <x v="0"/>
  </r>
  <r>
    <n v="180245413"/>
    <x v="76"/>
    <x v="0"/>
    <x v="0"/>
    <x v="13"/>
    <x v="0"/>
    <x v="0"/>
    <x v="0"/>
    <x v="0"/>
    <x v="4"/>
    <x v="0"/>
    <x v="0"/>
    <x v="0"/>
    <x v="0"/>
  </r>
  <r>
    <n v="180304791"/>
    <x v="58"/>
    <x v="0"/>
    <x v="0"/>
    <x v="10"/>
    <x v="0"/>
    <x v="0"/>
    <x v="0"/>
    <x v="0"/>
    <x v="2"/>
    <x v="0"/>
    <x v="0"/>
    <x v="0"/>
    <x v="0"/>
  </r>
  <r>
    <n v="180317467"/>
    <x v="67"/>
    <x v="0"/>
    <x v="0"/>
    <x v="7"/>
    <x v="0"/>
    <x v="0"/>
    <x v="0"/>
    <x v="0"/>
    <x v="2"/>
    <x v="0"/>
    <x v="0"/>
    <x v="0"/>
    <x v="0"/>
  </r>
  <r>
    <n v="180317510"/>
    <x v="67"/>
    <x v="0"/>
    <x v="0"/>
    <x v="7"/>
    <x v="0"/>
    <x v="0"/>
    <x v="0"/>
    <x v="0"/>
    <x v="2"/>
    <x v="0"/>
    <x v="0"/>
    <x v="0"/>
    <x v="0"/>
  </r>
  <r>
    <n v="180317585"/>
    <x v="67"/>
    <x v="0"/>
    <x v="0"/>
    <x v="7"/>
    <x v="0"/>
    <x v="0"/>
    <x v="0"/>
    <x v="0"/>
    <x v="2"/>
    <x v="0"/>
    <x v="0"/>
    <x v="0"/>
    <x v="0"/>
  </r>
  <r>
    <n v="180317901"/>
    <x v="59"/>
    <x v="0"/>
    <x v="0"/>
    <x v="3"/>
    <x v="0"/>
    <x v="0"/>
    <x v="0"/>
    <x v="0"/>
    <x v="2"/>
    <x v="0"/>
    <x v="0"/>
    <x v="0"/>
    <x v="0"/>
  </r>
  <r>
    <n v="180317916"/>
    <x v="67"/>
    <x v="0"/>
    <x v="0"/>
    <x v="54"/>
    <x v="0"/>
    <x v="0"/>
    <x v="0"/>
    <x v="0"/>
    <x v="2"/>
    <x v="0"/>
    <x v="0"/>
    <x v="0"/>
    <x v="0"/>
  </r>
  <r>
    <n v="180317952"/>
    <x v="74"/>
    <x v="0"/>
    <x v="0"/>
    <x v="3"/>
    <x v="0"/>
    <x v="0"/>
    <x v="0"/>
    <x v="0"/>
    <x v="4"/>
    <x v="0"/>
    <x v="0"/>
    <x v="0"/>
    <x v="0"/>
  </r>
  <r>
    <n v="180317969"/>
    <x v="67"/>
    <x v="0"/>
    <x v="0"/>
    <x v="54"/>
    <x v="0"/>
    <x v="0"/>
    <x v="0"/>
    <x v="0"/>
    <x v="2"/>
    <x v="0"/>
    <x v="0"/>
    <x v="0"/>
    <x v="0"/>
  </r>
  <r>
    <n v="180317992"/>
    <x v="74"/>
    <x v="0"/>
    <x v="0"/>
    <x v="3"/>
    <x v="0"/>
    <x v="0"/>
    <x v="0"/>
    <x v="0"/>
    <x v="4"/>
    <x v="0"/>
    <x v="0"/>
    <x v="0"/>
    <x v="0"/>
  </r>
  <r>
    <n v="180319577"/>
    <x v="67"/>
    <x v="0"/>
    <x v="0"/>
    <x v="0"/>
    <x v="0"/>
    <x v="0"/>
    <x v="0"/>
    <x v="0"/>
    <x v="2"/>
    <x v="0"/>
    <x v="0"/>
    <x v="0"/>
    <x v="0"/>
  </r>
  <r>
    <n v="180325200"/>
    <x v="59"/>
    <x v="0"/>
    <x v="0"/>
    <x v="5"/>
    <x v="0"/>
    <x v="0"/>
    <x v="0"/>
    <x v="0"/>
    <x v="2"/>
    <x v="0"/>
    <x v="0"/>
    <x v="0"/>
    <x v="0"/>
  </r>
  <r>
    <n v="180337962"/>
    <x v="59"/>
    <x v="0"/>
    <x v="0"/>
    <x v="5"/>
    <x v="0"/>
    <x v="0"/>
    <x v="0"/>
    <x v="0"/>
    <x v="2"/>
    <x v="0"/>
    <x v="0"/>
    <x v="0"/>
    <x v="0"/>
  </r>
  <r>
    <n v="180338003"/>
    <x v="59"/>
    <x v="0"/>
    <x v="0"/>
    <x v="5"/>
    <x v="0"/>
    <x v="0"/>
    <x v="0"/>
    <x v="0"/>
    <x v="2"/>
    <x v="0"/>
    <x v="0"/>
    <x v="0"/>
    <x v="0"/>
  </r>
  <r>
    <n v="180367296"/>
    <x v="59"/>
    <x v="0"/>
    <x v="0"/>
    <x v="32"/>
    <x v="0"/>
    <x v="0"/>
    <x v="0"/>
    <x v="0"/>
    <x v="2"/>
    <x v="0"/>
    <x v="0"/>
    <x v="0"/>
    <x v="0"/>
  </r>
  <r>
    <n v="180367327"/>
    <x v="59"/>
    <x v="0"/>
    <x v="0"/>
    <x v="32"/>
    <x v="0"/>
    <x v="0"/>
    <x v="0"/>
    <x v="0"/>
    <x v="2"/>
    <x v="0"/>
    <x v="0"/>
    <x v="0"/>
    <x v="0"/>
  </r>
  <r>
    <n v="180367359"/>
    <x v="59"/>
    <x v="0"/>
    <x v="0"/>
    <x v="32"/>
    <x v="0"/>
    <x v="0"/>
    <x v="0"/>
    <x v="0"/>
    <x v="2"/>
    <x v="0"/>
    <x v="0"/>
    <x v="0"/>
    <x v="0"/>
  </r>
  <r>
    <n v="180367397"/>
    <x v="59"/>
    <x v="0"/>
    <x v="0"/>
    <x v="32"/>
    <x v="0"/>
    <x v="0"/>
    <x v="0"/>
    <x v="0"/>
    <x v="2"/>
    <x v="0"/>
    <x v="0"/>
    <x v="0"/>
    <x v="0"/>
  </r>
  <r>
    <n v="180367425"/>
    <x v="59"/>
    <x v="0"/>
    <x v="0"/>
    <x v="32"/>
    <x v="0"/>
    <x v="0"/>
    <x v="0"/>
    <x v="0"/>
    <x v="2"/>
    <x v="0"/>
    <x v="0"/>
    <x v="0"/>
    <x v="0"/>
  </r>
  <r>
    <n v="180378863"/>
    <x v="77"/>
    <x v="0"/>
    <x v="0"/>
    <x v="59"/>
    <x v="0"/>
    <x v="0"/>
    <x v="0"/>
    <x v="0"/>
    <x v="4"/>
    <x v="0"/>
    <x v="0"/>
    <x v="0"/>
    <x v="0"/>
  </r>
  <r>
    <n v="180378908"/>
    <x v="77"/>
    <x v="0"/>
    <x v="0"/>
    <x v="59"/>
    <x v="0"/>
    <x v="0"/>
    <x v="0"/>
    <x v="0"/>
    <x v="4"/>
    <x v="0"/>
    <x v="0"/>
    <x v="0"/>
    <x v="0"/>
  </r>
  <r>
    <n v="180378931"/>
    <x v="77"/>
    <x v="0"/>
    <x v="0"/>
    <x v="59"/>
    <x v="0"/>
    <x v="0"/>
    <x v="0"/>
    <x v="0"/>
    <x v="4"/>
    <x v="0"/>
    <x v="0"/>
    <x v="0"/>
    <x v="0"/>
  </r>
  <r>
    <n v="180379713"/>
    <x v="78"/>
    <x v="0"/>
    <x v="0"/>
    <x v="15"/>
    <x v="0"/>
    <x v="4"/>
    <x v="0"/>
    <x v="1"/>
    <x v="4"/>
    <x v="0"/>
    <x v="0"/>
    <x v="0"/>
    <x v="0"/>
  </r>
  <r>
    <n v="180380509"/>
    <x v="70"/>
    <x v="0"/>
    <x v="0"/>
    <x v="54"/>
    <x v="0"/>
    <x v="0"/>
    <x v="0"/>
    <x v="0"/>
    <x v="2"/>
    <x v="0"/>
    <x v="0"/>
    <x v="0"/>
    <x v="0"/>
  </r>
  <r>
    <n v="180380564"/>
    <x v="70"/>
    <x v="0"/>
    <x v="0"/>
    <x v="54"/>
    <x v="0"/>
    <x v="0"/>
    <x v="0"/>
    <x v="0"/>
    <x v="2"/>
    <x v="0"/>
    <x v="0"/>
    <x v="0"/>
    <x v="0"/>
  </r>
  <r>
    <n v="180385117"/>
    <x v="74"/>
    <x v="0"/>
    <x v="0"/>
    <x v="21"/>
    <x v="0"/>
    <x v="0"/>
    <x v="0"/>
    <x v="0"/>
    <x v="4"/>
    <x v="0"/>
    <x v="0"/>
    <x v="0"/>
    <x v="0"/>
  </r>
  <r>
    <n v="180407037"/>
    <x v="74"/>
    <x v="0"/>
    <x v="0"/>
    <x v="14"/>
    <x v="0"/>
    <x v="0"/>
    <x v="0"/>
    <x v="0"/>
    <x v="4"/>
    <x v="0"/>
    <x v="0"/>
    <x v="0"/>
    <x v="0"/>
  </r>
  <r>
    <n v="180407091"/>
    <x v="74"/>
    <x v="0"/>
    <x v="0"/>
    <x v="14"/>
    <x v="0"/>
    <x v="0"/>
    <x v="0"/>
    <x v="0"/>
    <x v="4"/>
    <x v="0"/>
    <x v="0"/>
    <x v="0"/>
    <x v="0"/>
  </r>
  <r>
    <n v="180407141"/>
    <x v="74"/>
    <x v="0"/>
    <x v="0"/>
    <x v="14"/>
    <x v="0"/>
    <x v="0"/>
    <x v="0"/>
    <x v="0"/>
    <x v="4"/>
    <x v="0"/>
    <x v="0"/>
    <x v="0"/>
    <x v="0"/>
  </r>
  <r>
    <n v="180409506"/>
    <x v="71"/>
    <x v="0"/>
    <x v="0"/>
    <x v="8"/>
    <x v="0"/>
    <x v="0"/>
    <x v="0"/>
    <x v="0"/>
    <x v="4"/>
    <x v="0"/>
    <x v="0"/>
    <x v="0"/>
    <x v="0"/>
  </r>
  <r>
    <n v="180409564"/>
    <x v="71"/>
    <x v="0"/>
    <x v="0"/>
    <x v="8"/>
    <x v="0"/>
    <x v="0"/>
    <x v="0"/>
    <x v="0"/>
    <x v="4"/>
    <x v="0"/>
    <x v="0"/>
    <x v="0"/>
    <x v="0"/>
  </r>
  <r>
    <n v="180412304"/>
    <x v="71"/>
    <x v="0"/>
    <x v="0"/>
    <x v="5"/>
    <x v="0"/>
    <x v="0"/>
    <x v="0"/>
    <x v="0"/>
    <x v="4"/>
    <x v="0"/>
    <x v="0"/>
    <x v="0"/>
    <x v="0"/>
  </r>
  <r>
    <n v="180412322"/>
    <x v="71"/>
    <x v="0"/>
    <x v="0"/>
    <x v="5"/>
    <x v="0"/>
    <x v="0"/>
    <x v="0"/>
    <x v="0"/>
    <x v="4"/>
    <x v="0"/>
    <x v="0"/>
    <x v="0"/>
    <x v="0"/>
  </r>
  <r>
    <n v="180412347"/>
    <x v="71"/>
    <x v="0"/>
    <x v="0"/>
    <x v="5"/>
    <x v="0"/>
    <x v="0"/>
    <x v="0"/>
    <x v="0"/>
    <x v="4"/>
    <x v="0"/>
    <x v="0"/>
    <x v="0"/>
    <x v="0"/>
  </r>
  <r>
    <n v="180421965"/>
    <x v="70"/>
    <x v="0"/>
    <x v="0"/>
    <x v="12"/>
    <x v="0"/>
    <x v="0"/>
    <x v="0"/>
    <x v="0"/>
    <x v="2"/>
    <x v="0"/>
    <x v="0"/>
    <x v="0"/>
    <x v="0"/>
  </r>
  <r>
    <n v="180421991"/>
    <x v="70"/>
    <x v="0"/>
    <x v="0"/>
    <x v="12"/>
    <x v="0"/>
    <x v="0"/>
    <x v="0"/>
    <x v="0"/>
    <x v="2"/>
    <x v="0"/>
    <x v="0"/>
    <x v="0"/>
    <x v="0"/>
  </r>
  <r>
    <n v="180425344"/>
    <x v="64"/>
    <x v="0"/>
    <x v="0"/>
    <x v="38"/>
    <x v="0"/>
    <x v="0"/>
    <x v="0"/>
    <x v="0"/>
    <x v="4"/>
    <x v="0"/>
    <x v="0"/>
    <x v="0"/>
    <x v="0"/>
  </r>
  <r>
    <n v="180446236"/>
    <x v="68"/>
    <x v="0"/>
    <x v="0"/>
    <x v="8"/>
    <x v="0"/>
    <x v="0"/>
    <x v="0"/>
    <x v="0"/>
    <x v="4"/>
    <x v="0"/>
    <x v="0"/>
    <x v="0"/>
    <x v="0"/>
  </r>
  <r>
    <n v="180446287"/>
    <x v="68"/>
    <x v="0"/>
    <x v="0"/>
    <x v="8"/>
    <x v="0"/>
    <x v="0"/>
    <x v="0"/>
    <x v="0"/>
    <x v="4"/>
    <x v="0"/>
    <x v="0"/>
    <x v="0"/>
    <x v="0"/>
  </r>
  <r>
    <n v="180448712"/>
    <x v="79"/>
    <x v="0"/>
    <x v="0"/>
    <x v="38"/>
    <x v="0"/>
    <x v="0"/>
    <x v="0"/>
    <x v="0"/>
    <x v="4"/>
    <x v="0"/>
    <x v="0"/>
    <x v="0"/>
    <x v="0"/>
  </r>
  <r>
    <n v="180448757"/>
    <x v="79"/>
    <x v="0"/>
    <x v="0"/>
    <x v="38"/>
    <x v="0"/>
    <x v="0"/>
    <x v="0"/>
    <x v="0"/>
    <x v="4"/>
    <x v="0"/>
    <x v="0"/>
    <x v="0"/>
    <x v="0"/>
  </r>
  <r>
    <n v="180448796"/>
    <x v="79"/>
    <x v="0"/>
    <x v="0"/>
    <x v="38"/>
    <x v="0"/>
    <x v="0"/>
    <x v="0"/>
    <x v="0"/>
    <x v="4"/>
    <x v="0"/>
    <x v="0"/>
    <x v="0"/>
    <x v="0"/>
  </r>
  <r>
    <n v="180448833"/>
    <x v="71"/>
    <x v="0"/>
    <x v="0"/>
    <x v="12"/>
    <x v="0"/>
    <x v="0"/>
    <x v="0"/>
    <x v="0"/>
    <x v="4"/>
    <x v="0"/>
    <x v="0"/>
    <x v="0"/>
    <x v="0"/>
  </r>
  <r>
    <n v="180448918"/>
    <x v="71"/>
    <x v="0"/>
    <x v="0"/>
    <x v="12"/>
    <x v="0"/>
    <x v="0"/>
    <x v="0"/>
    <x v="0"/>
    <x v="4"/>
    <x v="0"/>
    <x v="0"/>
    <x v="0"/>
    <x v="0"/>
  </r>
  <r>
    <n v="180448948"/>
    <x v="63"/>
    <x v="0"/>
    <x v="0"/>
    <x v="12"/>
    <x v="0"/>
    <x v="0"/>
    <x v="0"/>
    <x v="0"/>
    <x v="4"/>
    <x v="0"/>
    <x v="0"/>
    <x v="0"/>
    <x v="0"/>
  </r>
  <r>
    <n v="180451993"/>
    <x v="74"/>
    <x v="0"/>
    <x v="0"/>
    <x v="33"/>
    <x v="0"/>
    <x v="0"/>
    <x v="0"/>
    <x v="0"/>
    <x v="4"/>
    <x v="0"/>
    <x v="0"/>
    <x v="0"/>
    <x v="0"/>
  </r>
  <r>
    <n v="180452024"/>
    <x v="74"/>
    <x v="0"/>
    <x v="0"/>
    <x v="33"/>
    <x v="0"/>
    <x v="0"/>
    <x v="0"/>
    <x v="0"/>
    <x v="4"/>
    <x v="0"/>
    <x v="0"/>
    <x v="0"/>
    <x v="0"/>
  </r>
  <r>
    <n v="180452060"/>
    <x v="74"/>
    <x v="0"/>
    <x v="0"/>
    <x v="33"/>
    <x v="0"/>
    <x v="0"/>
    <x v="0"/>
    <x v="0"/>
    <x v="4"/>
    <x v="0"/>
    <x v="0"/>
    <x v="0"/>
    <x v="0"/>
  </r>
  <r>
    <n v="180453024"/>
    <x v="72"/>
    <x v="0"/>
    <x v="0"/>
    <x v="18"/>
    <x v="0"/>
    <x v="0"/>
    <x v="0"/>
    <x v="0"/>
    <x v="4"/>
    <x v="0"/>
    <x v="0"/>
    <x v="0"/>
    <x v="0"/>
  </r>
  <r>
    <n v="180453039"/>
    <x v="52"/>
    <x v="0"/>
    <x v="0"/>
    <x v="18"/>
    <x v="0"/>
    <x v="0"/>
    <x v="0"/>
    <x v="0"/>
    <x v="4"/>
    <x v="0"/>
    <x v="0"/>
    <x v="0"/>
    <x v="0"/>
  </r>
  <r>
    <n v="180482978"/>
    <x v="72"/>
    <x v="0"/>
    <x v="0"/>
    <x v="41"/>
    <x v="0"/>
    <x v="0"/>
    <x v="0"/>
    <x v="0"/>
    <x v="4"/>
    <x v="0"/>
    <x v="0"/>
    <x v="0"/>
    <x v="0"/>
  </r>
  <r>
    <n v="180484697"/>
    <x v="80"/>
    <x v="0"/>
    <x v="0"/>
    <x v="0"/>
    <x v="0"/>
    <x v="0"/>
    <x v="0"/>
    <x v="0"/>
    <x v="4"/>
    <x v="0"/>
    <x v="0"/>
    <x v="0"/>
    <x v="0"/>
  </r>
  <r>
    <n v="180484716"/>
    <x v="80"/>
    <x v="0"/>
    <x v="0"/>
    <x v="0"/>
    <x v="0"/>
    <x v="0"/>
    <x v="0"/>
    <x v="0"/>
    <x v="4"/>
    <x v="0"/>
    <x v="0"/>
    <x v="0"/>
    <x v="0"/>
  </r>
  <r>
    <n v="180547678"/>
    <x v="64"/>
    <x v="0"/>
    <x v="0"/>
    <x v="8"/>
    <x v="0"/>
    <x v="0"/>
    <x v="0"/>
    <x v="0"/>
    <x v="4"/>
    <x v="0"/>
    <x v="0"/>
    <x v="0"/>
    <x v="0"/>
  </r>
  <r>
    <n v="180547725"/>
    <x v="64"/>
    <x v="0"/>
    <x v="0"/>
    <x v="8"/>
    <x v="0"/>
    <x v="0"/>
    <x v="0"/>
    <x v="0"/>
    <x v="4"/>
    <x v="0"/>
    <x v="0"/>
    <x v="0"/>
    <x v="0"/>
  </r>
  <r>
    <n v="180551142"/>
    <x v="63"/>
    <x v="0"/>
    <x v="0"/>
    <x v="17"/>
    <x v="0"/>
    <x v="0"/>
    <x v="0"/>
    <x v="0"/>
    <x v="4"/>
    <x v="0"/>
    <x v="0"/>
    <x v="0"/>
    <x v="0"/>
  </r>
  <r>
    <n v="180554269"/>
    <x v="64"/>
    <x v="0"/>
    <x v="0"/>
    <x v="54"/>
    <x v="0"/>
    <x v="0"/>
    <x v="0"/>
    <x v="0"/>
    <x v="4"/>
    <x v="0"/>
    <x v="0"/>
    <x v="0"/>
    <x v="0"/>
  </r>
  <r>
    <n v="180554323"/>
    <x v="64"/>
    <x v="0"/>
    <x v="0"/>
    <x v="54"/>
    <x v="0"/>
    <x v="0"/>
    <x v="0"/>
    <x v="0"/>
    <x v="4"/>
    <x v="0"/>
    <x v="0"/>
    <x v="0"/>
    <x v="0"/>
  </r>
  <r>
    <n v="180555134"/>
    <x v="68"/>
    <x v="0"/>
    <x v="0"/>
    <x v="41"/>
    <x v="0"/>
    <x v="0"/>
    <x v="0"/>
    <x v="0"/>
    <x v="4"/>
    <x v="0"/>
    <x v="0"/>
    <x v="0"/>
    <x v="0"/>
  </r>
  <r>
    <n v="180555168"/>
    <x v="68"/>
    <x v="0"/>
    <x v="0"/>
    <x v="41"/>
    <x v="0"/>
    <x v="0"/>
    <x v="0"/>
    <x v="0"/>
    <x v="4"/>
    <x v="0"/>
    <x v="0"/>
    <x v="0"/>
    <x v="0"/>
  </r>
  <r>
    <n v="180575938"/>
    <x v="64"/>
    <x v="0"/>
    <x v="0"/>
    <x v="5"/>
    <x v="0"/>
    <x v="0"/>
    <x v="0"/>
    <x v="0"/>
    <x v="4"/>
    <x v="0"/>
    <x v="0"/>
    <x v="0"/>
    <x v="0"/>
  </r>
  <r>
    <n v="180576078"/>
    <x v="64"/>
    <x v="0"/>
    <x v="0"/>
    <x v="5"/>
    <x v="0"/>
    <x v="0"/>
    <x v="0"/>
    <x v="0"/>
    <x v="4"/>
    <x v="0"/>
    <x v="0"/>
    <x v="0"/>
    <x v="0"/>
  </r>
  <r>
    <n v="180576145"/>
    <x v="64"/>
    <x v="0"/>
    <x v="0"/>
    <x v="5"/>
    <x v="0"/>
    <x v="0"/>
    <x v="0"/>
    <x v="0"/>
    <x v="4"/>
    <x v="0"/>
    <x v="0"/>
    <x v="0"/>
    <x v="0"/>
  </r>
  <r>
    <n v="180580959"/>
    <x v="63"/>
    <x v="0"/>
    <x v="0"/>
    <x v="17"/>
    <x v="0"/>
    <x v="0"/>
    <x v="0"/>
    <x v="0"/>
    <x v="4"/>
    <x v="0"/>
    <x v="0"/>
    <x v="0"/>
    <x v="0"/>
  </r>
  <r>
    <n v="180580992"/>
    <x v="63"/>
    <x v="0"/>
    <x v="0"/>
    <x v="17"/>
    <x v="0"/>
    <x v="0"/>
    <x v="0"/>
    <x v="0"/>
    <x v="4"/>
    <x v="0"/>
    <x v="0"/>
    <x v="0"/>
    <x v="0"/>
  </r>
  <r>
    <n v="180585136"/>
    <x v="68"/>
    <x v="0"/>
    <x v="0"/>
    <x v="30"/>
    <x v="0"/>
    <x v="0"/>
    <x v="0"/>
    <x v="0"/>
    <x v="4"/>
    <x v="0"/>
    <x v="0"/>
    <x v="0"/>
    <x v="0"/>
  </r>
  <r>
    <n v="180585225"/>
    <x v="68"/>
    <x v="0"/>
    <x v="0"/>
    <x v="30"/>
    <x v="0"/>
    <x v="0"/>
    <x v="0"/>
    <x v="0"/>
    <x v="4"/>
    <x v="0"/>
    <x v="0"/>
    <x v="0"/>
    <x v="0"/>
  </r>
  <r>
    <n v="180621166"/>
    <x v="64"/>
    <x v="0"/>
    <x v="0"/>
    <x v="16"/>
    <x v="0"/>
    <x v="0"/>
    <x v="0"/>
    <x v="0"/>
    <x v="4"/>
    <x v="0"/>
    <x v="0"/>
    <x v="0"/>
    <x v="0"/>
  </r>
  <r>
    <n v="180621170"/>
    <x v="81"/>
    <x v="0"/>
    <x v="0"/>
    <x v="41"/>
    <x v="0"/>
    <x v="0"/>
    <x v="0"/>
    <x v="0"/>
    <x v="4"/>
    <x v="0"/>
    <x v="0"/>
    <x v="0"/>
    <x v="0"/>
  </r>
  <r>
    <n v="180621217"/>
    <x v="74"/>
    <x v="0"/>
    <x v="0"/>
    <x v="16"/>
    <x v="0"/>
    <x v="0"/>
    <x v="0"/>
    <x v="0"/>
    <x v="4"/>
    <x v="0"/>
    <x v="0"/>
    <x v="0"/>
    <x v="0"/>
  </r>
  <r>
    <n v="180621228"/>
    <x v="81"/>
    <x v="0"/>
    <x v="0"/>
    <x v="41"/>
    <x v="0"/>
    <x v="0"/>
    <x v="0"/>
    <x v="0"/>
    <x v="4"/>
    <x v="0"/>
    <x v="0"/>
    <x v="0"/>
    <x v="0"/>
  </r>
  <r>
    <n v="180621269"/>
    <x v="81"/>
    <x v="0"/>
    <x v="0"/>
    <x v="41"/>
    <x v="0"/>
    <x v="0"/>
    <x v="0"/>
    <x v="0"/>
    <x v="4"/>
    <x v="0"/>
    <x v="0"/>
    <x v="0"/>
    <x v="0"/>
  </r>
  <r>
    <n v="180631975"/>
    <x v="82"/>
    <x v="0"/>
    <x v="0"/>
    <x v="32"/>
    <x v="0"/>
    <x v="0"/>
    <x v="0"/>
    <x v="0"/>
    <x v="4"/>
    <x v="0"/>
    <x v="0"/>
    <x v="0"/>
    <x v="0"/>
  </r>
  <r>
    <n v="180632056"/>
    <x v="82"/>
    <x v="0"/>
    <x v="0"/>
    <x v="32"/>
    <x v="0"/>
    <x v="0"/>
    <x v="0"/>
    <x v="0"/>
    <x v="4"/>
    <x v="0"/>
    <x v="0"/>
    <x v="0"/>
    <x v="0"/>
  </r>
  <r>
    <n v="180632224"/>
    <x v="52"/>
    <x v="0"/>
    <x v="0"/>
    <x v="16"/>
    <x v="0"/>
    <x v="0"/>
    <x v="0"/>
    <x v="0"/>
    <x v="4"/>
    <x v="0"/>
    <x v="0"/>
    <x v="0"/>
    <x v="0"/>
  </r>
  <r>
    <n v="180632249"/>
    <x v="52"/>
    <x v="0"/>
    <x v="0"/>
    <x v="16"/>
    <x v="0"/>
    <x v="0"/>
    <x v="0"/>
    <x v="0"/>
    <x v="4"/>
    <x v="0"/>
    <x v="0"/>
    <x v="0"/>
    <x v="0"/>
  </r>
  <r>
    <n v="180658781"/>
    <x v="76"/>
    <x v="0"/>
    <x v="0"/>
    <x v="34"/>
    <x v="0"/>
    <x v="0"/>
    <x v="0"/>
    <x v="0"/>
    <x v="4"/>
    <x v="0"/>
    <x v="0"/>
    <x v="0"/>
    <x v="0"/>
  </r>
  <r>
    <n v="180658825"/>
    <x v="76"/>
    <x v="0"/>
    <x v="0"/>
    <x v="34"/>
    <x v="0"/>
    <x v="0"/>
    <x v="0"/>
    <x v="0"/>
    <x v="4"/>
    <x v="0"/>
    <x v="0"/>
    <x v="0"/>
    <x v="0"/>
  </r>
  <r>
    <n v="180662319"/>
    <x v="81"/>
    <x v="0"/>
    <x v="0"/>
    <x v="12"/>
    <x v="0"/>
    <x v="0"/>
    <x v="0"/>
    <x v="0"/>
    <x v="4"/>
    <x v="0"/>
    <x v="0"/>
    <x v="0"/>
    <x v="0"/>
  </r>
  <r>
    <n v="180662378"/>
    <x v="81"/>
    <x v="0"/>
    <x v="0"/>
    <x v="12"/>
    <x v="0"/>
    <x v="0"/>
    <x v="0"/>
    <x v="0"/>
    <x v="4"/>
    <x v="0"/>
    <x v="0"/>
    <x v="0"/>
    <x v="0"/>
  </r>
  <r>
    <n v="180662410"/>
    <x v="81"/>
    <x v="0"/>
    <x v="0"/>
    <x v="12"/>
    <x v="0"/>
    <x v="0"/>
    <x v="0"/>
    <x v="0"/>
    <x v="4"/>
    <x v="0"/>
    <x v="0"/>
    <x v="0"/>
    <x v="0"/>
  </r>
  <r>
    <n v="180662455"/>
    <x v="81"/>
    <x v="0"/>
    <x v="0"/>
    <x v="12"/>
    <x v="0"/>
    <x v="0"/>
    <x v="0"/>
    <x v="0"/>
    <x v="4"/>
    <x v="0"/>
    <x v="0"/>
    <x v="0"/>
    <x v="0"/>
  </r>
  <r>
    <n v="180662994"/>
    <x v="81"/>
    <x v="0"/>
    <x v="0"/>
    <x v="17"/>
    <x v="0"/>
    <x v="0"/>
    <x v="0"/>
    <x v="0"/>
    <x v="4"/>
    <x v="0"/>
    <x v="0"/>
    <x v="0"/>
    <x v="0"/>
  </r>
  <r>
    <n v="180663039"/>
    <x v="81"/>
    <x v="0"/>
    <x v="0"/>
    <x v="17"/>
    <x v="0"/>
    <x v="0"/>
    <x v="0"/>
    <x v="0"/>
    <x v="4"/>
    <x v="0"/>
    <x v="0"/>
    <x v="0"/>
    <x v="0"/>
  </r>
  <r>
    <n v="180663075"/>
    <x v="81"/>
    <x v="0"/>
    <x v="0"/>
    <x v="17"/>
    <x v="0"/>
    <x v="0"/>
    <x v="0"/>
    <x v="0"/>
    <x v="4"/>
    <x v="0"/>
    <x v="0"/>
    <x v="0"/>
    <x v="0"/>
  </r>
  <r>
    <n v="180664242"/>
    <x v="72"/>
    <x v="0"/>
    <x v="0"/>
    <x v="5"/>
    <x v="0"/>
    <x v="0"/>
    <x v="0"/>
    <x v="0"/>
    <x v="4"/>
    <x v="0"/>
    <x v="0"/>
    <x v="0"/>
    <x v="0"/>
  </r>
  <r>
    <n v="180696378"/>
    <x v="83"/>
    <x v="0"/>
    <x v="0"/>
    <x v="14"/>
    <x v="0"/>
    <x v="3"/>
    <x v="0"/>
    <x v="1"/>
    <x v="4"/>
    <x v="0"/>
    <x v="0"/>
    <x v="0"/>
    <x v="0"/>
  </r>
  <r>
    <n v="180701212"/>
    <x v="82"/>
    <x v="0"/>
    <x v="0"/>
    <x v="10"/>
    <x v="0"/>
    <x v="0"/>
    <x v="0"/>
    <x v="0"/>
    <x v="4"/>
    <x v="0"/>
    <x v="0"/>
    <x v="0"/>
    <x v="0"/>
  </r>
  <r>
    <n v="180701806"/>
    <x v="72"/>
    <x v="0"/>
    <x v="0"/>
    <x v="31"/>
    <x v="0"/>
    <x v="0"/>
    <x v="0"/>
    <x v="0"/>
    <x v="4"/>
    <x v="0"/>
    <x v="0"/>
    <x v="0"/>
    <x v="0"/>
  </r>
  <r>
    <n v="180701908"/>
    <x v="52"/>
    <x v="0"/>
    <x v="0"/>
    <x v="31"/>
    <x v="0"/>
    <x v="0"/>
    <x v="0"/>
    <x v="0"/>
    <x v="4"/>
    <x v="0"/>
    <x v="0"/>
    <x v="0"/>
    <x v="0"/>
  </r>
  <r>
    <n v="180702815"/>
    <x v="80"/>
    <x v="0"/>
    <x v="0"/>
    <x v="10"/>
    <x v="0"/>
    <x v="0"/>
    <x v="0"/>
    <x v="0"/>
    <x v="4"/>
    <x v="0"/>
    <x v="0"/>
    <x v="0"/>
    <x v="0"/>
  </r>
  <r>
    <n v="180702851"/>
    <x v="80"/>
    <x v="0"/>
    <x v="0"/>
    <x v="10"/>
    <x v="0"/>
    <x v="0"/>
    <x v="0"/>
    <x v="0"/>
    <x v="4"/>
    <x v="0"/>
    <x v="0"/>
    <x v="0"/>
    <x v="0"/>
  </r>
  <r>
    <n v="180706289"/>
    <x v="80"/>
    <x v="0"/>
    <x v="0"/>
    <x v="7"/>
    <x v="0"/>
    <x v="0"/>
    <x v="0"/>
    <x v="0"/>
    <x v="4"/>
    <x v="0"/>
    <x v="0"/>
    <x v="0"/>
    <x v="0"/>
  </r>
  <r>
    <n v="180706889"/>
    <x v="76"/>
    <x v="0"/>
    <x v="0"/>
    <x v="14"/>
    <x v="0"/>
    <x v="0"/>
    <x v="0"/>
    <x v="0"/>
    <x v="4"/>
    <x v="0"/>
    <x v="0"/>
    <x v="0"/>
    <x v="0"/>
  </r>
  <r>
    <n v="180707000"/>
    <x v="76"/>
    <x v="0"/>
    <x v="0"/>
    <x v="14"/>
    <x v="0"/>
    <x v="0"/>
    <x v="0"/>
    <x v="0"/>
    <x v="4"/>
    <x v="0"/>
    <x v="0"/>
    <x v="0"/>
    <x v="0"/>
  </r>
  <r>
    <n v="180765290"/>
    <x v="84"/>
    <x v="0"/>
    <x v="0"/>
    <x v="15"/>
    <x v="0"/>
    <x v="0"/>
    <x v="0"/>
    <x v="0"/>
    <x v="5"/>
    <x v="0"/>
    <x v="0"/>
    <x v="0"/>
    <x v="0"/>
  </r>
  <r>
    <n v="180765324"/>
    <x v="84"/>
    <x v="0"/>
    <x v="0"/>
    <x v="15"/>
    <x v="0"/>
    <x v="0"/>
    <x v="0"/>
    <x v="0"/>
    <x v="5"/>
    <x v="0"/>
    <x v="0"/>
    <x v="0"/>
    <x v="0"/>
  </r>
  <r>
    <n v="180786826"/>
    <x v="77"/>
    <x v="0"/>
    <x v="0"/>
    <x v="52"/>
    <x v="0"/>
    <x v="0"/>
    <x v="0"/>
    <x v="0"/>
    <x v="4"/>
    <x v="0"/>
    <x v="0"/>
    <x v="0"/>
    <x v="0"/>
  </r>
  <r>
    <n v="180789562"/>
    <x v="81"/>
    <x v="0"/>
    <x v="0"/>
    <x v="54"/>
    <x v="0"/>
    <x v="0"/>
    <x v="0"/>
    <x v="0"/>
    <x v="4"/>
    <x v="0"/>
    <x v="0"/>
    <x v="0"/>
    <x v="0"/>
  </r>
  <r>
    <n v="180789612"/>
    <x v="81"/>
    <x v="0"/>
    <x v="0"/>
    <x v="54"/>
    <x v="0"/>
    <x v="0"/>
    <x v="0"/>
    <x v="0"/>
    <x v="4"/>
    <x v="0"/>
    <x v="0"/>
    <x v="0"/>
    <x v="0"/>
  </r>
  <r>
    <n v="180790239"/>
    <x v="72"/>
    <x v="0"/>
    <x v="0"/>
    <x v="2"/>
    <x v="0"/>
    <x v="0"/>
    <x v="0"/>
    <x v="0"/>
    <x v="4"/>
    <x v="0"/>
    <x v="0"/>
    <x v="0"/>
    <x v="0"/>
  </r>
  <r>
    <n v="180790267"/>
    <x v="72"/>
    <x v="0"/>
    <x v="0"/>
    <x v="2"/>
    <x v="0"/>
    <x v="0"/>
    <x v="0"/>
    <x v="0"/>
    <x v="4"/>
    <x v="0"/>
    <x v="0"/>
    <x v="0"/>
    <x v="0"/>
  </r>
  <r>
    <n v="180790294"/>
    <x v="72"/>
    <x v="0"/>
    <x v="0"/>
    <x v="2"/>
    <x v="0"/>
    <x v="0"/>
    <x v="0"/>
    <x v="0"/>
    <x v="4"/>
    <x v="0"/>
    <x v="0"/>
    <x v="0"/>
    <x v="0"/>
  </r>
  <r>
    <n v="180790325"/>
    <x v="72"/>
    <x v="0"/>
    <x v="0"/>
    <x v="2"/>
    <x v="0"/>
    <x v="0"/>
    <x v="0"/>
    <x v="0"/>
    <x v="4"/>
    <x v="0"/>
    <x v="0"/>
    <x v="0"/>
    <x v="0"/>
  </r>
  <r>
    <n v="180790400"/>
    <x v="72"/>
    <x v="0"/>
    <x v="0"/>
    <x v="2"/>
    <x v="0"/>
    <x v="0"/>
    <x v="0"/>
    <x v="0"/>
    <x v="4"/>
    <x v="0"/>
    <x v="0"/>
    <x v="0"/>
    <x v="0"/>
  </r>
  <r>
    <n v="180800852"/>
    <x v="80"/>
    <x v="0"/>
    <x v="0"/>
    <x v="4"/>
    <x v="0"/>
    <x v="0"/>
    <x v="0"/>
    <x v="0"/>
    <x v="4"/>
    <x v="0"/>
    <x v="0"/>
    <x v="0"/>
    <x v="0"/>
  </r>
  <r>
    <n v="180800875"/>
    <x v="80"/>
    <x v="0"/>
    <x v="0"/>
    <x v="4"/>
    <x v="0"/>
    <x v="0"/>
    <x v="0"/>
    <x v="0"/>
    <x v="4"/>
    <x v="0"/>
    <x v="0"/>
    <x v="0"/>
    <x v="0"/>
  </r>
  <r>
    <n v="180800914"/>
    <x v="80"/>
    <x v="0"/>
    <x v="0"/>
    <x v="4"/>
    <x v="0"/>
    <x v="0"/>
    <x v="0"/>
    <x v="0"/>
    <x v="4"/>
    <x v="0"/>
    <x v="0"/>
    <x v="0"/>
    <x v="0"/>
  </r>
  <r>
    <n v="180803866"/>
    <x v="85"/>
    <x v="0"/>
    <x v="0"/>
    <x v="4"/>
    <x v="0"/>
    <x v="0"/>
    <x v="0"/>
    <x v="0"/>
    <x v="4"/>
    <x v="0"/>
    <x v="0"/>
    <x v="0"/>
    <x v="0"/>
  </r>
  <r>
    <n v="180816371"/>
    <x v="86"/>
    <x v="0"/>
    <x v="0"/>
    <x v="52"/>
    <x v="0"/>
    <x v="0"/>
    <x v="0"/>
    <x v="0"/>
    <x v="4"/>
    <x v="0"/>
    <x v="0"/>
    <x v="0"/>
    <x v="0"/>
  </r>
  <r>
    <n v="180817656"/>
    <x v="87"/>
    <x v="0"/>
    <x v="0"/>
    <x v="31"/>
    <x v="0"/>
    <x v="0"/>
    <x v="0"/>
    <x v="0"/>
    <x v="4"/>
    <x v="0"/>
    <x v="0"/>
    <x v="0"/>
    <x v="0"/>
  </r>
  <r>
    <n v="180817731"/>
    <x v="87"/>
    <x v="0"/>
    <x v="0"/>
    <x v="31"/>
    <x v="0"/>
    <x v="0"/>
    <x v="0"/>
    <x v="0"/>
    <x v="4"/>
    <x v="0"/>
    <x v="0"/>
    <x v="0"/>
    <x v="0"/>
  </r>
  <r>
    <n v="180821195"/>
    <x v="82"/>
    <x v="0"/>
    <x v="0"/>
    <x v="37"/>
    <x v="0"/>
    <x v="0"/>
    <x v="0"/>
    <x v="0"/>
    <x v="4"/>
    <x v="0"/>
    <x v="0"/>
    <x v="0"/>
    <x v="0"/>
  </r>
  <r>
    <n v="180821218"/>
    <x v="63"/>
    <x v="0"/>
    <x v="0"/>
    <x v="37"/>
    <x v="0"/>
    <x v="0"/>
    <x v="0"/>
    <x v="0"/>
    <x v="4"/>
    <x v="0"/>
    <x v="0"/>
    <x v="0"/>
    <x v="0"/>
  </r>
  <r>
    <n v="180821245"/>
    <x v="63"/>
    <x v="0"/>
    <x v="0"/>
    <x v="37"/>
    <x v="0"/>
    <x v="0"/>
    <x v="0"/>
    <x v="0"/>
    <x v="4"/>
    <x v="0"/>
    <x v="0"/>
    <x v="0"/>
    <x v="0"/>
  </r>
  <r>
    <n v="180821265"/>
    <x v="63"/>
    <x v="0"/>
    <x v="0"/>
    <x v="37"/>
    <x v="0"/>
    <x v="0"/>
    <x v="0"/>
    <x v="0"/>
    <x v="4"/>
    <x v="0"/>
    <x v="0"/>
    <x v="0"/>
    <x v="0"/>
  </r>
  <r>
    <n v="180824562"/>
    <x v="85"/>
    <x v="0"/>
    <x v="0"/>
    <x v="14"/>
    <x v="0"/>
    <x v="0"/>
    <x v="0"/>
    <x v="0"/>
    <x v="4"/>
    <x v="0"/>
    <x v="0"/>
    <x v="0"/>
    <x v="0"/>
  </r>
  <r>
    <n v="180824587"/>
    <x v="85"/>
    <x v="0"/>
    <x v="0"/>
    <x v="14"/>
    <x v="0"/>
    <x v="0"/>
    <x v="0"/>
    <x v="0"/>
    <x v="4"/>
    <x v="0"/>
    <x v="0"/>
    <x v="0"/>
    <x v="0"/>
  </r>
  <r>
    <n v="180824625"/>
    <x v="85"/>
    <x v="0"/>
    <x v="0"/>
    <x v="14"/>
    <x v="0"/>
    <x v="0"/>
    <x v="0"/>
    <x v="0"/>
    <x v="4"/>
    <x v="0"/>
    <x v="0"/>
    <x v="0"/>
    <x v="0"/>
  </r>
  <r>
    <n v="180824657"/>
    <x v="85"/>
    <x v="0"/>
    <x v="0"/>
    <x v="14"/>
    <x v="0"/>
    <x v="0"/>
    <x v="0"/>
    <x v="0"/>
    <x v="4"/>
    <x v="0"/>
    <x v="0"/>
    <x v="0"/>
    <x v="0"/>
  </r>
  <r>
    <n v="180824692"/>
    <x v="85"/>
    <x v="0"/>
    <x v="0"/>
    <x v="14"/>
    <x v="0"/>
    <x v="0"/>
    <x v="0"/>
    <x v="0"/>
    <x v="4"/>
    <x v="0"/>
    <x v="0"/>
    <x v="0"/>
    <x v="0"/>
  </r>
  <r>
    <n v="180845394"/>
    <x v="79"/>
    <x v="0"/>
    <x v="0"/>
    <x v="15"/>
    <x v="0"/>
    <x v="0"/>
    <x v="0"/>
    <x v="0"/>
    <x v="4"/>
    <x v="0"/>
    <x v="0"/>
    <x v="0"/>
    <x v="0"/>
  </r>
  <r>
    <n v="180845482"/>
    <x v="79"/>
    <x v="0"/>
    <x v="0"/>
    <x v="15"/>
    <x v="0"/>
    <x v="0"/>
    <x v="0"/>
    <x v="0"/>
    <x v="4"/>
    <x v="0"/>
    <x v="0"/>
    <x v="0"/>
    <x v="0"/>
  </r>
  <r>
    <n v="180867243"/>
    <x v="82"/>
    <x v="0"/>
    <x v="0"/>
    <x v="17"/>
    <x v="0"/>
    <x v="0"/>
    <x v="0"/>
    <x v="0"/>
    <x v="4"/>
    <x v="0"/>
    <x v="0"/>
    <x v="0"/>
    <x v="0"/>
  </r>
  <r>
    <n v="180867350"/>
    <x v="82"/>
    <x v="0"/>
    <x v="0"/>
    <x v="17"/>
    <x v="0"/>
    <x v="0"/>
    <x v="0"/>
    <x v="0"/>
    <x v="4"/>
    <x v="0"/>
    <x v="0"/>
    <x v="0"/>
    <x v="0"/>
  </r>
  <r>
    <n v="180900384"/>
    <x v="80"/>
    <x v="0"/>
    <x v="0"/>
    <x v="25"/>
    <x v="0"/>
    <x v="0"/>
    <x v="0"/>
    <x v="0"/>
    <x v="4"/>
    <x v="0"/>
    <x v="0"/>
    <x v="0"/>
    <x v="0"/>
  </r>
  <r>
    <n v="180900493"/>
    <x v="80"/>
    <x v="0"/>
    <x v="0"/>
    <x v="25"/>
    <x v="0"/>
    <x v="0"/>
    <x v="0"/>
    <x v="0"/>
    <x v="4"/>
    <x v="0"/>
    <x v="0"/>
    <x v="0"/>
    <x v="0"/>
  </r>
  <r>
    <n v="180900513"/>
    <x v="80"/>
    <x v="0"/>
    <x v="0"/>
    <x v="25"/>
    <x v="0"/>
    <x v="0"/>
    <x v="0"/>
    <x v="0"/>
    <x v="4"/>
    <x v="0"/>
    <x v="0"/>
    <x v="0"/>
    <x v="0"/>
  </r>
  <r>
    <n v="180902138"/>
    <x v="76"/>
    <x v="0"/>
    <x v="0"/>
    <x v="4"/>
    <x v="0"/>
    <x v="0"/>
    <x v="0"/>
    <x v="0"/>
    <x v="4"/>
    <x v="0"/>
    <x v="0"/>
    <x v="0"/>
    <x v="0"/>
  </r>
  <r>
    <n v="180904629"/>
    <x v="86"/>
    <x v="0"/>
    <x v="0"/>
    <x v="17"/>
    <x v="0"/>
    <x v="0"/>
    <x v="0"/>
    <x v="0"/>
    <x v="4"/>
    <x v="0"/>
    <x v="0"/>
    <x v="0"/>
    <x v="0"/>
  </r>
  <r>
    <n v="180905269"/>
    <x v="83"/>
    <x v="0"/>
    <x v="0"/>
    <x v="15"/>
    <x v="0"/>
    <x v="0"/>
    <x v="0"/>
    <x v="0"/>
    <x v="4"/>
    <x v="0"/>
    <x v="0"/>
    <x v="0"/>
    <x v="0"/>
  </r>
  <r>
    <n v="180905291"/>
    <x v="83"/>
    <x v="0"/>
    <x v="0"/>
    <x v="15"/>
    <x v="0"/>
    <x v="0"/>
    <x v="0"/>
    <x v="0"/>
    <x v="4"/>
    <x v="0"/>
    <x v="0"/>
    <x v="0"/>
    <x v="0"/>
  </r>
  <r>
    <n v="180906490"/>
    <x v="79"/>
    <x v="0"/>
    <x v="0"/>
    <x v="34"/>
    <x v="0"/>
    <x v="0"/>
    <x v="0"/>
    <x v="0"/>
    <x v="4"/>
    <x v="0"/>
    <x v="0"/>
    <x v="0"/>
    <x v="0"/>
  </r>
  <r>
    <n v="180906873"/>
    <x v="79"/>
    <x v="0"/>
    <x v="0"/>
    <x v="34"/>
    <x v="0"/>
    <x v="0"/>
    <x v="0"/>
    <x v="0"/>
    <x v="4"/>
    <x v="0"/>
    <x v="0"/>
    <x v="0"/>
    <x v="0"/>
  </r>
  <r>
    <n v="180921736"/>
    <x v="80"/>
    <x v="0"/>
    <x v="0"/>
    <x v="62"/>
    <x v="0"/>
    <x v="0"/>
    <x v="0"/>
    <x v="0"/>
    <x v="4"/>
    <x v="0"/>
    <x v="0"/>
    <x v="0"/>
    <x v="0"/>
  </r>
  <r>
    <n v="180921792"/>
    <x v="80"/>
    <x v="0"/>
    <x v="0"/>
    <x v="62"/>
    <x v="0"/>
    <x v="0"/>
    <x v="0"/>
    <x v="0"/>
    <x v="4"/>
    <x v="0"/>
    <x v="0"/>
    <x v="0"/>
    <x v="0"/>
  </r>
  <r>
    <n v="180922504"/>
    <x v="69"/>
    <x v="0"/>
    <x v="0"/>
    <x v="14"/>
    <x v="0"/>
    <x v="0"/>
    <x v="0"/>
    <x v="0"/>
    <x v="5"/>
    <x v="0"/>
    <x v="0"/>
    <x v="0"/>
    <x v="0"/>
  </r>
  <r>
    <n v="180922549"/>
    <x v="69"/>
    <x v="0"/>
    <x v="0"/>
    <x v="14"/>
    <x v="0"/>
    <x v="0"/>
    <x v="0"/>
    <x v="0"/>
    <x v="5"/>
    <x v="0"/>
    <x v="0"/>
    <x v="0"/>
    <x v="0"/>
  </r>
  <r>
    <n v="180922591"/>
    <x v="69"/>
    <x v="0"/>
    <x v="0"/>
    <x v="14"/>
    <x v="0"/>
    <x v="0"/>
    <x v="0"/>
    <x v="0"/>
    <x v="5"/>
    <x v="0"/>
    <x v="0"/>
    <x v="0"/>
    <x v="0"/>
  </r>
  <r>
    <n v="180922625"/>
    <x v="69"/>
    <x v="0"/>
    <x v="0"/>
    <x v="14"/>
    <x v="0"/>
    <x v="0"/>
    <x v="0"/>
    <x v="0"/>
    <x v="5"/>
    <x v="0"/>
    <x v="0"/>
    <x v="0"/>
    <x v="0"/>
  </r>
  <r>
    <n v="180937095"/>
    <x v="83"/>
    <x v="0"/>
    <x v="0"/>
    <x v="54"/>
    <x v="0"/>
    <x v="0"/>
    <x v="0"/>
    <x v="0"/>
    <x v="4"/>
    <x v="0"/>
    <x v="0"/>
    <x v="0"/>
    <x v="0"/>
  </r>
  <r>
    <n v="180937174"/>
    <x v="83"/>
    <x v="0"/>
    <x v="0"/>
    <x v="54"/>
    <x v="0"/>
    <x v="0"/>
    <x v="0"/>
    <x v="0"/>
    <x v="4"/>
    <x v="0"/>
    <x v="0"/>
    <x v="0"/>
    <x v="0"/>
  </r>
  <r>
    <n v="180943571"/>
    <x v="78"/>
    <x v="0"/>
    <x v="0"/>
    <x v="54"/>
    <x v="0"/>
    <x v="0"/>
    <x v="0"/>
    <x v="0"/>
    <x v="4"/>
    <x v="0"/>
    <x v="0"/>
    <x v="0"/>
    <x v="0"/>
  </r>
  <r>
    <n v="181009349"/>
    <x v="79"/>
    <x v="0"/>
    <x v="0"/>
    <x v="14"/>
    <x v="0"/>
    <x v="0"/>
    <x v="0"/>
    <x v="0"/>
    <x v="4"/>
    <x v="0"/>
    <x v="0"/>
    <x v="0"/>
    <x v="0"/>
  </r>
  <r>
    <n v="181009404"/>
    <x v="79"/>
    <x v="0"/>
    <x v="0"/>
    <x v="14"/>
    <x v="0"/>
    <x v="0"/>
    <x v="0"/>
    <x v="0"/>
    <x v="4"/>
    <x v="0"/>
    <x v="0"/>
    <x v="0"/>
    <x v="0"/>
  </r>
  <r>
    <n v="181009473"/>
    <x v="79"/>
    <x v="0"/>
    <x v="0"/>
    <x v="14"/>
    <x v="0"/>
    <x v="0"/>
    <x v="0"/>
    <x v="0"/>
    <x v="4"/>
    <x v="0"/>
    <x v="0"/>
    <x v="0"/>
    <x v="0"/>
  </r>
  <r>
    <n v="181016347"/>
    <x v="77"/>
    <x v="0"/>
    <x v="0"/>
    <x v="23"/>
    <x v="0"/>
    <x v="0"/>
    <x v="0"/>
    <x v="0"/>
    <x v="4"/>
    <x v="0"/>
    <x v="0"/>
    <x v="0"/>
    <x v="0"/>
  </r>
  <r>
    <n v="181017958"/>
    <x v="77"/>
    <x v="0"/>
    <x v="0"/>
    <x v="31"/>
    <x v="0"/>
    <x v="0"/>
    <x v="0"/>
    <x v="0"/>
    <x v="4"/>
    <x v="0"/>
    <x v="0"/>
    <x v="0"/>
    <x v="0"/>
  </r>
  <r>
    <n v="181018197"/>
    <x v="85"/>
    <x v="0"/>
    <x v="0"/>
    <x v="16"/>
    <x v="0"/>
    <x v="2"/>
    <x v="0"/>
    <x v="1"/>
    <x v="4"/>
    <x v="0"/>
    <x v="0"/>
    <x v="0"/>
    <x v="0"/>
  </r>
  <r>
    <n v="181018354"/>
    <x v="88"/>
    <x v="0"/>
    <x v="0"/>
    <x v="16"/>
    <x v="0"/>
    <x v="0"/>
    <x v="0"/>
    <x v="0"/>
    <x v="4"/>
    <x v="0"/>
    <x v="0"/>
    <x v="0"/>
    <x v="0"/>
  </r>
  <r>
    <n v="181019946"/>
    <x v="83"/>
    <x v="0"/>
    <x v="0"/>
    <x v="15"/>
    <x v="0"/>
    <x v="0"/>
    <x v="0"/>
    <x v="0"/>
    <x v="4"/>
    <x v="0"/>
    <x v="0"/>
    <x v="0"/>
    <x v="0"/>
  </r>
  <r>
    <n v="181019970"/>
    <x v="83"/>
    <x v="0"/>
    <x v="0"/>
    <x v="15"/>
    <x v="0"/>
    <x v="0"/>
    <x v="0"/>
    <x v="0"/>
    <x v="4"/>
    <x v="0"/>
    <x v="0"/>
    <x v="0"/>
    <x v="0"/>
  </r>
  <r>
    <n v="181040878"/>
    <x v="75"/>
    <x v="0"/>
    <x v="0"/>
    <x v="21"/>
    <x v="0"/>
    <x v="0"/>
    <x v="0"/>
    <x v="0"/>
    <x v="5"/>
    <x v="0"/>
    <x v="0"/>
    <x v="0"/>
    <x v="0"/>
  </r>
  <r>
    <n v="181043208"/>
    <x v="85"/>
    <x v="0"/>
    <x v="0"/>
    <x v="13"/>
    <x v="0"/>
    <x v="0"/>
    <x v="0"/>
    <x v="0"/>
    <x v="4"/>
    <x v="0"/>
    <x v="0"/>
    <x v="0"/>
    <x v="0"/>
  </r>
  <r>
    <n v="181043261"/>
    <x v="85"/>
    <x v="0"/>
    <x v="0"/>
    <x v="13"/>
    <x v="0"/>
    <x v="0"/>
    <x v="0"/>
    <x v="0"/>
    <x v="4"/>
    <x v="0"/>
    <x v="0"/>
    <x v="0"/>
    <x v="0"/>
  </r>
  <r>
    <n v="181049121"/>
    <x v="85"/>
    <x v="0"/>
    <x v="0"/>
    <x v="33"/>
    <x v="0"/>
    <x v="6"/>
    <x v="0"/>
    <x v="1"/>
    <x v="4"/>
    <x v="0"/>
    <x v="0"/>
    <x v="0"/>
    <x v="0"/>
  </r>
  <r>
    <n v="181050023"/>
    <x v="78"/>
    <x v="0"/>
    <x v="0"/>
    <x v="16"/>
    <x v="0"/>
    <x v="0"/>
    <x v="0"/>
    <x v="0"/>
    <x v="4"/>
    <x v="0"/>
    <x v="0"/>
    <x v="0"/>
    <x v="0"/>
  </r>
  <r>
    <n v="181050054"/>
    <x v="87"/>
    <x v="0"/>
    <x v="0"/>
    <x v="16"/>
    <x v="0"/>
    <x v="0"/>
    <x v="0"/>
    <x v="0"/>
    <x v="4"/>
    <x v="0"/>
    <x v="0"/>
    <x v="0"/>
    <x v="0"/>
  </r>
  <r>
    <n v="181051262"/>
    <x v="83"/>
    <x v="0"/>
    <x v="0"/>
    <x v="25"/>
    <x v="0"/>
    <x v="0"/>
    <x v="0"/>
    <x v="0"/>
    <x v="4"/>
    <x v="0"/>
    <x v="0"/>
    <x v="0"/>
    <x v="0"/>
  </r>
  <r>
    <n v="181052527"/>
    <x v="89"/>
    <x v="0"/>
    <x v="0"/>
    <x v="40"/>
    <x v="0"/>
    <x v="0"/>
    <x v="0"/>
    <x v="0"/>
    <x v="4"/>
    <x v="0"/>
    <x v="0"/>
    <x v="0"/>
    <x v="0"/>
  </r>
  <r>
    <n v="181052594"/>
    <x v="89"/>
    <x v="0"/>
    <x v="0"/>
    <x v="40"/>
    <x v="0"/>
    <x v="0"/>
    <x v="0"/>
    <x v="0"/>
    <x v="4"/>
    <x v="0"/>
    <x v="0"/>
    <x v="0"/>
    <x v="0"/>
  </r>
  <r>
    <n v="181052648"/>
    <x v="89"/>
    <x v="0"/>
    <x v="0"/>
    <x v="40"/>
    <x v="0"/>
    <x v="0"/>
    <x v="0"/>
    <x v="0"/>
    <x v="4"/>
    <x v="0"/>
    <x v="0"/>
    <x v="0"/>
    <x v="0"/>
  </r>
  <r>
    <n v="181052732"/>
    <x v="84"/>
    <x v="0"/>
    <x v="0"/>
    <x v="40"/>
    <x v="0"/>
    <x v="0"/>
    <x v="0"/>
    <x v="0"/>
    <x v="5"/>
    <x v="0"/>
    <x v="0"/>
    <x v="0"/>
    <x v="0"/>
  </r>
  <r>
    <n v="181085818"/>
    <x v="77"/>
    <x v="0"/>
    <x v="0"/>
    <x v="15"/>
    <x v="0"/>
    <x v="0"/>
    <x v="0"/>
    <x v="0"/>
    <x v="4"/>
    <x v="0"/>
    <x v="0"/>
    <x v="0"/>
    <x v="0"/>
  </r>
  <r>
    <n v="181085974"/>
    <x v="90"/>
    <x v="0"/>
    <x v="0"/>
    <x v="0"/>
    <x v="0"/>
    <x v="0"/>
    <x v="0"/>
    <x v="0"/>
    <x v="5"/>
    <x v="0"/>
    <x v="0"/>
    <x v="0"/>
    <x v="0"/>
  </r>
  <r>
    <n v="181086060"/>
    <x v="90"/>
    <x v="0"/>
    <x v="0"/>
    <x v="0"/>
    <x v="0"/>
    <x v="0"/>
    <x v="0"/>
    <x v="0"/>
    <x v="5"/>
    <x v="0"/>
    <x v="0"/>
    <x v="0"/>
    <x v="0"/>
  </r>
  <r>
    <n v="181086091"/>
    <x v="90"/>
    <x v="0"/>
    <x v="0"/>
    <x v="0"/>
    <x v="0"/>
    <x v="0"/>
    <x v="0"/>
    <x v="0"/>
    <x v="5"/>
    <x v="0"/>
    <x v="0"/>
    <x v="0"/>
    <x v="0"/>
  </r>
  <r>
    <n v="181088030"/>
    <x v="75"/>
    <x v="0"/>
    <x v="0"/>
    <x v="15"/>
    <x v="0"/>
    <x v="0"/>
    <x v="0"/>
    <x v="0"/>
    <x v="5"/>
    <x v="0"/>
    <x v="0"/>
    <x v="0"/>
    <x v="0"/>
  </r>
  <r>
    <n v="181089506"/>
    <x v="77"/>
    <x v="0"/>
    <x v="0"/>
    <x v="6"/>
    <x v="0"/>
    <x v="0"/>
    <x v="0"/>
    <x v="0"/>
    <x v="4"/>
    <x v="0"/>
    <x v="0"/>
    <x v="0"/>
    <x v="0"/>
  </r>
  <r>
    <n v="181089550"/>
    <x v="73"/>
    <x v="0"/>
    <x v="0"/>
    <x v="6"/>
    <x v="0"/>
    <x v="0"/>
    <x v="0"/>
    <x v="0"/>
    <x v="4"/>
    <x v="0"/>
    <x v="0"/>
    <x v="0"/>
    <x v="0"/>
  </r>
  <r>
    <n v="181092149"/>
    <x v="75"/>
    <x v="0"/>
    <x v="0"/>
    <x v="33"/>
    <x v="0"/>
    <x v="0"/>
    <x v="0"/>
    <x v="0"/>
    <x v="5"/>
    <x v="0"/>
    <x v="0"/>
    <x v="0"/>
    <x v="0"/>
  </r>
  <r>
    <n v="181092180"/>
    <x v="75"/>
    <x v="0"/>
    <x v="0"/>
    <x v="33"/>
    <x v="0"/>
    <x v="0"/>
    <x v="0"/>
    <x v="0"/>
    <x v="5"/>
    <x v="0"/>
    <x v="0"/>
    <x v="0"/>
    <x v="0"/>
  </r>
  <r>
    <n v="181092429"/>
    <x v="69"/>
    <x v="0"/>
    <x v="0"/>
    <x v="25"/>
    <x v="0"/>
    <x v="0"/>
    <x v="0"/>
    <x v="0"/>
    <x v="5"/>
    <x v="0"/>
    <x v="0"/>
    <x v="0"/>
    <x v="0"/>
  </r>
  <r>
    <n v="181092458"/>
    <x v="69"/>
    <x v="0"/>
    <x v="0"/>
    <x v="25"/>
    <x v="0"/>
    <x v="0"/>
    <x v="0"/>
    <x v="0"/>
    <x v="5"/>
    <x v="0"/>
    <x v="0"/>
    <x v="0"/>
    <x v="0"/>
  </r>
  <r>
    <n v="181094972"/>
    <x v="87"/>
    <x v="0"/>
    <x v="0"/>
    <x v="18"/>
    <x v="0"/>
    <x v="0"/>
    <x v="0"/>
    <x v="0"/>
    <x v="4"/>
    <x v="0"/>
    <x v="0"/>
    <x v="0"/>
    <x v="0"/>
  </r>
  <r>
    <n v="181194303"/>
    <x v="83"/>
    <x v="0"/>
    <x v="0"/>
    <x v="9"/>
    <x v="0"/>
    <x v="0"/>
    <x v="0"/>
    <x v="0"/>
    <x v="4"/>
    <x v="0"/>
    <x v="0"/>
    <x v="0"/>
    <x v="0"/>
  </r>
  <r>
    <n v="181194365"/>
    <x v="83"/>
    <x v="0"/>
    <x v="0"/>
    <x v="9"/>
    <x v="0"/>
    <x v="0"/>
    <x v="0"/>
    <x v="0"/>
    <x v="4"/>
    <x v="0"/>
    <x v="0"/>
    <x v="0"/>
    <x v="0"/>
  </r>
  <r>
    <n v="181194393"/>
    <x v="83"/>
    <x v="0"/>
    <x v="0"/>
    <x v="9"/>
    <x v="0"/>
    <x v="0"/>
    <x v="0"/>
    <x v="0"/>
    <x v="4"/>
    <x v="0"/>
    <x v="0"/>
    <x v="0"/>
    <x v="0"/>
  </r>
  <r>
    <n v="181206352"/>
    <x v="78"/>
    <x v="0"/>
    <x v="0"/>
    <x v="14"/>
    <x v="0"/>
    <x v="0"/>
    <x v="0"/>
    <x v="0"/>
    <x v="4"/>
    <x v="0"/>
    <x v="0"/>
    <x v="0"/>
    <x v="0"/>
  </r>
  <r>
    <n v="181206857"/>
    <x v="86"/>
    <x v="0"/>
    <x v="0"/>
    <x v="18"/>
    <x v="0"/>
    <x v="0"/>
    <x v="0"/>
    <x v="0"/>
    <x v="4"/>
    <x v="0"/>
    <x v="0"/>
    <x v="0"/>
    <x v="0"/>
  </r>
  <r>
    <n v="181206890"/>
    <x v="86"/>
    <x v="0"/>
    <x v="0"/>
    <x v="18"/>
    <x v="0"/>
    <x v="0"/>
    <x v="0"/>
    <x v="0"/>
    <x v="4"/>
    <x v="0"/>
    <x v="0"/>
    <x v="0"/>
    <x v="0"/>
  </r>
  <r>
    <n v="181211145"/>
    <x v="89"/>
    <x v="0"/>
    <x v="0"/>
    <x v="5"/>
    <x v="0"/>
    <x v="0"/>
    <x v="0"/>
    <x v="0"/>
    <x v="4"/>
    <x v="0"/>
    <x v="0"/>
    <x v="0"/>
    <x v="0"/>
  </r>
  <r>
    <n v="181211192"/>
    <x v="89"/>
    <x v="0"/>
    <x v="0"/>
    <x v="5"/>
    <x v="0"/>
    <x v="0"/>
    <x v="0"/>
    <x v="0"/>
    <x v="4"/>
    <x v="0"/>
    <x v="0"/>
    <x v="0"/>
    <x v="0"/>
  </r>
  <r>
    <n v="181212835"/>
    <x v="78"/>
    <x v="0"/>
    <x v="0"/>
    <x v="34"/>
    <x v="0"/>
    <x v="0"/>
    <x v="0"/>
    <x v="0"/>
    <x v="4"/>
    <x v="0"/>
    <x v="0"/>
    <x v="0"/>
    <x v="0"/>
  </r>
  <r>
    <n v="181212989"/>
    <x v="83"/>
    <x v="0"/>
    <x v="0"/>
    <x v="12"/>
    <x v="0"/>
    <x v="0"/>
    <x v="0"/>
    <x v="0"/>
    <x v="4"/>
    <x v="0"/>
    <x v="0"/>
    <x v="0"/>
    <x v="0"/>
  </r>
  <r>
    <n v="181214270"/>
    <x v="87"/>
    <x v="0"/>
    <x v="0"/>
    <x v="18"/>
    <x v="0"/>
    <x v="0"/>
    <x v="0"/>
    <x v="0"/>
    <x v="4"/>
    <x v="0"/>
    <x v="0"/>
    <x v="0"/>
    <x v="0"/>
  </r>
  <r>
    <n v="181231374"/>
    <x v="84"/>
    <x v="0"/>
    <x v="0"/>
    <x v="10"/>
    <x v="0"/>
    <x v="0"/>
    <x v="0"/>
    <x v="0"/>
    <x v="5"/>
    <x v="0"/>
    <x v="0"/>
    <x v="0"/>
    <x v="0"/>
  </r>
  <r>
    <n v="181231410"/>
    <x v="84"/>
    <x v="0"/>
    <x v="0"/>
    <x v="10"/>
    <x v="0"/>
    <x v="0"/>
    <x v="0"/>
    <x v="0"/>
    <x v="5"/>
    <x v="0"/>
    <x v="0"/>
    <x v="0"/>
    <x v="0"/>
  </r>
  <r>
    <n v="181231444"/>
    <x v="84"/>
    <x v="0"/>
    <x v="0"/>
    <x v="10"/>
    <x v="0"/>
    <x v="0"/>
    <x v="0"/>
    <x v="0"/>
    <x v="5"/>
    <x v="0"/>
    <x v="0"/>
    <x v="0"/>
    <x v="0"/>
  </r>
  <r>
    <n v="181231474"/>
    <x v="84"/>
    <x v="0"/>
    <x v="0"/>
    <x v="10"/>
    <x v="0"/>
    <x v="0"/>
    <x v="0"/>
    <x v="0"/>
    <x v="5"/>
    <x v="0"/>
    <x v="0"/>
    <x v="0"/>
    <x v="0"/>
  </r>
  <r>
    <n v="181234577"/>
    <x v="83"/>
    <x v="0"/>
    <x v="0"/>
    <x v="24"/>
    <x v="0"/>
    <x v="0"/>
    <x v="0"/>
    <x v="0"/>
    <x v="4"/>
    <x v="0"/>
    <x v="0"/>
    <x v="0"/>
    <x v="0"/>
  </r>
  <r>
    <n v="181235951"/>
    <x v="89"/>
    <x v="0"/>
    <x v="0"/>
    <x v="52"/>
    <x v="0"/>
    <x v="0"/>
    <x v="0"/>
    <x v="0"/>
    <x v="4"/>
    <x v="0"/>
    <x v="0"/>
    <x v="0"/>
    <x v="0"/>
  </r>
  <r>
    <n v="181235990"/>
    <x v="89"/>
    <x v="0"/>
    <x v="0"/>
    <x v="52"/>
    <x v="0"/>
    <x v="0"/>
    <x v="0"/>
    <x v="0"/>
    <x v="4"/>
    <x v="0"/>
    <x v="0"/>
    <x v="0"/>
    <x v="0"/>
  </r>
  <r>
    <n v="181240282"/>
    <x v="75"/>
    <x v="0"/>
    <x v="0"/>
    <x v="3"/>
    <x v="0"/>
    <x v="0"/>
    <x v="0"/>
    <x v="0"/>
    <x v="5"/>
    <x v="0"/>
    <x v="0"/>
    <x v="0"/>
    <x v="0"/>
  </r>
  <r>
    <n v="181240324"/>
    <x v="75"/>
    <x v="0"/>
    <x v="0"/>
    <x v="3"/>
    <x v="0"/>
    <x v="0"/>
    <x v="0"/>
    <x v="0"/>
    <x v="5"/>
    <x v="0"/>
    <x v="0"/>
    <x v="0"/>
    <x v="0"/>
  </r>
  <r>
    <n v="181240348"/>
    <x v="75"/>
    <x v="0"/>
    <x v="0"/>
    <x v="3"/>
    <x v="0"/>
    <x v="0"/>
    <x v="0"/>
    <x v="0"/>
    <x v="5"/>
    <x v="0"/>
    <x v="0"/>
    <x v="0"/>
    <x v="0"/>
  </r>
  <r>
    <n v="181243127"/>
    <x v="91"/>
    <x v="0"/>
    <x v="0"/>
    <x v="63"/>
    <x v="0"/>
    <x v="4"/>
    <x v="0"/>
    <x v="1"/>
    <x v="4"/>
    <x v="0"/>
    <x v="0"/>
    <x v="0"/>
    <x v="0"/>
  </r>
  <r>
    <n v="181260985"/>
    <x v="89"/>
    <x v="0"/>
    <x v="0"/>
    <x v="4"/>
    <x v="0"/>
    <x v="0"/>
    <x v="0"/>
    <x v="0"/>
    <x v="4"/>
    <x v="0"/>
    <x v="0"/>
    <x v="0"/>
    <x v="0"/>
  </r>
  <r>
    <n v="181261004"/>
    <x v="89"/>
    <x v="0"/>
    <x v="0"/>
    <x v="4"/>
    <x v="0"/>
    <x v="0"/>
    <x v="0"/>
    <x v="0"/>
    <x v="4"/>
    <x v="0"/>
    <x v="0"/>
    <x v="0"/>
    <x v="0"/>
  </r>
  <r>
    <n v="181261378"/>
    <x v="78"/>
    <x v="0"/>
    <x v="0"/>
    <x v="13"/>
    <x v="0"/>
    <x v="0"/>
    <x v="0"/>
    <x v="0"/>
    <x v="4"/>
    <x v="0"/>
    <x v="0"/>
    <x v="0"/>
    <x v="0"/>
  </r>
  <r>
    <n v="181261960"/>
    <x v="78"/>
    <x v="0"/>
    <x v="0"/>
    <x v="2"/>
    <x v="0"/>
    <x v="0"/>
    <x v="0"/>
    <x v="0"/>
    <x v="4"/>
    <x v="0"/>
    <x v="0"/>
    <x v="0"/>
    <x v="0"/>
  </r>
  <r>
    <n v="181261990"/>
    <x v="89"/>
    <x v="0"/>
    <x v="0"/>
    <x v="2"/>
    <x v="0"/>
    <x v="0"/>
    <x v="0"/>
    <x v="0"/>
    <x v="4"/>
    <x v="0"/>
    <x v="0"/>
    <x v="0"/>
    <x v="0"/>
  </r>
  <r>
    <n v="181262023"/>
    <x v="78"/>
    <x v="0"/>
    <x v="0"/>
    <x v="2"/>
    <x v="0"/>
    <x v="0"/>
    <x v="0"/>
    <x v="0"/>
    <x v="4"/>
    <x v="0"/>
    <x v="0"/>
    <x v="0"/>
    <x v="0"/>
  </r>
  <r>
    <n v="181262061"/>
    <x v="86"/>
    <x v="0"/>
    <x v="0"/>
    <x v="2"/>
    <x v="0"/>
    <x v="0"/>
    <x v="0"/>
    <x v="0"/>
    <x v="4"/>
    <x v="0"/>
    <x v="0"/>
    <x v="0"/>
    <x v="0"/>
  </r>
  <r>
    <n v="181262736"/>
    <x v="92"/>
    <x v="0"/>
    <x v="0"/>
    <x v="14"/>
    <x v="0"/>
    <x v="0"/>
    <x v="0"/>
    <x v="0"/>
    <x v="5"/>
    <x v="0"/>
    <x v="0"/>
    <x v="0"/>
    <x v="0"/>
  </r>
  <r>
    <n v="181263623"/>
    <x v="89"/>
    <x v="0"/>
    <x v="0"/>
    <x v="37"/>
    <x v="0"/>
    <x v="4"/>
    <x v="0"/>
    <x v="1"/>
    <x v="4"/>
    <x v="0"/>
    <x v="0"/>
    <x v="0"/>
    <x v="0"/>
  </r>
  <r>
    <n v="181263657"/>
    <x v="89"/>
    <x v="0"/>
    <x v="0"/>
    <x v="37"/>
    <x v="0"/>
    <x v="0"/>
    <x v="0"/>
    <x v="0"/>
    <x v="4"/>
    <x v="0"/>
    <x v="0"/>
    <x v="0"/>
    <x v="0"/>
  </r>
  <r>
    <n v="181265090"/>
    <x v="87"/>
    <x v="0"/>
    <x v="0"/>
    <x v="10"/>
    <x v="0"/>
    <x v="0"/>
    <x v="0"/>
    <x v="0"/>
    <x v="4"/>
    <x v="0"/>
    <x v="0"/>
    <x v="0"/>
    <x v="0"/>
  </r>
  <r>
    <n v="181265132"/>
    <x v="83"/>
    <x v="0"/>
    <x v="0"/>
    <x v="10"/>
    <x v="0"/>
    <x v="0"/>
    <x v="0"/>
    <x v="0"/>
    <x v="4"/>
    <x v="0"/>
    <x v="0"/>
    <x v="0"/>
    <x v="0"/>
  </r>
  <r>
    <n v="181276045"/>
    <x v="93"/>
    <x v="0"/>
    <x v="0"/>
    <x v="54"/>
    <x v="0"/>
    <x v="0"/>
    <x v="0"/>
    <x v="0"/>
    <x v="5"/>
    <x v="0"/>
    <x v="0"/>
    <x v="0"/>
    <x v="0"/>
  </r>
  <r>
    <n v="181276079"/>
    <x v="93"/>
    <x v="0"/>
    <x v="0"/>
    <x v="54"/>
    <x v="0"/>
    <x v="0"/>
    <x v="0"/>
    <x v="0"/>
    <x v="5"/>
    <x v="0"/>
    <x v="0"/>
    <x v="0"/>
    <x v="0"/>
  </r>
  <r>
    <n v="181277861"/>
    <x v="91"/>
    <x v="0"/>
    <x v="0"/>
    <x v="17"/>
    <x v="0"/>
    <x v="0"/>
    <x v="0"/>
    <x v="0"/>
    <x v="4"/>
    <x v="0"/>
    <x v="0"/>
    <x v="0"/>
    <x v="0"/>
  </r>
  <r>
    <n v="181278127"/>
    <x v="87"/>
    <x v="0"/>
    <x v="0"/>
    <x v="15"/>
    <x v="0"/>
    <x v="0"/>
    <x v="0"/>
    <x v="0"/>
    <x v="4"/>
    <x v="0"/>
    <x v="0"/>
    <x v="0"/>
    <x v="0"/>
  </r>
  <r>
    <n v="181278151"/>
    <x v="87"/>
    <x v="0"/>
    <x v="0"/>
    <x v="15"/>
    <x v="0"/>
    <x v="0"/>
    <x v="0"/>
    <x v="0"/>
    <x v="4"/>
    <x v="0"/>
    <x v="0"/>
    <x v="0"/>
    <x v="0"/>
  </r>
  <r>
    <n v="181281424"/>
    <x v="78"/>
    <x v="0"/>
    <x v="0"/>
    <x v="9"/>
    <x v="0"/>
    <x v="0"/>
    <x v="0"/>
    <x v="0"/>
    <x v="4"/>
    <x v="0"/>
    <x v="0"/>
    <x v="0"/>
    <x v="0"/>
  </r>
  <r>
    <n v="181281470"/>
    <x v="78"/>
    <x v="0"/>
    <x v="0"/>
    <x v="9"/>
    <x v="0"/>
    <x v="0"/>
    <x v="0"/>
    <x v="0"/>
    <x v="4"/>
    <x v="0"/>
    <x v="0"/>
    <x v="0"/>
    <x v="0"/>
  </r>
  <r>
    <n v="181286780"/>
    <x v="94"/>
    <x v="0"/>
    <x v="0"/>
    <x v="40"/>
    <x v="0"/>
    <x v="0"/>
    <x v="0"/>
    <x v="0"/>
    <x v="5"/>
    <x v="0"/>
    <x v="0"/>
    <x v="0"/>
    <x v="0"/>
  </r>
  <r>
    <n v="181286798"/>
    <x v="94"/>
    <x v="0"/>
    <x v="0"/>
    <x v="40"/>
    <x v="0"/>
    <x v="0"/>
    <x v="0"/>
    <x v="0"/>
    <x v="5"/>
    <x v="0"/>
    <x v="0"/>
    <x v="0"/>
    <x v="0"/>
  </r>
  <r>
    <n v="181292059"/>
    <x v="78"/>
    <x v="0"/>
    <x v="0"/>
    <x v="15"/>
    <x v="0"/>
    <x v="0"/>
    <x v="0"/>
    <x v="0"/>
    <x v="4"/>
    <x v="0"/>
    <x v="0"/>
    <x v="0"/>
    <x v="0"/>
  </r>
  <r>
    <n v="181311497"/>
    <x v="91"/>
    <x v="0"/>
    <x v="0"/>
    <x v="12"/>
    <x v="0"/>
    <x v="0"/>
    <x v="0"/>
    <x v="0"/>
    <x v="4"/>
    <x v="0"/>
    <x v="0"/>
    <x v="0"/>
    <x v="0"/>
  </r>
  <r>
    <n v="181311526"/>
    <x v="95"/>
    <x v="0"/>
    <x v="0"/>
    <x v="12"/>
    <x v="0"/>
    <x v="0"/>
    <x v="0"/>
    <x v="0"/>
    <x v="3"/>
    <x v="0"/>
    <x v="0"/>
    <x v="0"/>
    <x v="0"/>
  </r>
  <r>
    <n v="181313439"/>
    <x v="96"/>
    <x v="0"/>
    <x v="0"/>
    <x v="64"/>
    <x v="0"/>
    <x v="0"/>
    <x v="0"/>
    <x v="0"/>
    <x v="5"/>
    <x v="0"/>
    <x v="0"/>
    <x v="0"/>
    <x v="0"/>
  </r>
  <r>
    <n v="181313474"/>
    <x v="96"/>
    <x v="0"/>
    <x v="0"/>
    <x v="64"/>
    <x v="0"/>
    <x v="0"/>
    <x v="0"/>
    <x v="0"/>
    <x v="5"/>
    <x v="0"/>
    <x v="0"/>
    <x v="0"/>
    <x v="0"/>
  </r>
  <r>
    <n v="181399294"/>
    <x v="91"/>
    <x v="0"/>
    <x v="0"/>
    <x v="12"/>
    <x v="0"/>
    <x v="0"/>
    <x v="0"/>
    <x v="0"/>
    <x v="4"/>
    <x v="0"/>
    <x v="0"/>
    <x v="0"/>
    <x v="0"/>
  </r>
  <r>
    <n v="181399338"/>
    <x v="91"/>
    <x v="0"/>
    <x v="0"/>
    <x v="12"/>
    <x v="0"/>
    <x v="0"/>
    <x v="0"/>
    <x v="0"/>
    <x v="4"/>
    <x v="0"/>
    <x v="0"/>
    <x v="0"/>
    <x v="0"/>
  </r>
  <r>
    <n v="181399359"/>
    <x v="91"/>
    <x v="0"/>
    <x v="0"/>
    <x v="12"/>
    <x v="0"/>
    <x v="0"/>
    <x v="0"/>
    <x v="0"/>
    <x v="4"/>
    <x v="0"/>
    <x v="0"/>
    <x v="0"/>
    <x v="0"/>
  </r>
  <r>
    <n v="181399399"/>
    <x v="91"/>
    <x v="0"/>
    <x v="0"/>
    <x v="12"/>
    <x v="0"/>
    <x v="0"/>
    <x v="0"/>
    <x v="0"/>
    <x v="4"/>
    <x v="0"/>
    <x v="0"/>
    <x v="0"/>
    <x v="0"/>
  </r>
  <r>
    <n v="181403743"/>
    <x v="97"/>
    <x v="0"/>
    <x v="0"/>
    <x v="40"/>
    <x v="0"/>
    <x v="0"/>
    <x v="0"/>
    <x v="0"/>
    <x v="3"/>
    <x v="0"/>
    <x v="0"/>
    <x v="0"/>
    <x v="0"/>
  </r>
  <r>
    <n v="181403805"/>
    <x v="97"/>
    <x v="0"/>
    <x v="0"/>
    <x v="40"/>
    <x v="0"/>
    <x v="0"/>
    <x v="0"/>
    <x v="0"/>
    <x v="3"/>
    <x v="0"/>
    <x v="0"/>
    <x v="0"/>
    <x v="0"/>
  </r>
  <r>
    <n v="181420123"/>
    <x v="84"/>
    <x v="0"/>
    <x v="0"/>
    <x v="33"/>
    <x v="0"/>
    <x v="0"/>
    <x v="0"/>
    <x v="0"/>
    <x v="5"/>
    <x v="0"/>
    <x v="0"/>
    <x v="0"/>
    <x v="0"/>
  </r>
  <r>
    <n v="181420156"/>
    <x v="84"/>
    <x v="0"/>
    <x v="0"/>
    <x v="33"/>
    <x v="0"/>
    <x v="0"/>
    <x v="0"/>
    <x v="0"/>
    <x v="5"/>
    <x v="0"/>
    <x v="0"/>
    <x v="0"/>
    <x v="0"/>
  </r>
  <r>
    <n v="181420203"/>
    <x v="84"/>
    <x v="0"/>
    <x v="0"/>
    <x v="33"/>
    <x v="0"/>
    <x v="0"/>
    <x v="0"/>
    <x v="0"/>
    <x v="5"/>
    <x v="0"/>
    <x v="0"/>
    <x v="0"/>
    <x v="0"/>
  </r>
  <r>
    <n v="181440229"/>
    <x v="92"/>
    <x v="0"/>
    <x v="0"/>
    <x v="14"/>
    <x v="0"/>
    <x v="0"/>
    <x v="0"/>
    <x v="0"/>
    <x v="5"/>
    <x v="0"/>
    <x v="0"/>
    <x v="0"/>
    <x v="0"/>
  </r>
  <r>
    <n v="181440616"/>
    <x v="96"/>
    <x v="0"/>
    <x v="0"/>
    <x v="6"/>
    <x v="0"/>
    <x v="0"/>
    <x v="0"/>
    <x v="0"/>
    <x v="5"/>
    <x v="0"/>
    <x v="0"/>
    <x v="0"/>
    <x v="0"/>
  </r>
  <r>
    <n v="181440665"/>
    <x v="96"/>
    <x v="0"/>
    <x v="0"/>
    <x v="6"/>
    <x v="0"/>
    <x v="0"/>
    <x v="0"/>
    <x v="0"/>
    <x v="5"/>
    <x v="0"/>
    <x v="0"/>
    <x v="0"/>
    <x v="0"/>
  </r>
  <r>
    <n v="181441591"/>
    <x v="96"/>
    <x v="0"/>
    <x v="0"/>
    <x v="30"/>
    <x v="0"/>
    <x v="0"/>
    <x v="0"/>
    <x v="0"/>
    <x v="5"/>
    <x v="0"/>
    <x v="0"/>
    <x v="0"/>
    <x v="0"/>
  </r>
  <r>
    <n v="181441603"/>
    <x v="69"/>
    <x v="0"/>
    <x v="0"/>
    <x v="4"/>
    <x v="0"/>
    <x v="0"/>
    <x v="0"/>
    <x v="0"/>
    <x v="5"/>
    <x v="0"/>
    <x v="0"/>
    <x v="0"/>
    <x v="0"/>
  </r>
  <r>
    <n v="181441634"/>
    <x v="69"/>
    <x v="0"/>
    <x v="0"/>
    <x v="4"/>
    <x v="0"/>
    <x v="0"/>
    <x v="0"/>
    <x v="0"/>
    <x v="5"/>
    <x v="0"/>
    <x v="0"/>
    <x v="0"/>
    <x v="0"/>
  </r>
  <r>
    <n v="181457909"/>
    <x v="96"/>
    <x v="0"/>
    <x v="0"/>
    <x v="34"/>
    <x v="0"/>
    <x v="0"/>
    <x v="0"/>
    <x v="0"/>
    <x v="5"/>
    <x v="0"/>
    <x v="0"/>
    <x v="0"/>
    <x v="0"/>
  </r>
  <r>
    <n v="181461083"/>
    <x v="84"/>
    <x v="0"/>
    <x v="0"/>
    <x v="54"/>
    <x v="0"/>
    <x v="0"/>
    <x v="0"/>
    <x v="0"/>
    <x v="5"/>
    <x v="0"/>
    <x v="0"/>
    <x v="0"/>
    <x v="0"/>
  </r>
  <r>
    <n v="181461138"/>
    <x v="84"/>
    <x v="0"/>
    <x v="0"/>
    <x v="54"/>
    <x v="0"/>
    <x v="0"/>
    <x v="0"/>
    <x v="0"/>
    <x v="5"/>
    <x v="0"/>
    <x v="0"/>
    <x v="0"/>
    <x v="0"/>
  </r>
  <r>
    <n v="181461233"/>
    <x v="84"/>
    <x v="0"/>
    <x v="0"/>
    <x v="54"/>
    <x v="0"/>
    <x v="0"/>
    <x v="0"/>
    <x v="0"/>
    <x v="5"/>
    <x v="0"/>
    <x v="0"/>
    <x v="0"/>
    <x v="0"/>
  </r>
  <r>
    <n v="181461268"/>
    <x v="84"/>
    <x v="0"/>
    <x v="0"/>
    <x v="54"/>
    <x v="0"/>
    <x v="0"/>
    <x v="0"/>
    <x v="0"/>
    <x v="5"/>
    <x v="0"/>
    <x v="0"/>
    <x v="0"/>
    <x v="0"/>
  </r>
  <r>
    <n v="181462662"/>
    <x v="75"/>
    <x v="0"/>
    <x v="0"/>
    <x v="65"/>
    <x v="0"/>
    <x v="0"/>
    <x v="0"/>
    <x v="0"/>
    <x v="5"/>
    <x v="0"/>
    <x v="0"/>
    <x v="0"/>
    <x v="0"/>
  </r>
  <r>
    <n v="181462692"/>
    <x v="84"/>
    <x v="0"/>
    <x v="0"/>
    <x v="65"/>
    <x v="0"/>
    <x v="0"/>
    <x v="0"/>
    <x v="0"/>
    <x v="5"/>
    <x v="0"/>
    <x v="0"/>
    <x v="0"/>
    <x v="0"/>
  </r>
  <r>
    <n v="181465148"/>
    <x v="98"/>
    <x v="0"/>
    <x v="0"/>
    <x v="12"/>
    <x v="0"/>
    <x v="0"/>
    <x v="0"/>
    <x v="0"/>
    <x v="3"/>
    <x v="0"/>
    <x v="0"/>
    <x v="0"/>
    <x v="0"/>
  </r>
  <r>
    <n v="181465189"/>
    <x v="98"/>
    <x v="0"/>
    <x v="0"/>
    <x v="12"/>
    <x v="0"/>
    <x v="0"/>
    <x v="0"/>
    <x v="0"/>
    <x v="3"/>
    <x v="0"/>
    <x v="0"/>
    <x v="0"/>
    <x v="0"/>
  </r>
  <r>
    <n v="181496689"/>
    <x v="96"/>
    <x v="0"/>
    <x v="0"/>
    <x v="6"/>
    <x v="0"/>
    <x v="0"/>
    <x v="0"/>
    <x v="0"/>
    <x v="5"/>
    <x v="0"/>
    <x v="0"/>
    <x v="0"/>
    <x v="0"/>
  </r>
  <r>
    <n v="181496815"/>
    <x v="96"/>
    <x v="0"/>
    <x v="0"/>
    <x v="6"/>
    <x v="0"/>
    <x v="0"/>
    <x v="0"/>
    <x v="0"/>
    <x v="5"/>
    <x v="0"/>
    <x v="0"/>
    <x v="0"/>
    <x v="0"/>
  </r>
  <r>
    <n v="181496893"/>
    <x v="96"/>
    <x v="0"/>
    <x v="0"/>
    <x v="6"/>
    <x v="0"/>
    <x v="0"/>
    <x v="0"/>
    <x v="0"/>
    <x v="5"/>
    <x v="0"/>
    <x v="0"/>
    <x v="0"/>
    <x v="0"/>
  </r>
  <r>
    <n v="181497000"/>
    <x v="96"/>
    <x v="0"/>
    <x v="0"/>
    <x v="6"/>
    <x v="0"/>
    <x v="0"/>
    <x v="0"/>
    <x v="0"/>
    <x v="5"/>
    <x v="0"/>
    <x v="0"/>
    <x v="0"/>
    <x v="0"/>
  </r>
  <r>
    <n v="181497072"/>
    <x v="96"/>
    <x v="0"/>
    <x v="0"/>
    <x v="6"/>
    <x v="0"/>
    <x v="0"/>
    <x v="0"/>
    <x v="0"/>
    <x v="5"/>
    <x v="0"/>
    <x v="0"/>
    <x v="0"/>
    <x v="0"/>
  </r>
  <r>
    <n v="181530432"/>
    <x v="99"/>
    <x v="0"/>
    <x v="0"/>
    <x v="13"/>
    <x v="0"/>
    <x v="0"/>
    <x v="0"/>
    <x v="0"/>
    <x v="5"/>
    <x v="0"/>
    <x v="0"/>
    <x v="0"/>
    <x v="0"/>
  </r>
  <r>
    <n v="181531103"/>
    <x v="100"/>
    <x v="0"/>
    <x v="0"/>
    <x v="24"/>
    <x v="0"/>
    <x v="0"/>
    <x v="0"/>
    <x v="0"/>
    <x v="3"/>
    <x v="0"/>
    <x v="0"/>
    <x v="0"/>
    <x v="0"/>
  </r>
  <r>
    <n v="181531130"/>
    <x v="101"/>
    <x v="0"/>
    <x v="0"/>
    <x v="24"/>
    <x v="0"/>
    <x v="0"/>
    <x v="0"/>
    <x v="0"/>
    <x v="3"/>
    <x v="0"/>
    <x v="0"/>
    <x v="0"/>
    <x v="0"/>
  </r>
  <r>
    <n v="181533951"/>
    <x v="69"/>
    <x v="0"/>
    <x v="0"/>
    <x v="41"/>
    <x v="0"/>
    <x v="0"/>
    <x v="0"/>
    <x v="0"/>
    <x v="5"/>
    <x v="0"/>
    <x v="0"/>
    <x v="0"/>
    <x v="0"/>
  </r>
  <r>
    <n v="181539937"/>
    <x v="69"/>
    <x v="0"/>
    <x v="0"/>
    <x v="66"/>
    <x v="0"/>
    <x v="0"/>
    <x v="0"/>
    <x v="0"/>
    <x v="5"/>
    <x v="0"/>
    <x v="0"/>
    <x v="0"/>
    <x v="0"/>
  </r>
  <r>
    <n v="181539965"/>
    <x v="69"/>
    <x v="0"/>
    <x v="0"/>
    <x v="66"/>
    <x v="0"/>
    <x v="0"/>
    <x v="0"/>
    <x v="0"/>
    <x v="5"/>
    <x v="0"/>
    <x v="0"/>
    <x v="0"/>
    <x v="0"/>
  </r>
  <r>
    <n v="181545377"/>
    <x v="102"/>
    <x v="0"/>
    <x v="0"/>
    <x v="3"/>
    <x v="0"/>
    <x v="0"/>
    <x v="0"/>
    <x v="0"/>
    <x v="5"/>
    <x v="0"/>
    <x v="0"/>
    <x v="0"/>
    <x v="0"/>
  </r>
  <r>
    <n v="181545402"/>
    <x v="102"/>
    <x v="0"/>
    <x v="0"/>
    <x v="3"/>
    <x v="0"/>
    <x v="0"/>
    <x v="0"/>
    <x v="0"/>
    <x v="5"/>
    <x v="0"/>
    <x v="0"/>
    <x v="0"/>
    <x v="0"/>
  </r>
  <r>
    <n v="181557039"/>
    <x v="92"/>
    <x v="0"/>
    <x v="0"/>
    <x v="3"/>
    <x v="0"/>
    <x v="0"/>
    <x v="0"/>
    <x v="0"/>
    <x v="5"/>
    <x v="0"/>
    <x v="0"/>
    <x v="0"/>
    <x v="0"/>
  </r>
  <r>
    <n v="181559251"/>
    <x v="103"/>
    <x v="0"/>
    <x v="0"/>
    <x v="3"/>
    <x v="0"/>
    <x v="0"/>
    <x v="0"/>
    <x v="0"/>
    <x v="3"/>
    <x v="0"/>
    <x v="0"/>
    <x v="0"/>
    <x v="0"/>
  </r>
  <r>
    <n v="181559303"/>
    <x v="103"/>
    <x v="0"/>
    <x v="0"/>
    <x v="3"/>
    <x v="0"/>
    <x v="0"/>
    <x v="0"/>
    <x v="0"/>
    <x v="3"/>
    <x v="0"/>
    <x v="0"/>
    <x v="0"/>
    <x v="0"/>
  </r>
  <r>
    <n v="181559340"/>
    <x v="103"/>
    <x v="0"/>
    <x v="0"/>
    <x v="3"/>
    <x v="0"/>
    <x v="0"/>
    <x v="0"/>
    <x v="0"/>
    <x v="3"/>
    <x v="0"/>
    <x v="0"/>
    <x v="0"/>
    <x v="0"/>
  </r>
  <r>
    <n v="181561147"/>
    <x v="90"/>
    <x v="0"/>
    <x v="0"/>
    <x v="30"/>
    <x v="0"/>
    <x v="0"/>
    <x v="0"/>
    <x v="0"/>
    <x v="5"/>
    <x v="0"/>
    <x v="0"/>
    <x v="0"/>
    <x v="0"/>
  </r>
  <r>
    <n v="181561189"/>
    <x v="90"/>
    <x v="0"/>
    <x v="0"/>
    <x v="30"/>
    <x v="0"/>
    <x v="0"/>
    <x v="0"/>
    <x v="0"/>
    <x v="5"/>
    <x v="0"/>
    <x v="0"/>
    <x v="0"/>
    <x v="0"/>
  </r>
  <r>
    <n v="181578707"/>
    <x v="102"/>
    <x v="0"/>
    <x v="0"/>
    <x v="54"/>
    <x v="0"/>
    <x v="0"/>
    <x v="0"/>
    <x v="0"/>
    <x v="5"/>
    <x v="0"/>
    <x v="0"/>
    <x v="0"/>
    <x v="0"/>
  </r>
  <r>
    <n v="181578728"/>
    <x v="102"/>
    <x v="0"/>
    <x v="0"/>
    <x v="54"/>
    <x v="0"/>
    <x v="0"/>
    <x v="0"/>
    <x v="0"/>
    <x v="5"/>
    <x v="0"/>
    <x v="0"/>
    <x v="0"/>
    <x v="0"/>
  </r>
  <r>
    <n v="181578764"/>
    <x v="102"/>
    <x v="0"/>
    <x v="0"/>
    <x v="54"/>
    <x v="0"/>
    <x v="0"/>
    <x v="0"/>
    <x v="0"/>
    <x v="5"/>
    <x v="0"/>
    <x v="0"/>
    <x v="0"/>
    <x v="0"/>
  </r>
  <r>
    <n v="181579790"/>
    <x v="94"/>
    <x v="0"/>
    <x v="0"/>
    <x v="7"/>
    <x v="0"/>
    <x v="0"/>
    <x v="0"/>
    <x v="0"/>
    <x v="5"/>
    <x v="0"/>
    <x v="0"/>
    <x v="0"/>
    <x v="0"/>
  </r>
  <r>
    <n v="181579813"/>
    <x v="104"/>
    <x v="0"/>
    <x v="0"/>
    <x v="7"/>
    <x v="0"/>
    <x v="0"/>
    <x v="0"/>
    <x v="0"/>
    <x v="5"/>
    <x v="0"/>
    <x v="0"/>
    <x v="0"/>
    <x v="0"/>
  </r>
  <r>
    <n v="181613050"/>
    <x v="99"/>
    <x v="0"/>
    <x v="0"/>
    <x v="13"/>
    <x v="0"/>
    <x v="0"/>
    <x v="0"/>
    <x v="0"/>
    <x v="5"/>
    <x v="0"/>
    <x v="0"/>
    <x v="0"/>
    <x v="0"/>
  </r>
  <r>
    <n v="181613089"/>
    <x v="99"/>
    <x v="0"/>
    <x v="0"/>
    <x v="13"/>
    <x v="0"/>
    <x v="0"/>
    <x v="0"/>
    <x v="0"/>
    <x v="5"/>
    <x v="0"/>
    <x v="0"/>
    <x v="0"/>
    <x v="0"/>
  </r>
  <r>
    <n v="181614460"/>
    <x v="92"/>
    <x v="0"/>
    <x v="0"/>
    <x v="30"/>
    <x v="0"/>
    <x v="0"/>
    <x v="0"/>
    <x v="0"/>
    <x v="5"/>
    <x v="0"/>
    <x v="0"/>
    <x v="0"/>
    <x v="0"/>
  </r>
  <r>
    <n v="181614509"/>
    <x v="92"/>
    <x v="0"/>
    <x v="0"/>
    <x v="30"/>
    <x v="0"/>
    <x v="0"/>
    <x v="0"/>
    <x v="0"/>
    <x v="5"/>
    <x v="0"/>
    <x v="0"/>
    <x v="0"/>
    <x v="0"/>
  </r>
  <r>
    <n v="181615357"/>
    <x v="105"/>
    <x v="0"/>
    <x v="0"/>
    <x v="17"/>
    <x v="0"/>
    <x v="0"/>
    <x v="0"/>
    <x v="0"/>
    <x v="5"/>
    <x v="0"/>
    <x v="0"/>
    <x v="0"/>
    <x v="0"/>
  </r>
  <r>
    <n v="181615393"/>
    <x v="69"/>
    <x v="0"/>
    <x v="0"/>
    <x v="17"/>
    <x v="0"/>
    <x v="0"/>
    <x v="0"/>
    <x v="0"/>
    <x v="5"/>
    <x v="0"/>
    <x v="0"/>
    <x v="0"/>
    <x v="0"/>
  </r>
  <r>
    <n v="181638447"/>
    <x v="105"/>
    <x v="0"/>
    <x v="0"/>
    <x v="30"/>
    <x v="0"/>
    <x v="0"/>
    <x v="0"/>
    <x v="0"/>
    <x v="5"/>
    <x v="0"/>
    <x v="0"/>
    <x v="0"/>
    <x v="0"/>
  </r>
  <r>
    <n v="181638479"/>
    <x v="105"/>
    <x v="0"/>
    <x v="0"/>
    <x v="30"/>
    <x v="0"/>
    <x v="0"/>
    <x v="0"/>
    <x v="0"/>
    <x v="5"/>
    <x v="0"/>
    <x v="0"/>
    <x v="0"/>
    <x v="0"/>
  </r>
  <r>
    <n v="181638767"/>
    <x v="106"/>
    <x v="0"/>
    <x v="0"/>
    <x v="13"/>
    <x v="0"/>
    <x v="0"/>
    <x v="0"/>
    <x v="0"/>
    <x v="5"/>
    <x v="0"/>
    <x v="0"/>
    <x v="0"/>
    <x v="0"/>
  </r>
  <r>
    <n v="181638836"/>
    <x v="106"/>
    <x v="0"/>
    <x v="0"/>
    <x v="13"/>
    <x v="0"/>
    <x v="0"/>
    <x v="0"/>
    <x v="0"/>
    <x v="5"/>
    <x v="0"/>
    <x v="0"/>
    <x v="0"/>
    <x v="0"/>
  </r>
  <r>
    <n v="181638883"/>
    <x v="94"/>
    <x v="0"/>
    <x v="0"/>
    <x v="13"/>
    <x v="0"/>
    <x v="0"/>
    <x v="0"/>
    <x v="0"/>
    <x v="5"/>
    <x v="0"/>
    <x v="0"/>
    <x v="0"/>
    <x v="0"/>
  </r>
  <r>
    <n v="181641694"/>
    <x v="106"/>
    <x v="0"/>
    <x v="0"/>
    <x v="3"/>
    <x v="0"/>
    <x v="0"/>
    <x v="0"/>
    <x v="0"/>
    <x v="5"/>
    <x v="0"/>
    <x v="0"/>
    <x v="0"/>
    <x v="0"/>
  </r>
  <r>
    <n v="181641737"/>
    <x v="106"/>
    <x v="0"/>
    <x v="0"/>
    <x v="3"/>
    <x v="0"/>
    <x v="0"/>
    <x v="0"/>
    <x v="0"/>
    <x v="5"/>
    <x v="0"/>
    <x v="0"/>
    <x v="0"/>
    <x v="0"/>
  </r>
  <r>
    <n v="181641771"/>
    <x v="106"/>
    <x v="0"/>
    <x v="0"/>
    <x v="3"/>
    <x v="0"/>
    <x v="0"/>
    <x v="0"/>
    <x v="0"/>
    <x v="5"/>
    <x v="0"/>
    <x v="0"/>
    <x v="0"/>
    <x v="0"/>
  </r>
  <r>
    <n v="181641806"/>
    <x v="106"/>
    <x v="0"/>
    <x v="0"/>
    <x v="3"/>
    <x v="0"/>
    <x v="0"/>
    <x v="0"/>
    <x v="0"/>
    <x v="5"/>
    <x v="0"/>
    <x v="0"/>
    <x v="0"/>
    <x v="0"/>
  </r>
  <r>
    <n v="181648064"/>
    <x v="92"/>
    <x v="0"/>
    <x v="0"/>
    <x v="19"/>
    <x v="0"/>
    <x v="0"/>
    <x v="0"/>
    <x v="0"/>
    <x v="5"/>
    <x v="0"/>
    <x v="0"/>
    <x v="0"/>
    <x v="0"/>
  </r>
  <r>
    <n v="181648090"/>
    <x v="92"/>
    <x v="0"/>
    <x v="0"/>
    <x v="19"/>
    <x v="0"/>
    <x v="0"/>
    <x v="0"/>
    <x v="0"/>
    <x v="5"/>
    <x v="0"/>
    <x v="0"/>
    <x v="0"/>
    <x v="0"/>
  </r>
  <r>
    <n v="181648107"/>
    <x v="92"/>
    <x v="0"/>
    <x v="0"/>
    <x v="19"/>
    <x v="0"/>
    <x v="0"/>
    <x v="0"/>
    <x v="0"/>
    <x v="5"/>
    <x v="0"/>
    <x v="0"/>
    <x v="0"/>
    <x v="0"/>
  </r>
  <r>
    <n v="181653142"/>
    <x v="107"/>
    <x v="0"/>
    <x v="0"/>
    <x v="8"/>
    <x v="0"/>
    <x v="0"/>
    <x v="0"/>
    <x v="0"/>
    <x v="5"/>
    <x v="0"/>
    <x v="0"/>
    <x v="0"/>
    <x v="0"/>
  </r>
  <r>
    <n v="181686541"/>
    <x v="94"/>
    <x v="0"/>
    <x v="0"/>
    <x v="7"/>
    <x v="0"/>
    <x v="0"/>
    <x v="0"/>
    <x v="0"/>
    <x v="5"/>
    <x v="0"/>
    <x v="0"/>
    <x v="0"/>
    <x v="0"/>
  </r>
  <r>
    <n v="181686590"/>
    <x v="94"/>
    <x v="0"/>
    <x v="0"/>
    <x v="7"/>
    <x v="0"/>
    <x v="0"/>
    <x v="0"/>
    <x v="0"/>
    <x v="5"/>
    <x v="0"/>
    <x v="0"/>
    <x v="0"/>
    <x v="0"/>
  </r>
  <r>
    <n v="181688946"/>
    <x v="107"/>
    <x v="0"/>
    <x v="0"/>
    <x v="7"/>
    <x v="0"/>
    <x v="0"/>
    <x v="0"/>
    <x v="0"/>
    <x v="5"/>
    <x v="0"/>
    <x v="0"/>
    <x v="0"/>
    <x v="0"/>
  </r>
  <r>
    <n v="181688982"/>
    <x v="107"/>
    <x v="0"/>
    <x v="0"/>
    <x v="7"/>
    <x v="0"/>
    <x v="0"/>
    <x v="0"/>
    <x v="0"/>
    <x v="5"/>
    <x v="0"/>
    <x v="0"/>
    <x v="0"/>
    <x v="0"/>
  </r>
  <r>
    <n v="181689007"/>
    <x v="107"/>
    <x v="0"/>
    <x v="0"/>
    <x v="7"/>
    <x v="0"/>
    <x v="0"/>
    <x v="0"/>
    <x v="0"/>
    <x v="5"/>
    <x v="0"/>
    <x v="0"/>
    <x v="0"/>
    <x v="0"/>
  </r>
  <r>
    <n v="181716779"/>
    <x v="108"/>
    <x v="0"/>
    <x v="0"/>
    <x v="52"/>
    <x v="0"/>
    <x v="0"/>
    <x v="0"/>
    <x v="0"/>
    <x v="3"/>
    <x v="0"/>
    <x v="0"/>
    <x v="0"/>
    <x v="0"/>
  </r>
  <r>
    <n v="181716803"/>
    <x v="108"/>
    <x v="0"/>
    <x v="0"/>
    <x v="52"/>
    <x v="0"/>
    <x v="0"/>
    <x v="0"/>
    <x v="0"/>
    <x v="3"/>
    <x v="0"/>
    <x v="0"/>
    <x v="0"/>
    <x v="0"/>
  </r>
  <r>
    <n v="181718475"/>
    <x v="94"/>
    <x v="0"/>
    <x v="0"/>
    <x v="6"/>
    <x v="0"/>
    <x v="0"/>
    <x v="0"/>
    <x v="0"/>
    <x v="5"/>
    <x v="0"/>
    <x v="0"/>
    <x v="0"/>
    <x v="0"/>
  </r>
  <r>
    <n v="181718523"/>
    <x v="99"/>
    <x v="0"/>
    <x v="0"/>
    <x v="6"/>
    <x v="0"/>
    <x v="0"/>
    <x v="0"/>
    <x v="0"/>
    <x v="5"/>
    <x v="0"/>
    <x v="0"/>
    <x v="0"/>
    <x v="0"/>
  </r>
  <r>
    <n v="181721098"/>
    <x v="92"/>
    <x v="0"/>
    <x v="0"/>
    <x v="17"/>
    <x v="0"/>
    <x v="0"/>
    <x v="0"/>
    <x v="0"/>
    <x v="5"/>
    <x v="0"/>
    <x v="0"/>
    <x v="0"/>
    <x v="0"/>
  </r>
  <r>
    <n v="181721130"/>
    <x v="92"/>
    <x v="0"/>
    <x v="0"/>
    <x v="17"/>
    <x v="0"/>
    <x v="0"/>
    <x v="0"/>
    <x v="0"/>
    <x v="5"/>
    <x v="0"/>
    <x v="0"/>
    <x v="0"/>
    <x v="0"/>
  </r>
  <r>
    <n v="181721183"/>
    <x v="92"/>
    <x v="0"/>
    <x v="0"/>
    <x v="17"/>
    <x v="0"/>
    <x v="0"/>
    <x v="0"/>
    <x v="0"/>
    <x v="5"/>
    <x v="0"/>
    <x v="0"/>
    <x v="0"/>
    <x v="0"/>
  </r>
  <r>
    <n v="181721542"/>
    <x v="94"/>
    <x v="0"/>
    <x v="0"/>
    <x v="24"/>
    <x v="0"/>
    <x v="0"/>
    <x v="0"/>
    <x v="0"/>
    <x v="5"/>
    <x v="0"/>
    <x v="0"/>
    <x v="0"/>
    <x v="0"/>
  </r>
  <r>
    <n v="181721574"/>
    <x v="94"/>
    <x v="0"/>
    <x v="0"/>
    <x v="24"/>
    <x v="0"/>
    <x v="0"/>
    <x v="0"/>
    <x v="0"/>
    <x v="5"/>
    <x v="0"/>
    <x v="0"/>
    <x v="0"/>
    <x v="0"/>
  </r>
  <r>
    <n v="181721608"/>
    <x v="94"/>
    <x v="0"/>
    <x v="0"/>
    <x v="24"/>
    <x v="0"/>
    <x v="0"/>
    <x v="0"/>
    <x v="0"/>
    <x v="5"/>
    <x v="0"/>
    <x v="0"/>
    <x v="0"/>
    <x v="0"/>
  </r>
  <r>
    <n v="181725273"/>
    <x v="90"/>
    <x v="0"/>
    <x v="0"/>
    <x v="13"/>
    <x v="0"/>
    <x v="0"/>
    <x v="0"/>
    <x v="0"/>
    <x v="5"/>
    <x v="0"/>
    <x v="0"/>
    <x v="0"/>
    <x v="0"/>
  </r>
  <r>
    <n v="181725302"/>
    <x v="90"/>
    <x v="0"/>
    <x v="0"/>
    <x v="13"/>
    <x v="0"/>
    <x v="0"/>
    <x v="0"/>
    <x v="0"/>
    <x v="5"/>
    <x v="0"/>
    <x v="0"/>
    <x v="0"/>
    <x v="0"/>
  </r>
  <r>
    <n v="181725343"/>
    <x v="90"/>
    <x v="0"/>
    <x v="0"/>
    <x v="13"/>
    <x v="0"/>
    <x v="0"/>
    <x v="0"/>
    <x v="0"/>
    <x v="5"/>
    <x v="0"/>
    <x v="0"/>
    <x v="0"/>
    <x v="0"/>
  </r>
  <r>
    <n v="181725385"/>
    <x v="90"/>
    <x v="0"/>
    <x v="0"/>
    <x v="13"/>
    <x v="0"/>
    <x v="0"/>
    <x v="0"/>
    <x v="0"/>
    <x v="5"/>
    <x v="0"/>
    <x v="0"/>
    <x v="0"/>
    <x v="0"/>
  </r>
  <r>
    <n v="181748008"/>
    <x v="90"/>
    <x v="0"/>
    <x v="0"/>
    <x v="6"/>
    <x v="0"/>
    <x v="0"/>
    <x v="0"/>
    <x v="0"/>
    <x v="5"/>
    <x v="0"/>
    <x v="0"/>
    <x v="0"/>
    <x v="0"/>
  </r>
  <r>
    <n v="181749870"/>
    <x v="104"/>
    <x v="0"/>
    <x v="0"/>
    <x v="4"/>
    <x v="0"/>
    <x v="0"/>
    <x v="0"/>
    <x v="0"/>
    <x v="5"/>
    <x v="0"/>
    <x v="0"/>
    <x v="0"/>
    <x v="0"/>
  </r>
  <r>
    <n v="181749907"/>
    <x v="104"/>
    <x v="0"/>
    <x v="0"/>
    <x v="4"/>
    <x v="0"/>
    <x v="0"/>
    <x v="0"/>
    <x v="0"/>
    <x v="5"/>
    <x v="0"/>
    <x v="0"/>
    <x v="0"/>
    <x v="0"/>
  </r>
  <r>
    <n v="181749916"/>
    <x v="109"/>
    <x v="0"/>
    <x v="0"/>
    <x v="17"/>
    <x v="0"/>
    <x v="0"/>
    <x v="0"/>
    <x v="0"/>
    <x v="5"/>
    <x v="0"/>
    <x v="0"/>
    <x v="0"/>
    <x v="0"/>
  </r>
  <r>
    <n v="181749942"/>
    <x v="109"/>
    <x v="0"/>
    <x v="0"/>
    <x v="17"/>
    <x v="0"/>
    <x v="0"/>
    <x v="0"/>
    <x v="0"/>
    <x v="5"/>
    <x v="0"/>
    <x v="0"/>
    <x v="0"/>
    <x v="0"/>
  </r>
  <r>
    <n v="181749965"/>
    <x v="110"/>
    <x v="0"/>
    <x v="0"/>
    <x v="17"/>
    <x v="0"/>
    <x v="0"/>
    <x v="0"/>
    <x v="0"/>
    <x v="5"/>
    <x v="0"/>
    <x v="0"/>
    <x v="0"/>
    <x v="0"/>
  </r>
  <r>
    <n v="181753283"/>
    <x v="104"/>
    <x v="0"/>
    <x v="0"/>
    <x v="34"/>
    <x v="0"/>
    <x v="0"/>
    <x v="0"/>
    <x v="0"/>
    <x v="5"/>
    <x v="0"/>
    <x v="0"/>
    <x v="0"/>
    <x v="0"/>
  </r>
  <r>
    <n v="181753298"/>
    <x v="104"/>
    <x v="0"/>
    <x v="0"/>
    <x v="34"/>
    <x v="0"/>
    <x v="0"/>
    <x v="0"/>
    <x v="0"/>
    <x v="5"/>
    <x v="0"/>
    <x v="0"/>
    <x v="0"/>
    <x v="0"/>
  </r>
  <r>
    <n v="181753335"/>
    <x v="104"/>
    <x v="0"/>
    <x v="0"/>
    <x v="34"/>
    <x v="0"/>
    <x v="0"/>
    <x v="0"/>
    <x v="0"/>
    <x v="5"/>
    <x v="0"/>
    <x v="0"/>
    <x v="0"/>
    <x v="0"/>
  </r>
  <r>
    <n v="181753360"/>
    <x v="104"/>
    <x v="0"/>
    <x v="0"/>
    <x v="34"/>
    <x v="0"/>
    <x v="0"/>
    <x v="0"/>
    <x v="0"/>
    <x v="5"/>
    <x v="0"/>
    <x v="0"/>
    <x v="0"/>
    <x v="0"/>
  </r>
  <r>
    <n v="181753383"/>
    <x v="104"/>
    <x v="0"/>
    <x v="0"/>
    <x v="34"/>
    <x v="0"/>
    <x v="0"/>
    <x v="0"/>
    <x v="0"/>
    <x v="5"/>
    <x v="0"/>
    <x v="0"/>
    <x v="0"/>
    <x v="0"/>
  </r>
  <r>
    <n v="181753500"/>
    <x v="107"/>
    <x v="0"/>
    <x v="0"/>
    <x v="7"/>
    <x v="0"/>
    <x v="0"/>
    <x v="0"/>
    <x v="0"/>
    <x v="5"/>
    <x v="0"/>
    <x v="0"/>
    <x v="0"/>
    <x v="0"/>
  </r>
  <r>
    <n v="181753549"/>
    <x v="107"/>
    <x v="0"/>
    <x v="0"/>
    <x v="7"/>
    <x v="0"/>
    <x v="0"/>
    <x v="0"/>
    <x v="0"/>
    <x v="5"/>
    <x v="0"/>
    <x v="0"/>
    <x v="0"/>
    <x v="0"/>
  </r>
  <r>
    <n v="181757341"/>
    <x v="99"/>
    <x v="0"/>
    <x v="0"/>
    <x v="5"/>
    <x v="0"/>
    <x v="0"/>
    <x v="0"/>
    <x v="0"/>
    <x v="5"/>
    <x v="0"/>
    <x v="0"/>
    <x v="0"/>
    <x v="0"/>
  </r>
  <r>
    <n v="181757365"/>
    <x v="107"/>
    <x v="0"/>
    <x v="0"/>
    <x v="5"/>
    <x v="0"/>
    <x v="0"/>
    <x v="0"/>
    <x v="0"/>
    <x v="5"/>
    <x v="0"/>
    <x v="0"/>
    <x v="0"/>
    <x v="0"/>
  </r>
  <r>
    <n v="181779135"/>
    <x v="99"/>
    <x v="0"/>
    <x v="0"/>
    <x v="8"/>
    <x v="0"/>
    <x v="0"/>
    <x v="0"/>
    <x v="0"/>
    <x v="5"/>
    <x v="0"/>
    <x v="0"/>
    <x v="0"/>
    <x v="0"/>
  </r>
  <r>
    <n v="181779176"/>
    <x v="99"/>
    <x v="0"/>
    <x v="0"/>
    <x v="8"/>
    <x v="0"/>
    <x v="0"/>
    <x v="0"/>
    <x v="0"/>
    <x v="5"/>
    <x v="0"/>
    <x v="0"/>
    <x v="0"/>
    <x v="0"/>
  </r>
  <r>
    <n v="181780595"/>
    <x v="111"/>
    <x v="0"/>
    <x v="0"/>
    <x v="25"/>
    <x v="0"/>
    <x v="0"/>
    <x v="0"/>
    <x v="0"/>
    <x v="3"/>
    <x v="0"/>
    <x v="0"/>
    <x v="0"/>
    <x v="0"/>
  </r>
  <r>
    <n v="181780759"/>
    <x v="112"/>
    <x v="0"/>
    <x v="0"/>
    <x v="25"/>
    <x v="0"/>
    <x v="0"/>
    <x v="0"/>
    <x v="0"/>
    <x v="5"/>
    <x v="0"/>
    <x v="0"/>
    <x v="0"/>
    <x v="0"/>
  </r>
  <r>
    <n v="181796299"/>
    <x v="113"/>
    <x v="0"/>
    <x v="0"/>
    <x v="31"/>
    <x v="0"/>
    <x v="0"/>
    <x v="0"/>
    <x v="0"/>
    <x v="5"/>
    <x v="0"/>
    <x v="0"/>
    <x v="0"/>
    <x v="0"/>
  </r>
  <r>
    <n v="181796315"/>
    <x v="114"/>
    <x v="0"/>
    <x v="0"/>
    <x v="31"/>
    <x v="0"/>
    <x v="0"/>
    <x v="0"/>
    <x v="0"/>
    <x v="5"/>
    <x v="0"/>
    <x v="0"/>
    <x v="0"/>
    <x v="0"/>
  </r>
  <r>
    <n v="181796332"/>
    <x v="112"/>
    <x v="0"/>
    <x v="0"/>
    <x v="31"/>
    <x v="0"/>
    <x v="0"/>
    <x v="0"/>
    <x v="0"/>
    <x v="5"/>
    <x v="0"/>
    <x v="0"/>
    <x v="0"/>
    <x v="0"/>
  </r>
  <r>
    <n v="181796846"/>
    <x v="109"/>
    <x v="0"/>
    <x v="0"/>
    <x v="34"/>
    <x v="0"/>
    <x v="0"/>
    <x v="0"/>
    <x v="0"/>
    <x v="5"/>
    <x v="0"/>
    <x v="0"/>
    <x v="0"/>
    <x v="0"/>
  </r>
  <r>
    <n v="181796906"/>
    <x v="115"/>
    <x v="0"/>
    <x v="0"/>
    <x v="34"/>
    <x v="0"/>
    <x v="0"/>
    <x v="0"/>
    <x v="0"/>
    <x v="5"/>
    <x v="0"/>
    <x v="0"/>
    <x v="0"/>
    <x v="0"/>
  </r>
  <r>
    <n v="181877734"/>
    <x v="116"/>
    <x v="0"/>
    <x v="0"/>
    <x v="67"/>
    <x v="0"/>
    <x v="0"/>
    <x v="0"/>
    <x v="0"/>
    <x v="3"/>
    <x v="0"/>
    <x v="0"/>
    <x v="0"/>
    <x v="0"/>
  </r>
  <r>
    <n v="181877786"/>
    <x v="116"/>
    <x v="0"/>
    <x v="0"/>
    <x v="67"/>
    <x v="0"/>
    <x v="0"/>
    <x v="0"/>
    <x v="0"/>
    <x v="3"/>
    <x v="0"/>
    <x v="0"/>
    <x v="0"/>
    <x v="0"/>
  </r>
  <r>
    <n v="181883643"/>
    <x v="110"/>
    <x v="0"/>
    <x v="0"/>
    <x v="15"/>
    <x v="0"/>
    <x v="0"/>
    <x v="0"/>
    <x v="0"/>
    <x v="5"/>
    <x v="0"/>
    <x v="0"/>
    <x v="0"/>
    <x v="0"/>
  </r>
  <r>
    <n v="181883694"/>
    <x v="117"/>
    <x v="0"/>
    <x v="0"/>
    <x v="15"/>
    <x v="0"/>
    <x v="0"/>
    <x v="0"/>
    <x v="0"/>
    <x v="5"/>
    <x v="0"/>
    <x v="0"/>
    <x v="0"/>
    <x v="0"/>
  </r>
  <r>
    <n v="181886380"/>
    <x v="109"/>
    <x v="0"/>
    <x v="0"/>
    <x v="24"/>
    <x v="0"/>
    <x v="0"/>
    <x v="0"/>
    <x v="0"/>
    <x v="5"/>
    <x v="0"/>
    <x v="0"/>
    <x v="0"/>
    <x v="0"/>
  </r>
  <r>
    <n v="181889346"/>
    <x v="94"/>
    <x v="0"/>
    <x v="0"/>
    <x v="54"/>
    <x v="0"/>
    <x v="0"/>
    <x v="0"/>
    <x v="0"/>
    <x v="5"/>
    <x v="0"/>
    <x v="0"/>
    <x v="0"/>
    <x v="0"/>
  </r>
  <r>
    <n v="181889371"/>
    <x v="94"/>
    <x v="0"/>
    <x v="0"/>
    <x v="54"/>
    <x v="0"/>
    <x v="0"/>
    <x v="0"/>
    <x v="0"/>
    <x v="5"/>
    <x v="0"/>
    <x v="0"/>
    <x v="0"/>
    <x v="0"/>
  </r>
  <r>
    <n v="181890249"/>
    <x v="109"/>
    <x v="0"/>
    <x v="0"/>
    <x v="44"/>
    <x v="0"/>
    <x v="0"/>
    <x v="0"/>
    <x v="0"/>
    <x v="5"/>
    <x v="0"/>
    <x v="0"/>
    <x v="0"/>
    <x v="0"/>
  </r>
  <r>
    <n v="181891130"/>
    <x v="106"/>
    <x v="0"/>
    <x v="0"/>
    <x v="18"/>
    <x v="0"/>
    <x v="0"/>
    <x v="0"/>
    <x v="0"/>
    <x v="5"/>
    <x v="0"/>
    <x v="0"/>
    <x v="0"/>
    <x v="0"/>
  </r>
  <r>
    <n v="181891160"/>
    <x v="114"/>
    <x v="0"/>
    <x v="0"/>
    <x v="18"/>
    <x v="0"/>
    <x v="0"/>
    <x v="0"/>
    <x v="0"/>
    <x v="5"/>
    <x v="0"/>
    <x v="0"/>
    <x v="0"/>
    <x v="0"/>
  </r>
  <r>
    <n v="181892073"/>
    <x v="118"/>
    <x v="0"/>
    <x v="0"/>
    <x v="31"/>
    <x v="0"/>
    <x v="0"/>
    <x v="0"/>
    <x v="0"/>
    <x v="6"/>
    <x v="0"/>
    <x v="0"/>
    <x v="0"/>
    <x v="0"/>
  </r>
  <r>
    <n v="181892601"/>
    <x v="106"/>
    <x v="0"/>
    <x v="0"/>
    <x v="63"/>
    <x v="0"/>
    <x v="0"/>
    <x v="0"/>
    <x v="0"/>
    <x v="5"/>
    <x v="0"/>
    <x v="0"/>
    <x v="0"/>
    <x v="0"/>
  </r>
  <r>
    <n v="181892626"/>
    <x v="106"/>
    <x v="0"/>
    <x v="0"/>
    <x v="63"/>
    <x v="0"/>
    <x v="0"/>
    <x v="0"/>
    <x v="0"/>
    <x v="5"/>
    <x v="0"/>
    <x v="0"/>
    <x v="0"/>
    <x v="0"/>
  </r>
  <r>
    <n v="181912634"/>
    <x v="110"/>
    <x v="0"/>
    <x v="0"/>
    <x v="17"/>
    <x v="0"/>
    <x v="0"/>
    <x v="0"/>
    <x v="0"/>
    <x v="5"/>
    <x v="0"/>
    <x v="0"/>
    <x v="0"/>
    <x v="0"/>
  </r>
  <r>
    <n v="181912680"/>
    <x v="110"/>
    <x v="0"/>
    <x v="0"/>
    <x v="17"/>
    <x v="0"/>
    <x v="0"/>
    <x v="0"/>
    <x v="0"/>
    <x v="5"/>
    <x v="0"/>
    <x v="0"/>
    <x v="0"/>
    <x v="0"/>
  </r>
  <r>
    <n v="181914593"/>
    <x v="109"/>
    <x v="0"/>
    <x v="0"/>
    <x v="13"/>
    <x v="0"/>
    <x v="0"/>
    <x v="0"/>
    <x v="0"/>
    <x v="5"/>
    <x v="0"/>
    <x v="0"/>
    <x v="0"/>
    <x v="0"/>
  </r>
  <r>
    <n v="181914649"/>
    <x v="109"/>
    <x v="0"/>
    <x v="0"/>
    <x v="13"/>
    <x v="0"/>
    <x v="0"/>
    <x v="0"/>
    <x v="0"/>
    <x v="5"/>
    <x v="0"/>
    <x v="0"/>
    <x v="0"/>
    <x v="0"/>
  </r>
  <r>
    <n v="181914671"/>
    <x v="113"/>
    <x v="0"/>
    <x v="0"/>
    <x v="12"/>
    <x v="0"/>
    <x v="0"/>
    <x v="0"/>
    <x v="0"/>
    <x v="5"/>
    <x v="0"/>
    <x v="0"/>
    <x v="0"/>
    <x v="0"/>
  </r>
  <r>
    <n v="181915441"/>
    <x v="93"/>
    <x v="0"/>
    <x v="0"/>
    <x v="3"/>
    <x v="0"/>
    <x v="0"/>
    <x v="0"/>
    <x v="0"/>
    <x v="5"/>
    <x v="0"/>
    <x v="0"/>
    <x v="0"/>
    <x v="0"/>
  </r>
  <r>
    <n v="181915481"/>
    <x v="93"/>
    <x v="0"/>
    <x v="0"/>
    <x v="3"/>
    <x v="0"/>
    <x v="0"/>
    <x v="0"/>
    <x v="0"/>
    <x v="5"/>
    <x v="0"/>
    <x v="0"/>
    <x v="0"/>
    <x v="0"/>
  </r>
  <r>
    <n v="181915533"/>
    <x v="104"/>
    <x v="0"/>
    <x v="0"/>
    <x v="4"/>
    <x v="0"/>
    <x v="0"/>
    <x v="0"/>
    <x v="0"/>
    <x v="5"/>
    <x v="0"/>
    <x v="0"/>
    <x v="0"/>
    <x v="0"/>
  </r>
  <r>
    <n v="181915555"/>
    <x v="104"/>
    <x v="0"/>
    <x v="0"/>
    <x v="4"/>
    <x v="0"/>
    <x v="0"/>
    <x v="0"/>
    <x v="0"/>
    <x v="5"/>
    <x v="0"/>
    <x v="0"/>
    <x v="0"/>
    <x v="0"/>
  </r>
  <r>
    <n v="181925849"/>
    <x v="107"/>
    <x v="0"/>
    <x v="0"/>
    <x v="14"/>
    <x v="0"/>
    <x v="0"/>
    <x v="0"/>
    <x v="0"/>
    <x v="5"/>
    <x v="0"/>
    <x v="0"/>
    <x v="0"/>
    <x v="0"/>
  </r>
  <r>
    <n v="181925897"/>
    <x v="107"/>
    <x v="0"/>
    <x v="0"/>
    <x v="14"/>
    <x v="0"/>
    <x v="0"/>
    <x v="0"/>
    <x v="0"/>
    <x v="5"/>
    <x v="0"/>
    <x v="0"/>
    <x v="0"/>
    <x v="0"/>
  </r>
  <r>
    <n v="181928963"/>
    <x v="109"/>
    <x v="0"/>
    <x v="0"/>
    <x v="2"/>
    <x v="0"/>
    <x v="0"/>
    <x v="0"/>
    <x v="0"/>
    <x v="5"/>
    <x v="0"/>
    <x v="0"/>
    <x v="0"/>
    <x v="0"/>
  </r>
  <r>
    <n v="181929041"/>
    <x v="109"/>
    <x v="0"/>
    <x v="0"/>
    <x v="2"/>
    <x v="0"/>
    <x v="0"/>
    <x v="0"/>
    <x v="0"/>
    <x v="5"/>
    <x v="0"/>
    <x v="0"/>
    <x v="0"/>
    <x v="0"/>
  </r>
  <r>
    <n v="181932329"/>
    <x v="109"/>
    <x v="0"/>
    <x v="0"/>
    <x v="41"/>
    <x v="0"/>
    <x v="0"/>
    <x v="0"/>
    <x v="0"/>
    <x v="5"/>
    <x v="0"/>
    <x v="0"/>
    <x v="0"/>
    <x v="0"/>
  </r>
  <r>
    <n v="181939844"/>
    <x v="109"/>
    <x v="0"/>
    <x v="0"/>
    <x v="3"/>
    <x v="0"/>
    <x v="0"/>
    <x v="0"/>
    <x v="0"/>
    <x v="5"/>
    <x v="0"/>
    <x v="0"/>
    <x v="0"/>
    <x v="0"/>
  </r>
  <r>
    <n v="181939890"/>
    <x v="113"/>
    <x v="0"/>
    <x v="0"/>
    <x v="3"/>
    <x v="0"/>
    <x v="0"/>
    <x v="0"/>
    <x v="0"/>
    <x v="5"/>
    <x v="0"/>
    <x v="0"/>
    <x v="0"/>
    <x v="0"/>
  </r>
  <r>
    <n v="181940164"/>
    <x v="106"/>
    <x v="0"/>
    <x v="0"/>
    <x v="4"/>
    <x v="0"/>
    <x v="0"/>
    <x v="0"/>
    <x v="0"/>
    <x v="5"/>
    <x v="0"/>
    <x v="0"/>
    <x v="0"/>
    <x v="0"/>
  </r>
  <r>
    <n v="181940203"/>
    <x v="106"/>
    <x v="0"/>
    <x v="0"/>
    <x v="4"/>
    <x v="0"/>
    <x v="0"/>
    <x v="0"/>
    <x v="0"/>
    <x v="5"/>
    <x v="0"/>
    <x v="0"/>
    <x v="0"/>
    <x v="0"/>
  </r>
  <r>
    <n v="181944915"/>
    <x v="112"/>
    <x v="0"/>
    <x v="0"/>
    <x v="44"/>
    <x v="0"/>
    <x v="0"/>
    <x v="0"/>
    <x v="0"/>
    <x v="5"/>
    <x v="0"/>
    <x v="0"/>
    <x v="0"/>
    <x v="0"/>
  </r>
  <r>
    <n v="181966110"/>
    <x v="93"/>
    <x v="0"/>
    <x v="0"/>
    <x v="25"/>
    <x v="0"/>
    <x v="0"/>
    <x v="0"/>
    <x v="0"/>
    <x v="5"/>
    <x v="0"/>
    <x v="0"/>
    <x v="0"/>
    <x v="0"/>
  </r>
  <r>
    <n v="181966136"/>
    <x v="93"/>
    <x v="0"/>
    <x v="0"/>
    <x v="25"/>
    <x v="0"/>
    <x v="0"/>
    <x v="0"/>
    <x v="0"/>
    <x v="5"/>
    <x v="0"/>
    <x v="0"/>
    <x v="0"/>
    <x v="0"/>
  </r>
  <r>
    <n v="181966161"/>
    <x v="110"/>
    <x v="0"/>
    <x v="0"/>
    <x v="2"/>
    <x v="0"/>
    <x v="0"/>
    <x v="0"/>
    <x v="0"/>
    <x v="5"/>
    <x v="0"/>
    <x v="0"/>
    <x v="0"/>
    <x v="0"/>
  </r>
  <r>
    <n v="181966197"/>
    <x v="110"/>
    <x v="0"/>
    <x v="0"/>
    <x v="2"/>
    <x v="0"/>
    <x v="0"/>
    <x v="0"/>
    <x v="0"/>
    <x v="5"/>
    <x v="0"/>
    <x v="0"/>
    <x v="0"/>
    <x v="0"/>
  </r>
  <r>
    <n v="181966236"/>
    <x v="110"/>
    <x v="0"/>
    <x v="0"/>
    <x v="2"/>
    <x v="0"/>
    <x v="0"/>
    <x v="0"/>
    <x v="0"/>
    <x v="5"/>
    <x v="0"/>
    <x v="0"/>
    <x v="0"/>
    <x v="0"/>
  </r>
  <r>
    <n v="181966281"/>
    <x v="110"/>
    <x v="0"/>
    <x v="0"/>
    <x v="2"/>
    <x v="0"/>
    <x v="0"/>
    <x v="0"/>
    <x v="0"/>
    <x v="5"/>
    <x v="0"/>
    <x v="0"/>
    <x v="0"/>
    <x v="0"/>
  </r>
  <r>
    <n v="181966315"/>
    <x v="110"/>
    <x v="0"/>
    <x v="0"/>
    <x v="2"/>
    <x v="0"/>
    <x v="0"/>
    <x v="0"/>
    <x v="0"/>
    <x v="5"/>
    <x v="0"/>
    <x v="0"/>
    <x v="0"/>
    <x v="0"/>
  </r>
  <r>
    <n v="181966815"/>
    <x v="114"/>
    <x v="0"/>
    <x v="0"/>
    <x v="12"/>
    <x v="0"/>
    <x v="0"/>
    <x v="0"/>
    <x v="0"/>
    <x v="5"/>
    <x v="0"/>
    <x v="0"/>
    <x v="0"/>
    <x v="0"/>
  </r>
  <r>
    <n v="181966847"/>
    <x v="114"/>
    <x v="0"/>
    <x v="0"/>
    <x v="12"/>
    <x v="0"/>
    <x v="0"/>
    <x v="0"/>
    <x v="0"/>
    <x v="5"/>
    <x v="0"/>
    <x v="0"/>
    <x v="0"/>
    <x v="0"/>
  </r>
  <r>
    <n v="181966884"/>
    <x v="119"/>
    <x v="0"/>
    <x v="0"/>
    <x v="12"/>
    <x v="0"/>
    <x v="0"/>
    <x v="0"/>
    <x v="0"/>
    <x v="3"/>
    <x v="0"/>
    <x v="0"/>
    <x v="0"/>
    <x v="0"/>
  </r>
  <r>
    <n v="181967686"/>
    <x v="115"/>
    <x v="0"/>
    <x v="0"/>
    <x v="40"/>
    <x v="0"/>
    <x v="0"/>
    <x v="0"/>
    <x v="0"/>
    <x v="5"/>
    <x v="0"/>
    <x v="0"/>
    <x v="0"/>
    <x v="0"/>
  </r>
  <r>
    <n v="181967725"/>
    <x v="115"/>
    <x v="0"/>
    <x v="0"/>
    <x v="40"/>
    <x v="0"/>
    <x v="0"/>
    <x v="0"/>
    <x v="0"/>
    <x v="5"/>
    <x v="0"/>
    <x v="0"/>
    <x v="0"/>
    <x v="0"/>
  </r>
  <r>
    <n v="181972570"/>
    <x v="115"/>
    <x v="0"/>
    <x v="0"/>
    <x v="2"/>
    <x v="0"/>
    <x v="0"/>
    <x v="0"/>
    <x v="0"/>
    <x v="5"/>
    <x v="0"/>
    <x v="0"/>
    <x v="0"/>
    <x v="0"/>
  </r>
  <r>
    <n v="181972595"/>
    <x v="93"/>
    <x v="0"/>
    <x v="0"/>
    <x v="2"/>
    <x v="0"/>
    <x v="0"/>
    <x v="0"/>
    <x v="0"/>
    <x v="5"/>
    <x v="0"/>
    <x v="0"/>
    <x v="0"/>
    <x v="0"/>
  </r>
  <r>
    <n v="182005491"/>
    <x v="109"/>
    <x v="0"/>
    <x v="0"/>
    <x v="2"/>
    <x v="0"/>
    <x v="0"/>
    <x v="0"/>
    <x v="0"/>
    <x v="5"/>
    <x v="0"/>
    <x v="0"/>
    <x v="0"/>
    <x v="0"/>
  </r>
  <r>
    <n v="182005525"/>
    <x v="110"/>
    <x v="0"/>
    <x v="0"/>
    <x v="2"/>
    <x v="0"/>
    <x v="0"/>
    <x v="0"/>
    <x v="0"/>
    <x v="5"/>
    <x v="0"/>
    <x v="0"/>
    <x v="0"/>
    <x v="0"/>
  </r>
  <r>
    <n v="182046578"/>
    <x v="115"/>
    <x v="0"/>
    <x v="0"/>
    <x v="17"/>
    <x v="0"/>
    <x v="0"/>
    <x v="0"/>
    <x v="0"/>
    <x v="5"/>
    <x v="0"/>
    <x v="0"/>
    <x v="0"/>
    <x v="0"/>
  </r>
  <r>
    <n v="182046605"/>
    <x v="115"/>
    <x v="0"/>
    <x v="0"/>
    <x v="17"/>
    <x v="0"/>
    <x v="0"/>
    <x v="0"/>
    <x v="0"/>
    <x v="5"/>
    <x v="0"/>
    <x v="0"/>
    <x v="0"/>
    <x v="0"/>
  </r>
  <r>
    <n v="182058156"/>
    <x v="110"/>
    <x v="0"/>
    <x v="0"/>
    <x v="13"/>
    <x v="0"/>
    <x v="0"/>
    <x v="0"/>
    <x v="0"/>
    <x v="5"/>
    <x v="0"/>
    <x v="0"/>
    <x v="0"/>
    <x v="0"/>
  </r>
  <r>
    <n v="182058190"/>
    <x v="110"/>
    <x v="0"/>
    <x v="0"/>
    <x v="13"/>
    <x v="0"/>
    <x v="0"/>
    <x v="0"/>
    <x v="0"/>
    <x v="5"/>
    <x v="0"/>
    <x v="0"/>
    <x v="0"/>
    <x v="0"/>
  </r>
  <r>
    <n v="182058216"/>
    <x v="110"/>
    <x v="0"/>
    <x v="0"/>
    <x v="13"/>
    <x v="0"/>
    <x v="0"/>
    <x v="0"/>
    <x v="0"/>
    <x v="5"/>
    <x v="0"/>
    <x v="0"/>
    <x v="0"/>
    <x v="0"/>
  </r>
  <r>
    <n v="182061840"/>
    <x v="112"/>
    <x v="0"/>
    <x v="0"/>
    <x v="21"/>
    <x v="0"/>
    <x v="0"/>
    <x v="0"/>
    <x v="0"/>
    <x v="5"/>
    <x v="0"/>
    <x v="0"/>
    <x v="0"/>
    <x v="0"/>
  </r>
  <r>
    <n v="182061889"/>
    <x v="112"/>
    <x v="0"/>
    <x v="0"/>
    <x v="21"/>
    <x v="0"/>
    <x v="0"/>
    <x v="0"/>
    <x v="0"/>
    <x v="5"/>
    <x v="0"/>
    <x v="0"/>
    <x v="0"/>
    <x v="0"/>
  </r>
  <r>
    <n v="182062740"/>
    <x v="114"/>
    <x v="0"/>
    <x v="0"/>
    <x v="10"/>
    <x v="0"/>
    <x v="0"/>
    <x v="0"/>
    <x v="0"/>
    <x v="5"/>
    <x v="0"/>
    <x v="0"/>
    <x v="0"/>
    <x v="0"/>
  </r>
  <r>
    <n v="182062766"/>
    <x v="98"/>
    <x v="0"/>
    <x v="0"/>
    <x v="24"/>
    <x v="0"/>
    <x v="0"/>
    <x v="0"/>
    <x v="0"/>
    <x v="3"/>
    <x v="0"/>
    <x v="0"/>
    <x v="0"/>
    <x v="0"/>
  </r>
  <r>
    <n v="182062813"/>
    <x v="98"/>
    <x v="0"/>
    <x v="0"/>
    <x v="24"/>
    <x v="0"/>
    <x v="0"/>
    <x v="0"/>
    <x v="0"/>
    <x v="3"/>
    <x v="0"/>
    <x v="0"/>
    <x v="0"/>
    <x v="0"/>
  </r>
  <r>
    <n v="182062856"/>
    <x v="98"/>
    <x v="0"/>
    <x v="0"/>
    <x v="24"/>
    <x v="0"/>
    <x v="0"/>
    <x v="0"/>
    <x v="0"/>
    <x v="3"/>
    <x v="0"/>
    <x v="0"/>
    <x v="0"/>
    <x v="0"/>
  </r>
  <r>
    <n v="182066192"/>
    <x v="110"/>
    <x v="0"/>
    <x v="0"/>
    <x v="30"/>
    <x v="0"/>
    <x v="0"/>
    <x v="0"/>
    <x v="0"/>
    <x v="5"/>
    <x v="0"/>
    <x v="0"/>
    <x v="0"/>
    <x v="0"/>
  </r>
  <r>
    <n v="182066217"/>
    <x v="110"/>
    <x v="0"/>
    <x v="0"/>
    <x v="30"/>
    <x v="0"/>
    <x v="0"/>
    <x v="0"/>
    <x v="0"/>
    <x v="5"/>
    <x v="0"/>
    <x v="0"/>
    <x v="0"/>
    <x v="0"/>
  </r>
  <r>
    <n v="182066256"/>
    <x v="110"/>
    <x v="0"/>
    <x v="0"/>
    <x v="30"/>
    <x v="0"/>
    <x v="0"/>
    <x v="0"/>
    <x v="0"/>
    <x v="5"/>
    <x v="0"/>
    <x v="0"/>
    <x v="0"/>
    <x v="0"/>
  </r>
  <r>
    <n v="182069421"/>
    <x v="112"/>
    <x v="0"/>
    <x v="0"/>
    <x v="2"/>
    <x v="0"/>
    <x v="0"/>
    <x v="0"/>
    <x v="0"/>
    <x v="5"/>
    <x v="0"/>
    <x v="0"/>
    <x v="0"/>
    <x v="0"/>
  </r>
  <r>
    <n v="182069447"/>
    <x v="112"/>
    <x v="0"/>
    <x v="0"/>
    <x v="2"/>
    <x v="0"/>
    <x v="0"/>
    <x v="0"/>
    <x v="0"/>
    <x v="5"/>
    <x v="0"/>
    <x v="0"/>
    <x v="0"/>
    <x v="0"/>
  </r>
  <r>
    <n v="182069490"/>
    <x v="112"/>
    <x v="0"/>
    <x v="0"/>
    <x v="2"/>
    <x v="0"/>
    <x v="0"/>
    <x v="0"/>
    <x v="0"/>
    <x v="5"/>
    <x v="0"/>
    <x v="0"/>
    <x v="0"/>
    <x v="0"/>
  </r>
  <r>
    <n v="182070432"/>
    <x v="115"/>
    <x v="0"/>
    <x v="0"/>
    <x v="16"/>
    <x v="0"/>
    <x v="0"/>
    <x v="0"/>
    <x v="0"/>
    <x v="5"/>
    <x v="0"/>
    <x v="0"/>
    <x v="0"/>
    <x v="0"/>
  </r>
  <r>
    <n v="182070449"/>
    <x v="115"/>
    <x v="0"/>
    <x v="0"/>
    <x v="16"/>
    <x v="0"/>
    <x v="0"/>
    <x v="0"/>
    <x v="0"/>
    <x v="5"/>
    <x v="0"/>
    <x v="0"/>
    <x v="0"/>
    <x v="0"/>
  </r>
  <r>
    <n v="182070481"/>
    <x v="115"/>
    <x v="0"/>
    <x v="0"/>
    <x v="16"/>
    <x v="0"/>
    <x v="0"/>
    <x v="0"/>
    <x v="0"/>
    <x v="5"/>
    <x v="0"/>
    <x v="0"/>
    <x v="0"/>
    <x v="0"/>
  </r>
  <r>
    <n v="182070510"/>
    <x v="115"/>
    <x v="0"/>
    <x v="0"/>
    <x v="16"/>
    <x v="0"/>
    <x v="0"/>
    <x v="0"/>
    <x v="0"/>
    <x v="5"/>
    <x v="0"/>
    <x v="0"/>
    <x v="0"/>
    <x v="0"/>
  </r>
  <r>
    <n v="182076865"/>
    <x v="120"/>
    <x v="0"/>
    <x v="0"/>
    <x v="52"/>
    <x v="0"/>
    <x v="0"/>
    <x v="0"/>
    <x v="0"/>
    <x v="5"/>
    <x v="0"/>
    <x v="0"/>
    <x v="0"/>
    <x v="0"/>
  </r>
  <r>
    <n v="182076904"/>
    <x v="120"/>
    <x v="0"/>
    <x v="0"/>
    <x v="52"/>
    <x v="0"/>
    <x v="0"/>
    <x v="0"/>
    <x v="0"/>
    <x v="5"/>
    <x v="0"/>
    <x v="0"/>
    <x v="0"/>
    <x v="0"/>
  </r>
  <r>
    <n v="182089009"/>
    <x v="112"/>
    <x v="0"/>
    <x v="0"/>
    <x v="10"/>
    <x v="0"/>
    <x v="0"/>
    <x v="0"/>
    <x v="0"/>
    <x v="5"/>
    <x v="0"/>
    <x v="0"/>
    <x v="0"/>
    <x v="0"/>
  </r>
  <r>
    <n v="182089366"/>
    <x v="114"/>
    <x v="0"/>
    <x v="0"/>
    <x v="30"/>
    <x v="0"/>
    <x v="0"/>
    <x v="0"/>
    <x v="0"/>
    <x v="5"/>
    <x v="0"/>
    <x v="0"/>
    <x v="0"/>
    <x v="0"/>
  </r>
  <r>
    <n v="182089402"/>
    <x v="114"/>
    <x v="0"/>
    <x v="0"/>
    <x v="30"/>
    <x v="0"/>
    <x v="0"/>
    <x v="0"/>
    <x v="0"/>
    <x v="5"/>
    <x v="0"/>
    <x v="0"/>
    <x v="0"/>
    <x v="0"/>
  </r>
  <r>
    <n v="182091120"/>
    <x v="113"/>
    <x v="0"/>
    <x v="0"/>
    <x v="44"/>
    <x v="0"/>
    <x v="0"/>
    <x v="0"/>
    <x v="0"/>
    <x v="5"/>
    <x v="0"/>
    <x v="0"/>
    <x v="0"/>
    <x v="0"/>
  </r>
  <r>
    <n v="182092177"/>
    <x v="115"/>
    <x v="0"/>
    <x v="0"/>
    <x v="3"/>
    <x v="0"/>
    <x v="0"/>
    <x v="0"/>
    <x v="0"/>
    <x v="5"/>
    <x v="0"/>
    <x v="0"/>
    <x v="0"/>
    <x v="0"/>
  </r>
  <r>
    <n v="182092213"/>
    <x v="115"/>
    <x v="0"/>
    <x v="0"/>
    <x v="3"/>
    <x v="0"/>
    <x v="0"/>
    <x v="0"/>
    <x v="0"/>
    <x v="5"/>
    <x v="0"/>
    <x v="0"/>
    <x v="0"/>
    <x v="0"/>
  </r>
  <r>
    <n v="182093780"/>
    <x v="115"/>
    <x v="0"/>
    <x v="0"/>
    <x v="25"/>
    <x v="0"/>
    <x v="0"/>
    <x v="0"/>
    <x v="0"/>
    <x v="5"/>
    <x v="0"/>
    <x v="0"/>
    <x v="0"/>
    <x v="0"/>
  </r>
  <r>
    <n v="182093808"/>
    <x v="110"/>
    <x v="0"/>
    <x v="0"/>
    <x v="25"/>
    <x v="0"/>
    <x v="0"/>
    <x v="0"/>
    <x v="0"/>
    <x v="5"/>
    <x v="0"/>
    <x v="0"/>
    <x v="0"/>
    <x v="0"/>
  </r>
  <r>
    <n v="182098282"/>
    <x v="115"/>
    <x v="0"/>
    <x v="0"/>
    <x v="34"/>
    <x v="0"/>
    <x v="0"/>
    <x v="0"/>
    <x v="0"/>
    <x v="5"/>
    <x v="0"/>
    <x v="0"/>
    <x v="0"/>
    <x v="0"/>
  </r>
  <r>
    <n v="182098312"/>
    <x v="115"/>
    <x v="0"/>
    <x v="0"/>
    <x v="34"/>
    <x v="0"/>
    <x v="0"/>
    <x v="0"/>
    <x v="0"/>
    <x v="5"/>
    <x v="0"/>
    <x v="0"/>
    <x v="0"/>
    <x v="0"/>
  </r>
  <r>
    <n v="182100296"/>
    <x v="114"/>
    <x v="0"/>
    <x v="0"/>
    <x v="18"/>
    <x v="0"/>
    <x v="0"/>
    <x v="0"/>
    <x v="0"/>
    <x v="5"/>
    <x v="0"/>
    <x v="0"/>
    <x v="0"/>
    <x v="0"/>
  </r>
  <r>
    <n v="182128862"/>
    <x v="110"/>
    <x v="0"/>
    <x v="0"/>
    <x v="10"/>
    <x v="0"/>
    <x v="0"/>
    <x v="0"/>
    <x v="0"/>
    <x v="5"/>
    <x v="0"/>
    <x v="0"/>
    <x v="0"/>
    <x v="0"/>
  </r>
  <r>
    <n v="182129895"/>
    <x v="114"/>
    <x v="0"/>
    <x v="0"/>
    <x v="16"/>
    <x v="0"/>
    <x v="0"/>
    <x v="0"/>
    <x v="0"/>
    <x v="5"/>
    <x v="0"/>
    <x v="0"/>
    <x v="0"/>
    <x v="0"/>
  </r>
  <r>
    <n v="182129927"/>
    <x v="114"/>
    <x v="0"/>
    <x v="0"/>
    <x v="16"/>
    <x v="0"/>
    <x v="0"/>
    <x v="0"/>
    <x v="0"/>
    <x v="5"/>
    <x v="0"/>
    <x v="0"/>
    <x v="0"/>
    <x v="0"/>
  </r>
  <r>
    <n v="182133729"/>
    <x v="114"/>
    <x v="0"/>
    <x v="0"/>
    <x v="25"/>
    <x v="0"/>
    <x v="0"/>
    <x v="0"/>
    <x v="0"/>
    <x v="5"/>
    <x v="0"/>
    <x v="0"/>
    <x v="0"/>
    <x v="0"/>
  </r>
  <r>
    <n v="182133747"/>
    <x v="114"/>
    <x v="0"/>
    <x v="0"/>
    <x v="25"/>
    <x v="0"/>
    <x v="0"/>
    <x v="0"/>
    <x v="0"/>
    <x v="5"/>
    <x v="0"/>
    <x v="0"/>
    <x v="0"/>
    <x v="0"/>
  </r>
  <r>
    <n v="182133781"/>
    <x v="114"/>
    <x v="0"/>
    <x v="0"/>
    <x v="25"/>
    <x v="0"/>
    <x v="0"/>
    <x v="0"/>
    <x v="0"/>
    <x v="5"/>
    <x v="0"/>
    <x v="0"/>
    <x v="0"/>
    <x v="0"/>
  </r>
  <r>
    <n v="182133815"/>
    <x v="114"/>
    <x v="0"/>
    <x v="0"/>
    <x v="25"/>
    <x v="0"/>
    <x v="0"/>
    <x v="0"/>
    <x v="0"/>
    <x v="5"/>
    <x v="0"/>
    <x v="0"/>
    <x v="0"/>
    <x v="0"/>
  </r>
  <r>
    <n v="182133848"/>
    <x v="114"/>
    <x v="0"/>
    <x v="0"/>
    <x v="25"/>
    <x v="0"/>
    <x v="0"/>
    <x v="0"/>
    <x v="0"/>
    <x v="5"/>
    <x v="0"/>
    <x v="0"/>
    <x v="0"/>
    <x v="0"/>
  </r>
  <r>
    <n v="182133891"/>
    <x v="120"/>
    <x v="0"/>
    <x v="0"/>
    <x v="25"/>
    <x v="0"/>
    <x v="0"/>
    <x v="0"/>
    <x v="0"/>
    <x v="5"/>
    <x v="0"/>
    <x v="0"/>
    <x v="0"/>
    <x v="0"/>
  </r>
  <r>
    <n v="182134070"/>
    <x v="119"/>
    <x v="0"/>
    <x v="0"/>
    <x v="10"/>
    <x v="0"/>
    <x v="0"/>
    <x v="0"/>
    <x v="0"/>
    <x v="3"/>
    <x v="0"/>
    <x v="0"/>
    <x v="0"/>
    <x v="0"/>
  </r>
  <r>
    <n v="182134174"/>
    <x v="119"/>
    <x v="0"/>
    <x v="0"/>
    <x v="10"/>
    <x v="0"/>
    <x v="0"/>
    <x v="0"/>
    <x v="0"/>
    <x v="3"/>
    <x v="0"/>
    <x v="0"/>
    <x v="0"/>
    <x v="0"/>
  </r>
  <r>
    <n v="182138004"/>
    <x v="110"/>
    <x v="0"/>
    <x v="0"/>
    <x v="23"/>
    <x v="0"/>
    <x v="0"/>
    <x v="0"/>
    <x v="0"/>
    <x v="5"/>
    <x v="0"/>
    <x v="0"/>
    <x v="0"/>
    <x v="0"/>
  </r>
  <r>
    <n v="182138041"/>
    <x v="110"/>
    <x v="0"/>
    <x v="0"/>
    <x v="23"/>
    <x v="0"/>
    <x v="0"/>
    <x v="0"/>
    <x v="0"/>
    <x v="5"/>
    <x v="0"/>
    <x v="0"/>
    <x v="0"/>
    <x v="0"/>
  </r>
  <r>
    <n v="182138075"/>
    <x v="110"/>
    <x v="0"/>
    <x v="0"/>
    <x v="23"/>
    <x v="0"/>
    <x v="0"/>
    <x v="0"/>
    <x v="0"/>
    <x v="5"/>
    <x v="0"/>
    <x v="0"/>
    <x v="0"/>
    <x v="0"/>
  </r>
  <r>
    <n v="182138818"/>
    <x v="114"/>
    <x v="0"/>
    <x v="0"/>
    <x v="34"/>
    <x v="0"/>
    <x v="0"/>
    <x v="0"/>
    <x v="0"/>
    <x v="5"/>
    <x v="0"/>
    <x v="0"/>
    <x v="0"/>
    <x v="0"/>
  </r>
  <r>
    <n v="182138880"/>
    <x v="114"/>
    <x v="0"/>
    <x v="0"/>
    <x v="34"/>
    <x v="0"/>
    <x v="0"/>
    <x v="0"/>
    <x v="0"/>
    <x v="5"/>
    <x v="0"/>
    <x v="0"/>
    <x v="0"/>
    <x v="0"/>
  </r>
  <r>
    <n v="182141039"/>
    <x v="110"/>
    <x v="0"/>
    <x v="0"/>
    <x v="23"/>
    <x v="0"/>
    <x v="0"/>
    <x v="0"/>
    <x v="0"/>
    <x v="5"/>
    <x v="0"/>
    <x v="0"/>
    <x v="0"/>
    <x v="0"/>
  </r>
  <r>
    <n v="182141184"/>
    <x v="121"/>
    <x v="0"/>
    <x v="0"/>
    <x v="18"/>
    <x v="0"/>
    <x v="0"/>
    <x v="0"/>
    <x v="0"/>
    <x v="3"/>
    <x v="0"/>
    <x v="0"/>
    <x v="0"/>
    <x v="0"/>
  </r>
  <r>
    <n v="182143348"/>
    <x v="120"/>
    <x v="0"/>
    <x v="0"/>
    <x v="18"/>
    <x v="0"/>
    <x v="0"/>
    <x v="0"/>
    <x v="0"/>
    <x v="5"/>
    <x v="0"/>
    <x v="0"/>
    <x v="0"/>
    <x v="0"/>
  </r>
  <r>
    <n v="182159286"/>
    <x v="112"/>
    <x v="0"/>
    <x v="0"/>
    <x v="10"/>
    <x v="0"/>
    <x v="0"/>
    <x v="0"/>
    <x v="0"/>
    <x v="5"/>
    <x v="0"/>
    <x v="0"/>
    <x v="0"/>
    <x v="0"/>
  </r>
  <r>
    <n v="182159311"/>
    <x v="112"/>
    <x v="0"/>
    <x v="0"/>
    <x v="10"/>
    <x v="0"/>
    <x v="0"/>
    <x v="0"/>
    <x v="0"/>
    <x v="5"/>
    <x v="0"/>
    <x v="0"/>
    <x v="0"/>
    <x v="0"/>
  </r>
  <r>
    <n v="182159344"/>
    <x v="119"/>
    <x v="0"/>
    <x v="0"/>
    <x v="10"/>
    <x v="0"/>
    <x v="0"/>
    <x v="0"/>
    <x v="0"/>
    <x v="3"/>
    <x v="0"/>
    <x v="0"/>
    <x v="0"/>
    <x v="0"/>
  </r>
  <r>
    <n v="182161298"/>
    <x v="112"/>
    <x v="0"/>
    <x v="0"/>
    <x v="8"/>
    <x v="0"/>
    <x v="0"/>
    <x v="0"/>
    <x v="0"/>
    <x v="5"/>
    <x v="0"/>
    <x v="0"/>
    <x v="0"/>
    <x v="0"/>
  </r>
  <r>
    <n v="182161368"/>
    <x v="112"/>
    <x v="0"/>
    <x v="0"/>
    <x v="8"/>
    <x v="0"/>
    <x v="0"/>
    <x v="0"/>
    <x v="0"/>
    <x v="5"/>
    <x v="0"/>
    <x v="0"/>
    <x v="0"/>
    <x v="0"/>
  </r>
  <r>
    <n v="182161427"/>
    <x v="112"/>
    <x v="0"/>
    <x v="0"/>
    <x v="8"/>
    <x v="0"/>
    <x v="0"/>
    <x v="0"/>
    <x v="0"/>
    <x v="5"/>
    <x v="0"/>
    <x v="0"/>
    <x v="0"/>
    <x v="0"/>
  </r>
  <r>
    <n v="182163190"/>
    <x v="113"/>
    <x v="0"/>
    <x v="0"/>
    <x v="64"/>
    <x v="0"/>
    <x v="0"/>
    <x v="0"/>
    <x v="0"/>
    <x v="5"/>
    <x v="0"/>
    <x v="0"/>
    <x v="0"/>
    <x v="0"/>
  </r>
  <r>
    <n v="182165464"/>
    <x v="120"/>
    <x v="0"/>
    <x v="0"/>
    <x v="2"/>
    <x v="0"/>
    <x v="0"/>
    <x v="0"/>
    <x v="0"/>
    <x v="5"/>
    <x v="0"/>
    <x v="0"/>
    <x v="0"/>
    <x v="0"/>
  </r>
  <r>
    <n v="182165514"/>
    <x v="113"/>
    <x v="0"/>
    <x v="0"/>
    <x v="2"/>
    <x v="0"/>
    <x v="0"/>
    <x v="0"/>
    <x v="0"/>
    <x v="5"/>
    <x v="0"/>
    <x v="0"/>
    <x v="0"/>
    <x v="0"/>
  </r>
  <r>
    <n v="182182984"/>
    <x v="112"/>
    <x v="0"/>
    <x v="0"/>
    <x v="2"/>
    <x v="0"/>
    <x v="0"/>
    <x v="0"/>
    <x v="0"/>
    <x v="5"/>
    <x v="0"/>
    <x v="0"/>
    <x v="0"/>
    <x v="0"/>
  </r>
  <r>
    <n v="182183048"/>
    <x v="112"/>
    <x v="0"/>
    <x v="0"/>
    <x v="2"/>
    <x v="0"/>
    <x v="0"/>
    <x v="0"/>
    <x v="0"/>
    <x v="5"/>
    <x v="0"/>
    <x v="0"/>
    <x v="0"/>
    <x v="0"/>
  </r>
  <r>
    <n v="182183077"/>
    <x v="112"/>
    <x v="0"/>
    <x v="0"/>
    <x v="2"/>
    <x v="0"/>
    <x v="0"/>
    <x v="0"/>
    <x v="0"/>
    <x v="5"/>
    <x v="0"/>
    <x v="0"/>
    <x v="0"/>
    <x v="0"/>
  </r>
  <r>
    <n v="182183101"/>
    <x v="112"/>
    <x v="0"/>
    <x v="0"/>
    <x v="2"/>
    <x v="0"/>
    <x v="0"/>
    <x v="0"/>
    <x v="0"/>
    <x v="5"/>
    <x v="0"/>
    <x v="0"/>
    <x v="0"/>
    <x v="0"/>
  </r>
  <r>
    <n v="182183445"/>
    <x v="122"/>
    <x v="0"/>
    <x v="0"/>
    <x v="20"/>
    <x v="0"/>
    <x v="0"/>
    <x v="0"/>
    <x v="0"/>
    <x v="3"/>
    <x v="0"/>
    <x v="0"/>
    <x v="0"/>
    <x v="0"/>
  </r>
  <r>
    <n v="182183460"/>
    <x v="122"/>
    <x v="0"/>
    <x v="0"/>
    <x v="20"/>
    <x v="0"/>
    <x v="0"/>
    <x v="0"/>
    <x v="0"/>
    <x v="3"/>
    <x v="0"/>
    <x v="0"/>
    <x v="0"/>
    <x v="0"/>
  </r>
  <r>
    <n v="182183478"/>
    <x v="122"/>
    <x v="0"/>
    <x v="0"/>
    <x v="20"/>
    <x v="0"/>
    <x v="0"/>
    <x v="0"/>
    <x v="0"/>
    <x v="3"/>
    <x v="0"/>
    <x v="0"/>
    <x v="0"/>
    <x v="0"/>
  </r>
  <r>
    <n v="182183488"/>
    <x v="122"/>
    <x v="0"/>
    <x v="0"/>
    <x v="20"/>
    <x v="0"/>
    <x v="0"/>
    <x v="0"/>
    <x v="0"/>
    <x v="3"/>
    <x v="0"/>
    <x v="0"/>
    <x v="0"/>
    <x v="0"/>
  </r>
  <r>
    <n v="182183520"/>
    <x v="122"/>
    <x v="0"/>
    <x v="0"/>
    <x v="20"/>
    <x v="0"/>
    <x v="0"/>
    <x v="0"/>
    <x v="0"/>
    <x v="3"/>
    <x v="0"/>
    <x v="0"/>
    <x v="0"/>
    <x v="0"/>
  </r>
  <r>
    <n v="182188691"/>
    <x v="120"/>
    <x v="0"/>
    <x v="0"/>
    <x v="14"/>
    <x v="0"/>
    <x v="0"/>
    <x v="0"/>
    <x v="0"/>
    <x v="5"/>
    <x v="0"/>
    <x v="0"/>
    <x v="0"/>
    <x v="0"/>
  </r>
  <r>
    <n v="182188728"/>
    <x v="120"/>
    <x v="0"/>
    <x v="0"/>
    <x v="14"/>
    <x v="0"/>
    <x v="0"/>
    <x v="0"/>
    <x v="0"/>
    <x v="5"/>
    <x v="0"/>
    <x v="0"/>
    <x v="0"/>
    <x v="0"/>
  </r>
  <r>
    <n v="182188749"/>
    <x v="120"/>
    <x v="0"/>
    <x v="0"/>
    <x v="14"/>
    <x v="0"/>
    <x v="0"/>
    <x v="0"/>
    <x v="0"/>
    <x v="5"/>
    <x v="0"/>
    <x v="0"/>
    <x v="0"/>
    <x v="0"/>
  </r>
  <r>
    <n v="182188777"/>
    <x v="120"/>
    <x v="0"/>
    <x v="0"/>
    <x v="14"/>
    <x v="0"/>
    <x v="0"/>
    <x v="0"/>
    <x v="0"/>
    <x v="5"/>
    <x v="0"/>
    <x v="0"/>
    <x v="0"/>
    <x v="0"/>
  </r>
  <r>
    <n v="182192706"/>
    <x v="111"/>
    <x v="0"/>
    <x v="0"/>
    <x v="5"/>
    <x v="0"/>
    <x v="0"/>
    <x v="0"/>
    <x v="0"/>
    <x v="3"/>
    <x v="0"/>
    <x v="0"/>
    <x v="0"/>
    <x v="0"/>
  </r>
  <r>
    <n v="182192740"/>
    <x v="111"/>
    <x v="0"/>
    <x v="0"/>
    <x v="5"/>
    <x v="0"/>
    <x v="0"/>
    <x v="0"/>
    <x v="0"/>
    <x v="3"/>
    <x v="0"/>
    <x v="0"/>
    <x v="0"/>
    <x v="0"/>
  </r>
  <r>
    <n v="182192792"/>
    <x v="123"/>
    <x v="0"/>
    <x v="0"/>
    <x v="5"/>
    <x v="0"/>
    <x v="0"/>
    <x v="0"/>
    <x v="0"/>
    <x v="3"/>
    <x v="0"/>
    <x v="0"/>
    <x v="0"/>
    <x v="0"/>
  </r>
  <r>
    <n v="182192805"/>
    <x v="114"/>
    <x v="0"/>
    <x v="0"/>
    <x v="52"/>
    <x v="0"/>
    <x v="0"/>
    <x v="0"/>
    <x v="0"/>
    <x v="5"/>
    <x v="0"/>
    <x v="0"/>
    <x v="0"/>
    <x v="0"/>
  </r>
  <r>
    <n v="182192828"/>
    <x v="123"/>
    <x v="0"/>
    <x v="0"/>
    <x v="5"/>
    <x v="0"/>
    <x v="0"/>
    <x v="0"/>
    <x v="0"/>
    <x v="3"/>
    <x v="0"/>
    <x v="0"/>
    <x v="0"/>
    <x v="0"/>
  </r>
  <r>
    <n v="182192860"/>
    <x v="114"/>
    <x v="0"/>
    <x v="0"/>
    <x v="52"/>
    <x v="0"/>
    <x v="0"/>
    <x v="0"/>
    <x v="0"/>
    <x v="5"/>
    <x v="0"/>
    <x v="0"/>
    <x v="0"/>
    <x v="0"/>
  </r>
  <r>
    <n v="182212348"/>
    <x v="114"/>
    <x v="0"/>
    <x v="0"/>
    <x v="34"/>
    <x v="0"/>
    <x v="0"/>
    <x v="0"/>
    <x v="0"/>
    <x v="5"/>
    <x v="0"/>
    <x v="0"/>
    <x v="0"/>
    <x v="0"/>
  </r>
  <r>
    <n v="182212380"/>
    <x v="114"/>
    <x v="0"/>
    <x v="0"/>
    <x v="34"/>
    <x v="0"/>
    <x v="0"/>
    <x v="0"/>
    <x v="0"/>
    <x v="5"/>
    <x v="0"/>
    <x v="0"/>
    <x v="0"/>
    <x v="0"/>
  </r>
  <r>
    <n v="182212431"/>
    <x v="114"/>
    <x v="0"/>
    <x v="0"/>
    <x v="34"/>
    <x v="0"/>
    <x v="0"/>
    <x v="0"/>
    <x v="0"/>
    <x v="5"/>
    <x v="0"/>
    <x v="0"/>
    <x v="0"/>
    <x v="0"/>
  </r>
  <r>
    <n v="182212474"/>
    <x v="123"/>
    <x v="0"/>
    <x v="0"/>
    <x v="18"/>
    <x v="0"/>
    <x v="0"/>
    <x v="0"/>
    <x v="0"/>
    <x v="3"/>
    <x v="0"/>
    <x v="0"/>
    <x v="0"/>
    <x v="0"/>
  </r>
  <r>
    <n v="182242552"/>
    <x v="124"/>
    <x v="0"/>
    <x v="0"/>
    <x v="4"/>
    <x v="0"/>
    <x v="0"/>
    <x v="0"/>
    <x v="0"/>
    <x v="6"/>
    <x v="0"/>
    <x v="0"/>
    <x v="0"/>
    <x v="0"/>
  </r>
  <r>
    <n v="182242579"/>
    <x v="124"/>
    <x v="0"/>
    <x v="0"/>
    <x v="4"/>
    <x v="0"/>
    <x v="0"/>
    <x v="0"/>
    <x v="0"/>
    <x v="6"/>
    <x v="0"/>
    <x v="0"/>
    <x v="0"/>
    <x v="0"/>
  </r>
  <r>
    <n v="182242614"/>
    <x v="124"/>
    <x v="0"/>
    <x v="0"/>
    <x v="4"/>
    <x v="0"/>
    <x v="0"/>
    <x v="0"/>
    <x v="0"/>
    <x v="6"/>
    <x v="0"/>
    <x v="0"/>
    <x v="0"/>
    <x v="0"/>
  </r>
  <r>
    <n v="182242637"/>
    <x v="124"/>
    <x v="0"/>
    <x v="0"/>
    <x v="4"/>
    <x v="0"/>
    <x v="0"/>
    <x v="0"/>
    <x v="0"/>
    <x v="6"/>
    <x v="0"/>
    <x v="0"/>
    <x v="0"/>
    <x v="0"/>
  </r>
  <r>
    <n v="182242672"/>
    <x v="124"/>
    <x v="0"/>
    <x v="0"/>
    <x v="4"/>
    <x v="0"/>
    <x v="0"/>
    <x v="0"/>
    <x v="0"/>
    <x v="6"/>
    <x v="0"/>
    <x v="0"/>
    <x v="0"/>
    <x v="0"/>
  </r>
  <r>
    <n v="182244066"/>
    <x v="125"/>
    <x v="0"/>
    <x v="0"/>
    <x v="15"/>
    <x v="0"/>
    <x v="0"/>
    <x v="0"/>
    <x v="0"/>
    <x v="3"/>
    <x v="0"/>
    <x v="0"/>
    <x v="0"/>
    <x v="0"/>
  </r>
  <r>
    <n v="182244117"/>
    <x v="125"/>
    <x v="0"/>
    <x v="0"/>
    <x v="15"/>
    <x v="0"/>
    <x v="0"/>
    <x v="0"/>
    <x v="0"/>
    <x v="3"/>
    <x v="0"/>
    <x v="0"/>
    <x v="0"/>
    <x v="0"/>
  </r>
  <r>
    <n v="182268494"/>
    <x v="126"/>
    <x v="0"/>
    <x v="0"/>
    <x v="13"/>
    <x v="0"/>
    <x v="0"/>
    <x v="0"/>
    <x v="0"/>
    <x v="3"/>
    <x v="0"/>
    <x v="0"/>
    <x v="0"/>
    <x v="0"/>
  </r>
  <r>
    <n v="182271958"/>
    <x v="121"/>
    <x v="0"/>
    <x v="0"/>
    <x v="14"/>
    <x v="0"/>
    <x v="0"/>
    <x v="0"/>
    <x v="0"/>
    <x v="3"/>
    <x v="0"/>
    <x v="0"/>
    <x v="0"/>
    <x v="0"/>
  </r>
  <r>
    <n v="182272016"/>
    <x v="121"/>
    <x v="0"/>
    <x v="0"/>
    <x v="66"/>
    <x v="0"/>
    <x v="0"/>
    <x v="0"/>
    <x v="0"/>
    <x v="3"/>
    <x v="0"/>
    <x v="0"/>
    <x v="0"/>
    <x v="0"/>
  </r>
  <r>
    <n v="182274815"/>
    <x v="127"/>
    <x v="0"/>
    <x v="0"/>
    <x v="14"/>
    <x v="0"/>
    <x v="0"/>
    <x v="0"/>
    <x v="0"/>
    <x v="3"/>
    <x v="0"/>
    <x v="0"/>
    <x v="0"/>
    <x v="0"/>
  </r>
  <r>
    <n v="182274848"/>
    <x v="127"/>
    <x v="0"/>
    <x v="0"/>
    <x v="14"/>
    <x v="0"/>
    <x v="0"/>
    <x v="0"/>
    <x v="0"/>
    <x v="3"/>
    <x v="0"/>
    <x v="0"/>
    <x v="0"/>
    <x v="0"/>
  </r>
  <r>
    <n v="182274876"/>
    <x v="127"/>
    <x v="0"/>
    <x v="0"/>
    <x v="14"/>
    <x v="0"/>
    <x v="0"/>
    <x v="0"/>
    <x v="0"/>
    <x v="3"/>
    <x v="0"/>
    <x v="0"/>
    <x v="0"/>
    <x v="0"/>
  </r>
  <r>
    <n v="182276405"/>
    <x v="125"/>
    <x v="0"/>
    <x v="0"/>
    <x v="33"/>
    <x v="0"/>
    <x v="0"/>
    <x v="0"/>
    <x v="0"/>
    <x v="3"/>
    <x v="0"/>
    <x v="0"/>
    <x v="0"/>
    <x v="0"/>
  </r>
  <r>
    <n v="182276434"/>
    <x v="125"/>
    <x v="0"/>
    <x v="0"/>
    <x v="33"/>
    <x v="0"/>
    <x v="0"/>
    <x v="0"/>
    <x v="0"/>
    <x v="3"/>
    <x v="0"/>
    <x v="0"/>
    <x v="0"/>
    <x v="0"/>
  </r>
  <r>
    <n v="182287716"/>
    <x v="111"/>
    <x v="0"/>
    <x v="0"/>
    <x v="15"/>
    <x v="0"/>
    <x v="4"/>
    <x v="0"/>
    <x v="1"/>
    <x v="3"/>
    <x v="0"/>
    <x v="0"/>
    <x v="0"/>
    <x v="0"/>
  </r>
  <r>
    <n v="182297993"/>
    <x v="98"/>
    <x v="0"/>
    <x v="0"/>
    <x v="15"/>
    <x v="0"/>
    <x v="0"/>
    <x v="0"/>
    <x v="0"/>
    <x v="3"/>
    <x v="0"/>
    <x v="0"/>
    <x v="0"/>
    <x v="0"/>
  </r>
  <r>
    <n v="182298053"/>
    <x v="98"/>
    <x v="0"/>
    <x v="0"/>
    <x v="25"/>
    <x v="0"/>
    <x v="0"/>
    <x v="0"/>
    <x v="0"/>
    <x v="3"/>
    <x v="0"/>
    <x v="0"/>
    <x v="0"/>
    <x v="0"/>
  </r>
  <r>
    <n v="182298085"/>
    <x v="126"/>
    <x v="0"/>
    <x v="0"/>
    <x v="30"/>
    <x v="0"/>
    <x v="0"/>
    <x v="0"/>
    <x v="0"/>
    <x v="3"/>
    <x v="0"/>
    <x v="0"/>
    <x v="0"/>
    <x v="0"/>
  </r>
  <r>
    <n v="182298090"/>
    <x v="119"/>
    <x v="0"/>
    <x v="0"/>
    <x v="25"/>
    <x v="0"/>
    <x v="0"/>
    <x v="0"/>
    <x v="0"/>
    <x v="3"/>
    <x v="0"/>
    <x v="0"/>
    <x v="0"/>
    <x v="0"/>
  </r>
  <r>
    <n v="182298113"/>
    <x v="126"/>
    <x v="0"/>
    <x v="0"/>
    <x v="30"/>
    <x v="0"/>
    <x v="0"/>
    <x v="0"/>
    <x v="0"/>
    <x v="3"/>
    <x v="0"/>
    <x v="0"/>
    <x v="0"/>
    <x v="0"/>
  </r>
  <r>
    <n v="182298144"/>
    <x v="126"/>
    <x v="0"/>
    <x v="0"/>
    <x v="30"/>
    <x v="0"/>
    <x v="0"/>
    <x v="0"/>
    <x v="0"/>
    <x v="3"/>
    <x v="0"/>
    <x v="0"/>
    <x v="0"/>
    <x v="0"/>
  </r>
  <r>
    <n v="182299841"/>
    <x v="123"/>
    <x v="0"/>
    <x v="0"/>
    <x v="24"/>
    <x v="0"/>
    <x v="0"/>
    <x v="0"/>
    <x v="0"/>
    <x v="3"/>
    <x v="0"/>
    <x v="0"/>
    <x v="0"/>
    <x v="0"/>
  </r>
  <r>
    <n v="182299913"/>
    <x v="97"/>
    <x v="0"/>
    <x v="0"/>
    <x v="24"/>
    <x v="0"/>
    <x v="0"/>
    <x v="0"/>
    <x v="0"/>
    <x v="3"/>
    <x v="0"/>
    <x v="0"/>
    <x v="0"/>
    <x v="0"/>
  </r>
  <r>
    <n v="182304262"/>
    <x v="98"/>
    <x v="0"/>
    <x v="0"/>
    <x v="2"/>
    <x v="0"/>
    <x v="0"/>
    <x v="0"/>
    <x v="0"/>
    <x v="3"/>
    <x v="0"/>
    <x v="0"/>
    <x v="0"/>
    <x v="0"/>
  </r>
  <r>
    <n v="182304300"/>
    <x v="98"/>
    <x v="0"/>
    <x v="0"/>
    <x v="2"/>
    <x v="0"/>
    <x v="0"/>
    <x v="0"/>
    <x v="0"/>
    <x v="3"/>
    <x v="0"/>
    <x v="0"/>
    <x v="0"/>
    <x v="0"/>
  </r>
  <r>
    <n v="182314979"/>
    <x v="111"/>
    <x v="0"/>
    <x v="0"/>
    <x v="16"/>
    <x v="0"/>
    <x v="0"/>
    <x v="0"/>
    <x v="0"/>
    <x v="3"/>
    <x v="0"/>
    <x v="0"/>
    <x v="0"/>
    <x v="0"/>
  </r>
  <r>
    <n v="182316462"/>
    <x v="111"/>
    <x v="0"/>
    <x v="0"/>
    <x v="16"/>
    <x v="0"/>
    <x v="0"/>
    <x v="0"/>
    <x v="0"/>
    <x v="3"/>
    <x v="0"/>
    <x v="0"/>
    <x v="0"/>
    <x v="0"/>
  </r>
  <r>
    <n v="182341544"/>
    <x v="123"/>
    <x v="0"/>
    <x v="0"/>
    <x v="40"/>
    <x v="0"/>
    <x v="0"/>
    <x v="0"/>
    <x v="0"/>
    <x v="3"/>
    <x v="0"/>
    <x v="0"/>
    <x v="0"/>
    <x v="0"/>
  </r>
  <r>
    <n v="182341588"/>
    <x v="123"/>
    <x v="0"/>
    <x v="0"/>
    <x v="40"/>
    <x v="0"/>
    <x v="0"/>
    <x v="0"/>
    <x v="0"/>
    <x v="3"/>
    <x v="0"/>
    <x v="0"/>
    <x v="0"/>
    <x v="0"/>
  </r>
  <r>
    <n v="182341645"/>
    <x v="120"/>
    <x v="0"/>
    <x v="0"/>
    <x v="40"/>
    <x v="0"/>
    <x v="0"/>
    <x v="0"/>
    <x v="0"/>
    <x v="5"/>
    <x v="0"/>
    <x v="0"/>
    <x v="0"/>
    <x v="0"/>
  </r>
  <r>
    <n v="182343445"/>
    <x v="111"/>
    <x v="0"/>
    <x v="0"/>
    <x v="3"/>
    <x v="0"/>
    <x v="0"/>
    <x v="0"/>
    <x v="0"/>
    <x v="3"/>
    <x v="0"/>
    <x v="0"/>
    <x v="0"/>
    <x v="0"/>
  </r>
  <r>
    <n v="182343470"/>
    <x v="123"/>
    <x v="0"/>
    <x v="0"/>
    <x v="3"/>
    <x v="0"/>
    <x v="0"/>
    <x v="0"/>
    <x v="0"/>
    <x v="3"/>
    <x v="0"/>
    <x v="0"/>
    <x v="0"/>
    <x v="0"/>
  </r>
  <r>
    <n v="182344562"/>
    <x v="119"/>
    <x v="0"/>
    <x v="0"/>
    <x v="10"/>
    <x v="0"/>
    <x v="0"/>
    <x v="0"/>
    <x v="0"/>
    <x v="3"/>
    <x v="0"/>
    <x v="0"/>
    <x v="0"/>
    <x v="0"/>
  </r>
  <r>
    <n v="182344601"/>
    <x v="119"/>
    <x v="0"/>
    <x v="0"/>
    <x v="10"/>
    <x v="0"/>
    <x v="0"/>
    <x v="0"/>
    <x v="0"/>
    <x v="3"/>
    <x v="0"/>
    <x v="0"/>
    <x v="0"/>
    <x v="0"/>
  </r>
  <r>
    <n v="182364483"/>
    <x v="126"/>
    <x v="0"/>
    <x v="0"/>
    <x v="13"/>
    <x v="0"/>
    <x v="0"/>
    <x v="0"/>
    <x v="0"/>
    <x v="3"/>
    <x v="0"/>
    <x v="0"/>
    <x v="0"/>
    <x v="0"/>
  </r>
  <r>
    <n v="182364524"/>
    <x v="125"/>
    <x v="0"/>
    <x v="0"/>
    <x v="13"/>
    <x v="0"/>
    <x v="0"/>
    <x v="0"/>
    <x v="0"/>
    <x v="3"/>
    <x v="0"/>
    <x v="0"/>
    <x v="0"/>
    <x v="0"/>
  </r>
  <r>
    <n v="182381051"/>
    <x v="126"/>
    <x v="0"/>
    <x v="0"/>
    <x v="3"/>
    <x v="0"/>
    <x v="0"/>
    <x v="0"/>
    <x v="0"/>
    <x v="3"/>
    <x v="0"/>
    <x v="0"/>
    <x v="0"/>
    <x v="0"/>
  </r>
  <r>
    <n v="182381510"/>
    <x v="111"/>
    <x v="0"/>
    <x v="0"/>
    <x v="14"/>
    <x v="0"/>
    <x v="0"/>
    <x v="0"/>
    <x v="0"/>
    <x v="3"/>
    <x v="0"/>
    <x v="0"/>
    <x v="0"/>
    <x v="0"/>
  </r>
  <r>
    <n v="182381557"/>
    <x v="111"/>
    <x v="0"/>
    <x v="0"/>
    <x v="14"/>
    <x v="0"/>
    <x v="0"/>
    <x v="0"/>
    <x v="0"/>
    <x v="3"/>
    <x v="0"/>
    <x v="0"/>
    <x v="0"/>
    <x v="0"/>
  </r>
  <r>
    <n v="182383737"/>
    <x v="119"/>
    <x v="0"/>
    <x v="0"/>
    <x v="14"/>
    <x v="0"/>
    <x v="0"/>
    <x v="0"/>
    <x v="0"/>
    <x v="3"/>
    <x v="0"/>
    <x v="0"/>
    <x v="0"/>
    <x v="0"/>
  </r>
  <r>
    <n v="182383866"/>
    <x v="119"/>
    <x v="0"/>
    <x v="0"/>
    <x v="14"/>
    <x v="0"/>
    <x v="0"/>
    <x v="0"/>
    <x v="0"/>
    <x v="3"/>
    <x v="0"/>
    <x v="0"/>
    <x v="0"/>
    <x v="0"/>
  </r>
  <r>
    <n v="182389118"/>
    <x v="128"/>
    <x v="0"/>
    <x v="0"/>
    <x v="54"/>
    <x v="0"/>
    <x v="0"/>
    <x v="0"/>
    <x v="0"/>
    <x v="3"/>
    <x v="0"/>
    <x v="0"/>
    <x v="0"/>
    <x v="0"/>
  </r>
  <r>
    <n v="182389131"/>
    <x v="128"/>
    <x v="0"/>
    <x v="0"/>
    <x v="54"/>
    <x v="0"/>
    <x v="0"/>
    <x v="0"/>
    <x v="0"/>
    <x v="3"/>
    <x v="0"/>
    <x v="0"/>
    <x v="0"/>
    <x v="0"/>
  </r>
  <r>
    <n v="182389153"/>
    <x v="128"/>
    <x v="0"/>
    <x v="0"/>
    <x v="54"/>
    <x v="0"/>
    <x v="0"/>
    <x v="0"/>
    <x v="0"/>
    <x v="3"/>
    <x v="0"/>
    <x v="0"/>
    <x v="0"/>
    <x v="0"/>
  </r>
  <r>
    <n v="182389176"/>
    <x v="128"/>
    <x v="0"/>
    <x v="0"/>
    <x v="54"/>
    <x v="0"/>
    <x v="0"/>
    <x v="0"/>
    <x v="0"/>
    <x v="3"/>
    <x v="0"/>
    <x v="0"/>
    <x v="0"/>
    <x v="0"/>
  </r>
  <r>
    <n v="182389191"/>
    <x v="128"/>
    <x v="0"/>
    <x v="0"/>
    <x v="54"/>
    <x v="0"/>
    <x v="0"/>
    <x v="0"/>
    <x v="0"/>
    <x v="3"/>
    <x v="0"/>
    <x v="0"/>
    <x v="0"/>
    <x v="0"/>
  </r>
  <r>
    <n v="182397095"/>
    <x v="111"/>
    <x v="0"/>
    <x v="0"/>
    <x v="12"/>
    <x v="0"/>
    <x v="0"/>
    <x v="0"/>
    <x v="0"/>
    <x v="3"/>
    <x v="0"/>
    <x v="0"/>
    <x v="0"/>
    <x v="0"/>
  </r>
  <r>
    <n v="182397142"/>
    <x v="123"/>
    <x v="0"/>
    <x v="0"/>
    <x v="12"/>
    <x v="0"/>
    <x v="0"/>
    <x v="0"/>
    <x v="0"/>
    <x v="3"/>
    <x v="0"/>
    <x v="0"/>
    <x v="0"/>
    <x v="0"/>
  </r>
  <r>
    <n v="182397384"/>
    <x v="128"/>
    <x v="0"/>
    <x v="0"/>
    <x v="36"/>
    <x v="0"/>
    <x v="0"/>
    <x v="0"/>
    <x v="0"/>
    <x v="3"/>
    <x v="0"/>
    <x v="0"/>
    <x v="0"/>
    <x v="0"/>
  </r>
  <r>
    <n v="182397470"/>
    <x v="128"/>
    <x v="0"/>
    <x v="0"/>
    <x v="36"/>
    <x v="0"/>
    <x v="0"/>
    <x v="0"/>
    <x v="0"/>
    <x v="3"/>
    <x v="0"/>
    <x v="0"/>
    <x v="0"/>
    <x v="0"/>
  </r>
  <r>
    <n v="182410871"/>
    <x v="111"/>
    <x v="0"/>
    <x v="0"/>
    <x v="24"/>
    <x v="0"/>
    <x v="0"/>
    <x v="0"/>
    <x v="0"/>
    <x v="3"/>
    <x v="0"/>
    <x v="0"/>
    <x v="0"/>
    <x v="0"/>
  </r>
  <r>
    <n v="182410894"/>
    <x v="111"/>
    <x v="0"/>
    <x v="0"/>
    <x v="24"/>
    <x v="0"/>
    <x v="0"/>
    <x v="0"/>
    <x v="0"/>
    <x v="3"/>
    <x v="0"/>
    <x v="0"/>
    <x v="0"/>
    <x v="0"/>
  </r>
  <r>
    <n v="182413731"/>
    <x v="128"/>
    <x v="0"/>
    <x v="0"/>
    <x v="18"/>
    <x v="0"/>
    <x v="0"/>
    <x v="0"/>
    <x v="0"/>
    <x v="3"/>
    <x v="0"/>
    <x v="0"/>
    <x v="0"/>
    <x v="0"/>
  </r>
  <r>
    <n v="182413758"/>
    <x v="128"/>
    <x v="0"/>
    <x v="0"/>
    <x v="18"/>
    <x v="0"/>
    <x v="0"/>
    <x v="0"/>
    <x v="0"/>
    <x v="3"/>
    <x v="0"/>
    <x v="0"/>
    <x v="0"/>
    <x v="0"/>
  </r>
  <r>
    <n v="182413803"/>
    <x v="128"/>
    <x v="0"/>
    <x v="0"/>
    <x v="18"/>
    <x v="0"/>
    <x v="0"/>
    <x v="0"/>
    <x v="0"/>
    <x v="3"/>
    <x v="0"/>
    <x v="0"/>
    <x v="0"/>
    <x v="0"/>
  </r>
  <r>
    <n v="182414523"/>
    <x v="125"/>
    <x v="0"/>
    <x v="0"/>
    <x v="14"/>
    <x v="0"/>
    <x v="0"/>
    <x v="0"/>
    <x v="0"/>
    <x v="3"/>
    <x v="0"/>
    <x v="0"/>
    <x v="0"/>
    <x v="0"/>
  </r>
  <r>
    <n v="182414552"/>
    <x v="125"/>
    <x v="0"/>
    <x v="0"/>
    <x v="14"/>
    <x v="0"/>
    <x v="0"/>
    <x v="0"/>
    <x v="0"/>
    <x v="3"/>
    <x v="0"/>
    <x v="0"/>
    <x v="0"/>
    <x v="0"/>
  </r>
  <r>
    <n v="182415724"/>
    <x v="98"/>
    <x v="0"/>
    <x v="0"/>
    <x v="40"/>
    <x v="0"/>
    <x v="0"/>
    <x v="0"/>
    <x v="0"/>
    <x v="3"/>
    <x v="0"/>
    <x v="0"/>
    <x v="0"/>
    <x v="0"/>
  </r>
  <r>
    <n v="182415726"/>
    <x v="125"/>
    <x v="0"/>
    <x v="0"/>
    <x v="14"/>
    <x v="0"/>
    <x v="0"/>
    <x v="0"/>
    <x v="0"/>
    <x v="3"/>
    <x v="0"/>
    <x v="0"/>
    <x v="0"/>
    <x v="0"/>
  </r>
  <r>
    <n v="182415765"/>
    <x v="98"/>
    <x v="0"/>
    <x v="0"/>
    <x v="40"/>
    <x v="0"/>
    <x v="0"/>
    <x v="0"/>
    <x v="0"/>
    <x v="3"/>
    <x v="0"/>
    <x v="0"/>
    <x v="0"/>
    <x v="0"/>
  </r>
  <r>
    <n v="182476893"/>
    <x v="121"/>
    <x v="0"/>
    <x v="0"/>
    <x v="2"/>
    <x v="0"/>
    <x v="0"/>
    <x v="0"/>
    <x v="0"/>
    <x v="3"/>
    <x v="0"/>
    <x v="0"/>
    <x v="0"/>
    <x v="0"/>
  </r>
  <r>
    <n v="182476951"/>
    <x v="121"/>
    <x v="0"/>
    <x v="0"/>
    <x v="2"/>
    <x v="0"/>
    <x v="0"/>
    <x v="0"/>
    <x v="0"/>
    <x v="3"/>
    <x v="0"/>
    <x v="0"/>
    <x v="0"/>
    <x v="0"/>
  </r>
  <r>
    <n v="182477479"/>
    <x v="128"/>
    <x v="0"/>
    <x v="0"/>
    <x v="19"/>
    <x v="0"/>
    <x v="0"/>
    <x v="0"/>
    <x v="0"/>
    <x v="3"/>
    <x v="0"/>
    <x v="0"/>
    <x v="0"/>
    <x v="0"/>
  </r>
  <r>
    <n v="182477506"/>
    <x v="111"/>
    <x v="0"/>
    <x v="0"/>
    <x v="19"/>
    <x v="0"/>
    <x v="0"/>
    <x v="0"/>
    <x v="0"/>
    <x v="3"/>
    <x v="0"/>
    <x v="0"/>
    <x v="0"/>
    <x v="0"/>
  </r>
  <r>
    <n v="182478842"/>
    <x v="128"/>
    <x v="0"/>
    <x v="0"/>
    <x v="2"/>
    <x v="0"/>
    <x v="0"/>
    <x v="0"/>
    <x v="0"/>
    <x v="3"/>
    <x v="0"/>
    <x v="0"/>
    <x v="0"/>
    <x v="0"/>
  </r>
  <r>
    <n v="182479383"/>
    <x v="128"/>
    <x v="0"/>
    <x v="0"/>
    <x v="2"/>
    <x v="0"/>
    <x v="0"/>
    <x v="0"/>
    <x v="0"/>
    <x v="3"/>
    <x v="0"/>
    <x v="0"/>
    <x v="0"/>
    <x v="0"/>
  </r>
  <r>
    <n v="182479973"/>
    <x v="97"/>
    <x v="0"/>
    <x v="0"/>
    <x v="25"/>
    <x v="0"/>
    <x v="0"/>
    <x v="0"/>
    <x v="0"/>
    <x v="3"/>
    <x v="0"/>
    <x v="0"/>
    <x v="0"/>
    <x v="0"/>
  </r>
  <r>
    <n v="182479993"/>
    <x v="97"/>
    <x v="0"/>
    <x v="0"/>
    <x v="25"/>
    <x v="0"/>
    <x v="0"/>
    <x v="0"/>
    <x v="0"/>
    <x v="3"/>
    <x v="0"/>
    <x v="0"/>
    <x v="0"/>
    <x v="0"/>
  </r>
  <r>
    <n v="182480022"/>
    <x v="97"/>
    <x v="0"/>
    <x v="0"/>
    <x v="25"/>
    <x v="0"/>
    <x v="0"/>
    <x v="0"/>
    <x v="0"/>
    <x v="3"/>
    <x v="0"/>
    <x v="0"/>
    <x v="0"/>
    <x v="0"/>
  </r>
  <r>
    <n v="182483283"/>
    <x v="121"/>
    <x v="0"/>
    <x v="0"/>
    <x v="68"/>
    <x v="0"/>
    <x v="0"/>
    <x v="0"/>
    <x v="0"/>
    <x v="3"/>
    <x v="0"/>
    <x v="0"/>
    <x v="0"/>
    <x v="0"/>
  </r>
  <r>
    <n v="182483293"/>
    <x v="121"/>
    <x v="0"/>
    <x v="0"/>
    <x v="68"/>
    <x v="0"/>
    <x v="0"/>
    <x v="0"/>
    <x v="0"/>
    <x v="3"/>
    <x v="0"/>
    <x v="0"/>
    <x v="0"/>
    <x v="0"/>
  </r>
  <r>
    <n v="182501260"/>
    <x v="129"/>
    <x v="0"/>
    <x v="0"/>
    <x v="3"/>
    <x v="0"/>
    <x v="0"/>
    <x v="0"/>
    <x v="0"/>
    <x v="6"/>
    <x v="0"/>
    <x v="0"/>
    <x v="0"/>
    <x v="0"/>
  </r>
  <r>
    <n v="182501331"/>
    <x v="108"/>
    <x v="0"/>
    <x v="0"/>
    <x v="5"/>
    <x v="0"/>
    <x v="0"/>
    <x v="0"/>
    <x v="0"/>
    <x v="3"/>
    <x v="0"/>
    <x v="0"/>
    <x v="0"/>
    <x v="0"/>
  </r>
  <r>
    <n v="182501380"/>
    <x v="108"/>
    <x v="0"/>
    <x v="0"/>
    <x v="5"/>
    <x v="0"/>
    <x v="0"/>
    <x v="0"/>
    <x v="0"/>
    <x v="3"/>
    <x v="0"/>
    <x v="0"/>
    <x v="0"/>
    <x v="0"/>
  </r>
  <r>
    <n v="182523640"/>
    <x v="108"/>
    <x v="0"/>
    <x v="0"/>
    <x v="69"/>
    <x v="0"/>
    <x v="0"/>
    <x v="0"/>
    <x v="0"/>
    <x v="3"/>
    <x v="0"/>
    <x v="0"/>
    <x v="0"/>
    <x v="0"/>
  </r>
  <r>
    <n v="182523670"/>
    <x v="108"/>
    <x v="0"/>
    <x v="0"/>
    <x v="69"/>
    <x v="0"/>
    <x v="0"/>
    <x v="0"/>
    <x v="0"/>
    <x v="3"/>
    <x v="0"/>
    <x v="0"/>
    <x v="0"/>
    <x v="0"/>
  </r>
  <r>
    <n v="182523703"/>
    <x v="108"/>
    <x v="0"/>
    <x v="0"/>
    <x v="69"/>
    <x v="0"/>
    <x v="0"/>
    <x v="0"/>
    <x v="0"/>
    <x v="3"/>
    <x v="0"/>
    <x v="0"/>
    <x v="0"/>
    <x v="0"/>
  </r>
  <r>
    <n v="182539299"/>
    <x v="128"/>
    <x v="0"/>
    <x v="0"/>
    <x v="10"/>
    <x v="0"/>
    <x v="0"/>
    <x v="0"/>
    <x v="0"/>
    <x v="3"/>
    <x v="0"/>
    <x v="0"/>
    <x v="0"/>
    <x v="0"/>
  </r>
  <r>
    <n v="182539324"/>
    <x v="128"/>
    <x v="0"/>
    <x v="0"/>
    <x v="10"/>
    <x v="0"/>
    <x v="0"/>
    <x v="0"/>
    <x v="0"/>
    <x v="3"/>
    <x v="0"/>
    <x v="0"/>
    <x v="0"/>
    <x v="0"/>
  </r>
  <r>
    <n v="182539371"/>
    <x v="128"/>
    <x v="0"/>
    <x v="0"/>
    <x v="10"/>
    <x v="0"/>
    <x v="0"/>
    <x v="0"/>
    <x v="0"/>
    <x v="3"/>
    <x v="0"/>
    <x v="0"/>
    <x v="0"/>
    <x v="0"/>
  </r>
  <r>
    <n v="182543001"/>
    <x v="122"/>
    <x v="0"/>
    <x v="0"/>
    <x v="6"/>
    <x v="0"/>
    <x v="0"/>
    <x v="0"/>
    <x v="0"/>
    <x v="3"/>
    <x v="0"/>
    <x v="0"/>
    <x v="0"/>
    <x v="0"/>
  </r>
  <r>
    <n v="182543633"/>
    <x v="130"/>
    <x v="0"/>
    <x v="0"/>
    <x v="16"/>
    <x v="0"/>
    <x v="4"/>
    <x v="0"/>
    <x v="1"/>
    <x v="3"/>
    <x v="0"/>
    <x v="0"/>
    <x v="0"/>
    <x v="0"/>
  </r>
  <r>
    <n v="182543683"/>
    <x v="131"/>
    <x v="0"/>
    <x v="0"/>
    <x v="16"/>
    <x v="0"/>
    <x v="0"/>
    <x v="0"/>
    <x v="0"/>
    <x v="3"/>
    <x v="0"/>
    <x v="0"/>
    <x v="0"/>
    <x v="0"/>
  </r>
  <r>
    <n v="182544697"/>
    <x v="128"/>
    <x v="0"/>
    <x v="0"/>
    <x v="12"/>
    <x v="0"/>
    <x v="0"/>
    <x v="0"/>
    <x v="0"/>
    <x v="3"/>
    <x v="0"/>
    <x v="0"/>
    <x v="0"/>
    <x v="0"/>
  </r>
  <r>
    <n v="182544849"/>
    <x v="95"/>
    <x v="0"/>
    <x v="0"/>
    <x v="12"/>
    <x v="0"/>
    <x v="0"/>
    <x v="0"/>
    <x v="0"/>
    <x v="3"/>
    <x v="0"/>
    <x v="0"/>
    <x v="0"/>
    <x v="0"/>
  </r>
  <r>
    <n v="182546658"/>
    <x v="128"/>
    <x v="0"/>
    <x v="0"/>
    <x v="3"/>
    <x v="0"/>
    <x v="0"/>
    <x v="0"/>
    <x v="0"/>
    <x v="3"/>
    <x v="0"/>
    <x v="0"/>
    <x v="0"/>
    <x v="0"/>
  </r>
  <r>
    <n v="182546707"/>
    <x v="128"/>
    <x v="0"/>
    <x v="0"/>
    <x v="3"/>
    <x v="0"/>
    <x v="0"/>
    <x v="0"/>
    <x v="0"/>
    <x v="3"/>
    <x v="0"/>
    <x v="0"/>
    <x v="0"/>
    <x v="0"/>
  </r>
  <r>
    <n v="182547868"/>
    <x v="41"/>
    <x v="0"/>
    <x v="0"/>
    <x v="19"/>
    <x v="0"/>
    <x v="0"/>
    <x v="0"/>
    <x v="0"/>
    <x v="3"/>
    <x v="0"/>
    <x v="0"/>
    <x v="0"/>
    <x v="0"/>
  </r>
  <r>
    <n v="182551244"/>
    <x v="132"/>
    <x v="0"/>
    <x v="0"/>
    <x v="33"/>
    <x v="0"/>
    <x v="0"/>
    <x v="0"/>
    <x v="0"/>
    <x v="3"/>
    <x v="0"/>
    <x v="0"/>
    <x v="0"/>
    <x v="0"/>
  </r>
  <r>
    <n v="182571333"/>
    <x v="121"/>
    <x v="0"/>
    <x v="0"/>
    <x v="63"/>
    <x v="0"/>
    <x v="0"/>
    <x v="0"/>
    <x v="0"/>
    <x v="3"/>
    <x v="0"/>
    <x v="0"/>
    <x v="0"/>
    <x v="0"/>
  </r>
  <r>
    <n v="182571366"/>
    <x v="121"/>
    <x v="0"/>
    <x v="0"/>
    <x v="63"/>
    <x v="0"/>
    <x v="0"/>
    <x v="0"/>
    <x v="0"/>
    <x v="3"/>
    <x v="0"/>
    <x v="0"/>
    <x v="0"/>
    <x v="0"/>
  </r>
  <r>
    <n v="182572260"/>
    <x v="131"/>
    <x v="0"/>
    <x v="0"/>
    <x v="70"/>
    <x v="0"/>
    <x v="0"/>
    <x v="0"/>
    <x v="0"/>
    <x v="3"/>
    <x v="0"/>
    <x v="0"/>
    <x v="0"/>
    <x v="0"/>
  </r>
  <r>
    <n v="182572309"/>
    <x v="131"/>
    <x v="0"/>
    <x v="0"/>
    <x v="70"/>
    <x v="0"/>
    <x v="0"/>
    <x v="0"/>
    <x v="0"/>
    <x v="3"/>
    <x v="0"/>
    <x v="0"/>
    <x v="0"/>
    <x v="0"/>
  </r>
  <r>
    <n v="182572342"/>
    <x v="131"/>
    <x v="0"/>
    <x v="0"/>
    <x v="70"/>
    <x v="0"/>
    <x v="0"/>
    <x v="0"/>
    <x v="0"/>
    <x v="3"/>
    <x v="0"/>
    <x v="0"/>
    <x v="0"/>
    <x v="0"/>
  </r>
  <r>
    <n v="182572383"/>
    <x v="131"/>
    <x v="0"/>
    <x v="0"/>
    <x v="70"/>
    <x v="0"/>
    <x v="0"/>
    <x v="0"/>
    <x v="0"/>
    <x v="3"/>
    <x v="0"/>
    <x v="0"/>
    <x v="0"/>
    <x v="0"/>
  </r>
  <r>
    <n v="182572425"/>
    <x v="131"/>
    <x v="0"/>
    <x v="0"/>
    <x v="70"/>
    <x v="0"/>
    <x v="0"/>
    <x v="0"/>
    <x v="0"/>
    <x v="3"/>
    <x v="0"/>
    <x v="0"/>
    <x v="0"/>
    <x v="0"/>
  </r>
  <r>
    <n v="182573725"/>
    <x v="121"/>
    <x v="0"/>
    <x v="0"/>
    <x v="2"/>
    <x v="0"/>
    <x v="0"/>
    <x v="0"/>
    <x v="0"/>
    <x v="3"/>
    <x v="0"/>
    <x v="0"/>
    <x v="0"/>
    <x v="0"/>
  </r>
  <r>
    <n v="182573779"/>
    <x v="125"/>
    <x v="0"/>
    <x v="0"/>
    <x v="2"/>
    <x v="0"/>
    <x v="0"/>
    <x v="0"/>
    <x v="0"/>
    <x v="3"/>
    <x v="0"/>
    <x v="0"/>
    <x v="0"/>
    <x v="0"/>
  </r>
  <r>
    <n v="182590087"/>
    <x v="122"/>
    <x v="0"/>
    <x v="0"/>
    <x v="64"/>
    <x v="0"/>
    <x v="0"/>
    <x v="0"/>
    <x v="0"/>
    <x v="3"/>
    <x v="0"/>
    <x v="0"/>
    <x v="0"/>
    <x v="0"/>
  </r>
  <r>
    <n v="182590126"/>
    <x v="122"/>
    <x v="0"/>
    <x v="0"/>
    <x v="64"/>
    <x v="0"/>
    <x v="0"/>
    <x v="0"/>
    <x v="0"/>
    <x v="3"/>
    <x v="0"/>
    <x v="0"/>
    <x v="0"/>
    <x v="0"/>
  </r>
  <r>
    <n v="182590152"/>
    <x v="122"/>
    <x v="0"/>
    <x v="0"/>
    <x v="64"/>
    <x v="0"/>
    <x v="0"/>
    <x v="0"/>
    <x v="0"/>
    <x v="3"/>
    <x v="0"/>
    <x v="0"/>
    <x v="0"/>
    <x v="0"/>
  </r>
  <r>
    <n v="182592460"/>
    <x v="126"/>
    <x v="0"/>
    <x v="0"/>
    <x v="23"/>
    <x v="0"/>
    <x v="0"/>
    <x v="0"/>
    <x v="0"/>
    <x v="3"/>
    <x v="0"/>
    <x v="0"/>
    <x v="0"/>
    <x v="0"/>
  </r>
  <r>
    <n v="182592485"/>
    <x v="126"/>
    <x v="0"/>
    <x v="0"/>
    <x v="23"/>
    <x v="0"/>
    <x v="0"/>
    <x v="0"/>
    <x v="0"/>
    <x v="3"/>
    <x v="0"/>
    <x v="0"/>
    <x v="0"/>
    <x v="0"/>
  </r>
  <r>
    <n v="182592519"/>
    <x v="126"/>
    <x v="0"/>
    <x v="0"/>
    <x v="23"/>
    <x v="0"/>
    <x v="0"/>
    <x v="0"/>
    <x v="0"/>
    <x v="3"/>
    <x v="0"/>
    <x v="0"/>
    <x v="0"/>
    <x v="0"/>
  </r>
  <r>
    <n v="182592932"/>
    <x v="133"/>
    <x v="0"/>
    <x v="0"/>
    <x v="40"/>
    <x v="0"/>
    <x v="0"/>
    <x v="0"/>
    <x v="0"/>
    <x v="7"/>
    <x v="0"/>
    <x v="0"/>
    <x v="0"/>
    <x v="0"/>
  </r>
  <r>
    <n v="182593077"/>
    <x v="133"/>
    <x v="0"/>
    <x v="0"/>
    <x v="40"/>
    <x v="0"/>
    <x v="0"/>
    <x v="0"/>
    <x v="0"/>
    <x v="7"/>
    <x v="0"/>
    <x v="0"/>
    <x v="0"/>
    <x v="0"/>
  </r>
  <r>
    <n v="182597578"/>
    <x v="134"/>
    <x v="0"/>
    <x v="0"/>
    <x v="7"/>
    <x v="0"/>
    <x v="0"/>
    <x v="0"/>
    <x v="0"/>
    <x v="3"/>
    <x v="0"/>
    <x v="0"/>
    <x v="0"/>
    <x v="0"/>
  </r>
  <r>
    <n v="182600549"/>
    <x v="41"/>
    <x v="0"/>
    <x v="0"/>
    <x v="6"/>
    <x v="0"/>
    <x v="0"/>
    <x v="0"/>
    <x v="0"/>
    <x v="3"/>
    <x v="0"/>
    <x v="0"/>
    <x v="0"/>
    <x v="0"/>
  </r>
  <r>
    <n v="182600639"/>
    <x v="41"/>
    <x v="0"/>
    <x v="0"/>
    <x v="6"/>
    <x v="0"/>
    <x v="0"/>
    <x v="0"/>
    <x v="0"/>
    <x v="3"/>
    <x v="0"/>
    <x v="0"/>
    <x v="0"/>
    <x v="0"/>
  </r>
  <r>
    <n v="182602404"/>
    <x v="126"/>
    <x v="0"/>
    <x v="0"/>
    <x v="6"/>
    <x v="0"/>
    <x v="0"/>
    <x v="0"/>
    <x v="0"/>
    <x v="3"/>
    <x v="0"/>
    <x v="0"/>
    <x v="0"/>
    <x v="0"/>
  </r>
  <r>
    <n v="182602463"/>
    <x v="126"/>
    <x v="0"/>
    <x v="0"/>
    <x v="6"/>
    <x v="0"/>
    <x v="0"/>
    <x v="0"/>
    <x v="0"/>
    <x v="3"/>
    <x v="0"/>
    <x v="0"/>
    <x v="0"/>
    <x v="0"/>
  </r>
  <r>
    <n v="182602511"/>
    <x v="126"/>
    <x v="0"/>
    <x v="0"/>
    <x v="6"/>
    <x v="0"/>
    <x v="0"/>
    <x v="0"/>
    <x v="0"/>
    <x v="3"/>
    <x v="0"/>
    <x v="0"/>
    <x v="0"/>
    <x v="0"/>
  </r>
  <r>
    <n v="182604168"/>
    <x v="97"/>
    <x v="0"/>
    <x v="0"/>
    <x v="10"/>
    <x v="0"/>
    <x v="0"/>
    <x v="0"/>
    <x v="0"/>
    <x v="3"/>
    <x v="0"/>
    <x v="0"/>
    <x v="0"/>
    <x v="0"/>
  </r>
  <r>
    <n v="182604200"/>
    <x v="97"/>
    <x v="0"/>
    <x v="0"/>
    <x v="10"/>
    <x v="0"/>
    <x v="0"/>
    <x v="0"/>
    <x v="0"/>
    <x v="3"/>
    <x v="0"/>
    <x v="0"/>
    <x v="0"/>
    <x v="0"/>
  </r>
  <r>
    <n v="182604236"/>
    <x v="97"/>
    <x v="0"/>
    <x v="0"/>
    <x v="10"/>
    <x v="0"/>
    <x v="0"/>
    <x v="0"/>
    <x v="0"/>
    <x v="3"/>
    <x v="0"/>
    <x v="0"/>
    <x v="0"/>
    <x v="0"/>
  </r>
  <r>
    <n v="182605699"/>
    <x v="126"/>
    <x v="0"/>
    <x v="0"/>
    <x v="2"/>
    <x v="0"/>
    <x v="0"/>
    <x v="0"/>
    <x v="0"/>
    <x v="3"/>
    <x v="0"/>
    <x v="0"/>
    <x v="0"/>
    <x v="0"/>
  </r>
  <r>
    <n v="182605736"/>
    <x v="121"/>
    <x v="0"/>
    <x v="0"/>
    <x v="2"/>
    <x v="0"/>
    <x v="0"/>
    <x v="0"/>
    <x v="0"/>
    <x v="3"/>
    <x v="0"/>
    <x v="0"/>
    <x v="0"/>
    <x v="0"/>
  </r>
  <r>
    <n v="182606991"/>
    <x v="41"/>
    <x v="0"/>
    <x v="0"/>
    <x v="8"/>
    <x v="0"/>
    <x v="0"/>
    <x v="0"/>
    <x v="0"/>
    <x v="3"/>
    <x v="0"/>
    <x v="0"/>
    <x v="0"/>
    <x v="0"/>
  </r>
  <r>
    <n v="182607036"/>
    <x v="41"/>
    <x v="0"/>
    <x v="0"/>
    <x v="8"/>
    <x v="0"/>
    <x v="0"/>
    <x v="0"/>
    <x v="0"/>
    <x v="3"/>
    <x v="0"/>
    <x v="0"/>
    <x v="0"/>
    <x v="0"/>
  </r>
  <r>
    <n v="182618399"/>
    <x v="116"/>
    <x v="0"/>
    <x v="0"/>
    <x v="23"/>
    <x v="0"/>
    <x v="0"/>
    <x v="0"/>
    <x v="0"/>
    <x v="3"/>
    <x v="0"/>
    <x v="0"/>
    <x v="0"/>
    <x v="0"/>
  </r>
  <r>
    <n v="182618442"/>
    <x v="116"/>
    <x v="0"/>
    <x v="0"/>
    <x v="23"/>
    <x v="0"/>
    <x v="0"/>
    <x v="0"/>
    <x v="0"/>
    <x v="3"/>
    <x v="0"/>
    <x v="0"/>
    <x v="0"/>
    <x v="0"/>
  </r>
  <r>
    <n v="182618467"/>
    <x v="116"/>
    <x v="0"/>
    <x v="0"/>
    <x v="23"/>
    <x v="0"/>
    <x v="0"/>
    <x v="0"/>
    <x v="0"/>
    <x v="3"/>
    <x v="0"/>
    <x v="0"/>
    <x v="0"/>
    <x v="0"/>
  </r>
  <r>
    <n v="182618500"/>
    <x v="116"/>
    <x v="0"/>
    <x v="0"/>
    <x v="23"/>
    <x v="0"/>
    <x v="0"/>
    <x v="0"/>
    <x v="0"/>
    <x v="3"/>
    <x v="0"/>
    <x v="0"/>
    <x v="0"/>
    <x v="0"/>
  </r>
  <r>
    <n v="182620173"/>
    <x v="101"/>
    <x v="0"/>
    <x v="0"/>
    <x v="71"/>
    <x v="0"/>
    <x v="0"/>
    <x v="0"/>
    <x v="0"/>
    <x v="3"/>
    <x v="0"/>
    <x v="0"/>
    <x v="0"/>
    <x v="0"/>
  </r>
  <r>
    <n v="182620211"/>
    <x v="101"/>
    <x v="0"/>
    <x v="0"/>
    <x v="69"/>
    <x v="0"/>
    <x v="0"/>
    <x v="0"/>
    <x v="0"/>
    <x v="3"/>
    <x v="0"/>
    <x v="0"/>
    <x v="0"/>
    <x v="0"/>
  </r>
  <r>
    <n v="182665305"/>
    <x v="126"/>
    <x v="0"/>
    <x v="0"/>
    <x v="6"/>
    <x v="0"/>
    <x v="0"/>
    <x v="0"/>
    <x v="0"/>
    <x v="3"/>
    <x v="0"/>
    <x v="0"/>
    <x v="0"/>
    <x v="0"/>
  </r>
  <r>
    <n v="182665411"/>
    <x v="126"/>
    <x v="0"/>
    <x v="0"/>
    <x v="6"/>
    <x v="0"/>
    <x v="0"/>
    <x v="0"/>
    <x v="0"/>
    <x v="3"/>
    <x v="0"/>
    <x v="0"/>
    <x v="0"/>
    <x v="0"/>
  </r>
  <r>
    <n v="182665460"/>
    <x v="126"/>
    <x v="0"/>
    <x v="0"/>
    <x v="6"/>
    <x v="0"/>
    <x v="0"/>
    <x v="0"/>
    <x v="0"/>
    <x v="3"/>
    <x v="0"/>
    <x v="0"/>
    <x v="0"/>
    <x v="0"/>
  </r>
  <r>
    <n v="182665521"/>
    <x v="126"/>
    <x v="0"/>
    <x v="0"/>
    <x v="6"/>
    <x v="0"/>
    <x v="0"/>
    <x v="0"/>
    <x v="0"/>
    <x v="3"/>
    <x v="0"/>
    <x v="0"/>
    <x v="0"/>
    <x v="0"/>
  </r>
  <r>
    <n v="182666822"/>
    <x v="132"/>
    <x v="0"/>
    <x v="0"/>
    <x v="31"/>
    <x v="0"/>
    <x v="0"/>
    <x v="0"/>
    <x v="0"/>
    <x v="3"/>
    <x v="0"/>
    <x v="0"/>
    <x v="0"/>
    <x v="0"/>
  </r>
  <r>
    <n v="182666996"/>
    <x v="132"/>
    <x v="0"/>
    <x v="0"/>
    <x v="31"/>
    <x v="0"/>
    <x v="0"/>
    <x v="0"/>
    <x v="0"/>
    <x v="3"/>
    <x v="0"/>
    <x v="0"/>
    <x v="0"/>
    <x v="0"/>
  </r>
  <r>
    <n v="182667550"/>
    <x v="126"/>
    <x v="0"/>
    <x v="0"/>
    <x v="13"/>
    <x v="0"/>
    <x v="0"/>
    <x v="0"/>
    <x v="0"/>
    <x v="3"/>
    <x v="0"/>
    <x v="0"/>
    <x v="0"/>
    <x v="0"/>
  </r>
  <r>
    <n v="182677770"/>
    <x v="108"/>
    <x v="0"/>
    <x v="0"/>
    <x v="24"/>
    <x v="0"/>
    <x v="0"/>
    <x v="0"/>
    <x v="0"/>
    <x v="3"/>
    <x v="0"/>
    <x v="0"/>
    <x v="0"/>
    <x v="0"/>
  </r>
  <r>
    <n v="182677816"/>
    <x v="108"/>
    <x v="0"/>
    <x v="0"/>
    <x v="24"/>
    <x v="0"/>
    <x v="0"/>
    <x v="0"/>
    <x v="0"/>
    <x v="3"/>
    <x v="0"/>
    <x v="0"/>
    <x v="0"/>
    <x v="0"/>
  </r>
  <r>
    <n v="182679043"/>
    <x v="118"/>
    <x v="0"/>
    <x v="0"/>
    <x v="14"/>
    <x v="0"/>
    <x v="9"/>
    <x v="0"/>
    <x v="1"/>
    <x v="6"/>
    <x v="0"/>
    <x v="0"/>
    <x v="0"/>
    <x v="0"/>
  </r>
  <r>
    <n v="182679147"/>
    <x v="101"/>
    <x v="0"/>
    <x v="0"/>
    <x v="14"/>
    <x v="0"/>
    <x v="0"/>
    <x v="0"/>
    <x v="0"/>
    <x v="3"/>
    <x v="0"/>
    <x v="0"/>
    <x v="0"/>
    <x v="0"/>
  </r>
  <r>
    <n v="182679182"/>
    <x v="101"/>
    <x v="0"/>
    <x v="0"/>
    <x v="14"/>
    <x v="0"/>
    <x v="0"/>
    <x v="0"/>
    <x v="0"/>
    <x v="3"/>
    <x v="0"/>
    <x v="0"/>
    <x v="0"/>
    <x v="0"/>
  </r>
  <r>
    <n v="182679761"/>
    <x v="95"/>
    <x v="0"/>
    <x v="0"/>
    <x v="17"/>
    <x v="0"/>
    <x v="0"/>
    <x v="0"/>
    <x v="0"/>
    <x v="3"/>
    <x v="0"/>
    <x v="0"/>
    <x v="0"/>
    <x v="0"/>
  </r>
  <r>
    <n v="182686206"/>
    <x v="97"/>
    <x v="0"/>
    <x v="0"/>
    <x v="54"/>
    <x v="0"/>
    <x v="0"/>
    <x v="0"/>
    <x v="0"/>
    <x v="3"/>
    <x v="0"/>
    <x v="0"/>
    <x v="0"/>
    <x v="0"/>
  </r>
  <r>
    <n v="182688615"/>
    <x v="134"/>
    <x v="0"/>
    <x v="0"/>
    <x v="4"/>
    <x v="0"/>
    <x v="0"/>
    <x v="0"/>
    <x v="0"/>
    <x v="3"/>
    <x v="0"/>
    <x v="0"/>
    <x v="0"/>
    <x v="0"/>
  </r>
  <r>
    <n v="182688637"/>
    <x v="134"/>
    <x v="0"/>
    <x v="0"/>
    <x v="4"/>
    <x v="0"/>
    <x v="0"/>
    <x v="0"/>
    <x v="0"/>
    <x v="3"/>
    <x v="0"/>
    <x v="0"/>
    <x v="0"/>
    <x v="0"/>
  </r>
  <r>
    <n v="182688650"/>
    <x v="134"/>
    <x v="0"/>
    <x v="0"/>
    <x v="4"/>
    <x v="0"/>
    <x v="0"/>
    <x v="0"/>
    <x v="0"/>
    <x v="3"/>
    <x v="0"/>
    <x v="0"/>
    <x v="0"/>
    <x v="0"/>
  </r>
  <r>
    <n v="182688697"/>
    <x v="134"/>
    <x v="0"/>
    <x v="0"/>
    <x v="4"/>
    <x v="0"/>
    <x v="0"/>
    <x v="0"/>
    <x v="0"/>
    <x v="3"/>
    <x v="0"/>
    <x v="0"/>
    <x v="0"/>
    <x v="0"/>
  </r>
  <r>
    <n v="182694654"/>
    <x v="134"/>
    <x v="0"/>
    <x v="0"/>
    <x v="17"/>
    <x v="0"/>
    <x v="0"/>
    <x v="0"/>
    <x v="0"/>
    <x v="3"/>
    <x v="0"/>
    <x v="0"/>
    <x v="0"/>
    <x v="0"/>
  </r>
  <r>
    <n v="182696304"/>
    <x v="97"/>
    <x v="0"/>
    <x v="0"/>
    <x v="25"/>
    <x v="0"/>
    <x v="0"/>
    <x v="0"/>
    <x v="0"/>
    <x v="3"/>
    <x v="0"/>
    <x v="0"/>
    <x v="0"/>
    <x v="0"/>
  </r>
  <r>
    <n v="182696336"/>
    <x v="97"/>
    <x v="0"/>
    <x v="0"/>
    <x v="25"/>
    <x v="0"/>
    <x v="0"/>
    <x v="0"/>
    <x v="0"/>
    <x v="3"/>
    <x v="0"/>
    <x v="0"/>
    <x v="0"/>
    <x v="0"/>
  </r>
  <r>
    <n v="182711185"/>
    <x v="134"/>
    <x v="0"/>
    <x v="0"/>
    <x v="30"/>
    <x v="0"/>
    <x v="0"/>
    <x v="0"/>
    <x v="0"/>
    <x v="3"/>
    <x v="0"/>
    <x v="0"/>
    <x v="0"/>
    <x v="0"/>
  </r>
  <r>
    <n v="182711220"/>
    <x v="134"/>
    <x v="0"/>
    <x v="0"/>
    <x v="30"/>
    <x v="0"/>
    <x v="0"/>
    <x v="0"/>
    <x v="0"/>
    <x v="3"/>
    <x v="0"/>
    <x v="0"/>
    <x v="0"/>
    <x v="0"/>
  </r>
  <r>
    <n v="182711262"/>
    <x v="134"/>
    <x v="0"/>
    <x v="0"/>
    <x v="30"/>
    <x v="0"/>
    <x v="0"/>
    <x v="0"/>
    <x v="0"/>
    <x v="3"/>
    <x v="0"/>
    <x v="0"/>
    <x v="0"/>
    <x v="0"/>
  </r>
  <r>
    <n v="182714625"/>
    <x v="131"/>
    <x v="0"/>
    <x v="0"/>
    <x v="33"/>
    <x v="0"/>
    <x v="0"/>
    <x v="0"/>
    <x v="0"/>
    <x v="3"/>
    <x v="0"/>
    <x v="0"/>
    <x v="0"/>
    <x v="0"/>
  </r>
  <r>
    <n v="182714836"/>
    <x v="108"/>
    <x v="0"/>
    <x v="0"/>
    <x v="7"/>
    <x v="0"/>
    <x v="0"/>
    <x v="0"/>
    <x v="0"/>
    <x v="3"/>
    <x v="0"/>
    <x v="0"/>
    <x v="0"/>
    <x v="0"/>
  </r>
  <r>
    <n v="182716887"/>
    <x v="101"/>
    <x v="0"/>
    <x v="0"/>
    <x v="5"/>
    <x v="0"/>
    <x v="0"/>
    <x v="0"/>
    <x v="0"/>
    <x v="3"/>
    <x v="0"/>
    <x v="0"/>
    <x v="0"/>
    <x v="0"/>
  </r>
  <r>
    <n v="182716940"/>
    <x v="101"/>
    <x v="0"/>
    <x v="0"/>
    <x v="5"/>
    <x v="0"/>
    <x v="0"/>
    <x v="0"/>
    <x v="0"/>
    <x v="3"/>
    <x v="0"/>
    <x v="0"/>
    <x v="0"/>
    <x v="0"/>
  </r>
  <r>
    <n v="182717907"/>
    <x v="131"/>
    <x v="0"/>
    <x v="0"/>
    <x v="18"/>
    <x v="0"/>
    <x v="0"/>
    <x v="0"/>
    <x v="0"/>
    <x v="3"/>
    <x v="0"/>
    <x v="0"/>
    <x v="0"/>
    <x v="0"/>
  </r>
  <r>
    <n v="182719753"/>
    <x v="132"/>
    <x v="0"/>
    <x v="0"/>
    <x v="40"/>
    <x v="0"/>
    <x v="0"/>
    <x v="0"/>
    <x v="0"/>
    <x v="3"/>
    <x v="0"/>
    <x v="0"/>
    <x v="0"/>
    <x v="0"/>
  </r>
  <r>
    <n v="182719779"/>
    <x v="132"/>
    <x v="0"/>
    <x v="0"/>
    <x v="40"/>
    <x v="0"/>
    <x v="0"/>
    <x v="0"/>
    <x v="0"/>
    <x v="3"/>
    <x v="0"/>
    <x v="0"/>
    <x v="0"/>
    <x v="0"/>
  </r>
  <r>
    <n v="182750309"/>
    <x v="132"/>
    <x v="0"/>
    <x v="0"/>
    <x v="14"/>
    <x v="0"/>
    <x v="0"/>
    <x v="0"/>
    <x v="0"/>
    <x v="3"/>
    <x v="0"/>
    <x v="0"/>
    <x v="0"/>
    <x v="0"/>
  </r>
  <r>
    <n v="182750622"/>
    <x v="116"/>
    <x v="0"/>
    <x v="0"/>
    <x v="16"/>
    <x v="0"/>
    <x v="0"/>
    <x v="0"/>
    <x v="0"/>
    <x v="3"/>
    <x v="0"/>
    <x v="0"/>
    <x v="0"/>
    <x v="0"/>
  </r>
  <r>
    <n v="182752287"/>
    <x v="116"/>
    <x v="0"/>
    <x v="0"/>
    <x v="30"/>
    <x v="0"/>
    <x v="0"/>
    <x v="0"/>
    <x v="0"/>
    <x v="3"/>
    <x v="0"/>
    <x v="0"/>
    <x v="0"/>
    <x v="0"/>
  </r>
  <r>
    <n v="182754578"/>
    <x v="131"/>
    <x v="0"/>
    <x v="0"/>
    <x v="21"/>
    <x v="0"/>
    <x v="0"/>
    <x v="0"/>
    <x v="0"/>
    <x v="3"/>
    <x v="0"/>
    <x v="0"/>
    <x v="0"/>
    <x v="0"/>
  </r>
  <r>
    <n v="182754598"/>
    <x v="131"/>
    <x v="0"/>
    <x v="0"/>
    <x v="21"/>
    <x v="0"/>
    <x v="0"/>
    <x v="0"/>
    <x v="0"/>
    <x v="3"/>
    <x v="0"/>
    <x v="0"/>
    <x v="0"/>
    <x v="0"/>
  </r>
  <r>
    <n v="182754620"/>
    <x v="131"/>
    <x v="0"/>
    <x v="0"/>
    <x v="21"/>
    <x v="0"/>
    <x v="0"/>
    <x v="0"/>
    <x v="0"/>
    <x v="3"/>
    <x v="0"/>
    <x v="0"/>
    <x v="0"/>
    <x v="0"/>
  </r>
  <r>
    <n v="182754652"/>
    <x v="131"/>
    <x v="0"/>
    <x v="0"/>
    <x v="21"/>
    <x v="0"/>
    <x v="0"/>
    <x v="0"/>
    <x v="0"/>
    <x v="3"/>
    <x v="0"/>
    <x v="0"/>
    <x v="0"/>
    <x v="0"/>
  </r>
  <r>
    <n v="182755044"/>
    <x v="97"/>
    <x v="0"/>
    <x v="0"/>
    <x v="17"/>
    <x v="0"/>
    <x v="0"/>
    <x v="0"/>
    <x v="0"/>
    <x v="3"/>
    <x v="0"/>
    <x v="0"/>
    <x v="0"/>
    <x v="0"/>
  </r>
  <r>
    <n v="182755074"/>
    <x v="97"/>
    <x v="0"/>
    <x v="0"/>
    <x v="17"/>
    <x v="0"/>
    <x v="0"/>
    <x v="0"/>
    <x v="0"/>
    <x v="3"/>
    <x v="0"/>
    <x v="0"/>
    <x v="0"/>
    <x v="0"/>
  </r>
  <r>
    <n v="182755100"/>
    <x v="97"/>
    <x v="0"/>
    <x v="0"/>
    <x v="17"/>
    <x v="0"/>
    <x v="0"/>
    <x v="0"/>
    <x v="0"/>
    <x v="3"/>
    <x v="0"/>
    <x v="0"/>
    <x v="0"/>
    <x v="0"/>
  </r>
  <r>
    <n v="182755551"/>
    <x v="122"/>
    <x v="0"/>
    <x v="0"/>
    <x v="71"/>
    <x v="0"/>
    <x v="0"/>
    <x v="0"/>
    <x v="0"/>
    <x v="3"/>
    <x v="0"/>
    <x v="0"/>
    <x v="0"/>
    <x v="0"/>
  </r>
  <r>
    <n v="182755604"/>
    <x v="135"/>
    <x v="0"/>
    <x v="0"/>
    <x v="72"/>
    <x v="0"/>
    <x v="0"/>
    <x v="0"/>
    <x v="0"/>
    <x v="3"/>
    <x v="0"/>
    <x v="0"/>
    <x v="0"/>
    <x v="0"/>
  </r>
  <r>
    <n v="182755688"/>
    <x v="122"/>
    <x v="0"/>
    <x v="0"/>
    <x v="71"/>
    <x v="0"/>
    <x v="0"/>
    <x v="0"/>
    <x v="0"/>
    <x v="3"/>
    <x v="0"/>
    <x v="0"/>
    <x v="0"/>
    <x v="0"/>
  </r>
  <r>
    <n v="182756106"/>
    <x v="132"/>
    <x v="0"/>
    <x v="0"/>
    <x v="54"/>
    <x v="0"/>
    <x v="0"/>
    <x v="0"/>
    <x v="0"/>
    <x v="3"/>
    <x v="0"/>
    <x v="0"/>
    <x v="0"/>
    <x v="0"/>
  </r>
  <r>
    <n v="182769519"/>
    <x v="103"/>
    <x v="0"/>
    <x v="0"/>
    <x v="71"/>
    <x v="0"/>
    <x v="0"/>
    <x v="0"/>
    <x v="0"/>
    <x v="3"/>
    <x v="0"/>
    <x v="0"/>
    <x v="0"/>
    <x v="0"/>
  </r>
  <r>
    <n v="182771168"/>
    <x v="136"/>
    <x v="0"/>
    <x v="0"/>
    <x v="32"/>
    <x v="0"/>
    <x v="0"/>
    <x v="0"/>
    <x v="0"/>
    <x v="6"/>
    <x v="0"/>
    <x v="0"/>
    <x v="0"/>
    <x v="0"/>
  </r>
  <r>
    <n v="182782436"/>
    <x v="135"/>
    <x v="0"/>
    <x v="0"/>
    <x v="73"/>
    <x v="0"/>
    <x v="0"/>
    <x v="0"/>
    <x v="0"/>
    <x v="3"/>
    <x v="0"/>
    <x v="0"/>
    <x v="0"/>
    <x v="0"/>
  </r>
  <r>
    <n v="182782476"/>
    <x v="127"/>
    <x v="0"/>
    <x v="0"/>
    <x v="73"/>
    <x v="0"/>
    <x v="0"/>
    <x v="0"/>
    <x v="0"/>
    <x v="3"/>
    <x v="0"/>
    <x v="0"/>
    <x v="0"/>
    <x v="0"/>
  </r>
  <r>
    <n v="182782985"/>
    <x v="97"/>
    <x v="0"/>
    <x v="0"/>
    <x v="30"/>
    <x v="0"/>
    <x v="0"/>
    <x v="0"/>
    <x v="0"/>
    <x v="3"/>
    <x v="0"/>
    <x v="0"/>
    <x v="0"/>
    <x v="0"/>
  </r>
  <r>
    <n v="182783036"/>
    <x v="97"/>
    <x v="0"/>
    <x v="0"/>
    <x v="30"/>
    <x v="0"/>
    <x v="0"/>
    <x v="0"/>
    <x v="0"/>
    <x v="3"/>
    <x v="0"/>
    <x v="0"/>
    <x v="0"/>
    <x v="0"/>
  </r>
  <r>
    <n v="182803099"/>
    <x v="122"/>
    <x v="0"/>
    <x v="0"/>
    <x v="30"/>
    <x v="0"/>
    <x v="0"/>
    <x v="0"/>
    <x v="0"/>
    <x v="3"/>
    <x v="0"/>
    <x v="0"/>
    <x v="0"/>
    <x v="0"/>
  </r>
  <r>
    <n v="182803611"/>
    <x v="135"/>
    <x v="0"/>
    <x v="0"/>
    <x v="18"/>
    <x v="0"/>
    <x v="0"/>
    <x v="0"/>
    <x v="0"/>
    <x v="3"/>
    <x v="0"/>
    <x v="0"/>
    <x v="0"/>
    <x v="0"/>
  </r>
  <r>
    <n v="182803632"/>
    <x v="135"/>
    <x v="0"/>
    <x v="0"/>
    <x v="18"/>
    <x v="0"/>
    <x v="0"/>
    <x v="0"/>
    <x v="0"/>
    <x v="3"/>
    <x v="0"/>
    <x v="0"/>
    <x v="0"/>
    <x v="0"/>
  </r>
  <r>
    <n v="182808262"/>
    <x v="116"/>
    <x v="0"/>
    <x v="0"/>
    <x v="13"/>
    <x v="0"/>
    <x v="0"/>
    <x v="0"/>
    <x v="0"/>
    <x v="3"/>
    <x v="0"/>
    <x v="0"/>
    <x v="0"/>
    <x v="0"/>
  </r>
  <r>
    <n v="182813757"/>
    <x v="116"/>
    <x v="0"/>
    <x v="0"/>
    <x v="44"/>
    <x v="0"/>
    <x v="0"/>
    <x v="0"/>
    <x v="0"/>
    <x v="3"/>
    <x v="0"/>
    <x v="0"/>
    <x v="0"/>
    <x v="0"/>
  </r>
  <r>
    <n v="182813798"/>
    <x v="130"/>
    <x v="0"/>
    <x v="0"/>
    <x v="44"/>
    <x v="0"/>
    <x v="0"/>
    <x v="0"/>
    <x v="0"/>
    <x v="3"/>
    <x v="0"/>
    <x v="0"/>
    <x v="0"/>
    <x v="0"/>
  </r>
  <r>
    <n v="182813833"/>
    <x v="116"/>
    <x v="0"/>
    <x v="0"/>
    <x v="44"/>
    <x v="0"/>
    <x v="0"/>
    <x v="0"/>
    <x v="0"/>
    <x v="3"/>
    <x v="0"/>
    <x v="0"/>
    <x v="0"/>
    <x v="0"/>
  </r>
  <r>
    <n v="182814677"/>
    <x v="122"/>
    <x v="0"/>
    <x v="0"/>
    <x v="12"/>
    <x v="0"/>
    <x v="0"/>
    <x v="0"/>
    <x v="0"/>
    <x v="3"/>
    <x v="0"/>
    <x v="0"/>
    <x v="0"/>
    <x v="0"/>
  </r>
  <r>
    <n v="182814705"/>
    <x v="122"/>
    <x v="0"/>
    <x v="0"/>
    <x v="12"/>
    <x v="0"/>
    <x v="0"/>
    <x v="0"/>
    <x v="0"/>
    <x v="3"/>
    <x v="0"/>
    <x v="0"/>
    <x v="0"/>
    <x v="0"/>
  </r>
  <r>
    <n v="182814776"/>
    <x v="122"/>
    <x v="0"/>
    <x v="0"/>
    <x v="12"/>
    <x v="0"/>
    <x v="0"/>
    <x v="0"/>
    <x v="0"/>
    <x v="3"/>
    <x v="0"/>
    <x v="0"/>
    <x v="0"/>
    <x v="0"/>
  </r>
  <r>
    <n v="182816525"/>
    <x v="130"/>
    <x v="0"/>
    <x v="0"/>
    <x v="24"/>
    <x v="0"/>
    <x v="10"/>
    <x v="0"/>
    <x v="1"/>
    <x v="3"/>
    <x v="0"/>
    <x v="0"/>
    <x v="0"/>
    <x v="0"/>
  </r>
  <r>
    <n v="182816575"/>
    <x v="130"/>
    <x v="0"/>
    <x v="0"/>
    <x v="24"/>
    <x v="0"/>
    <x v="10"/>
    <x v="0"/>
    <x v="1"/>
    <x v="3"/>
    <x v="0"/>
    <x v="0"/>
    <x v="0"/>
    <x v="0"/>
  </r>
  <r>
    <n v="182816614"/>
    <x v="134"/>
    <x v="0"/>
    <x v="0"/>
    <x v="24"/>
    <x v="0"/>
    <x v="0"/>
    <x v="0"/>
    <x v="0"/>
    <x v="3"/>
    <x v="0"/>
    <x v="0"/>
    <x v="0"/>
    <x v="0"/>
  </r>
  <r>
    <n v="182831164"/>
    <x v="137"/>
    <x v="0"/>
    <x v="0"/>
    <x v="68"/>
    <x v="0"/>
    <x v="0"/>
    <x v="0"/>
    <x v="0"/>
    <x v="6"/>
    <x v="0"/>
    <x v="0"/>
    <x v="0"/>
    <x v="0"/>
  </r>
  <r>
    <n v="182831324"/>
    <x v="134"/>
    <x v="0"/>
    <x v="0"/>
    <x v="69"/>
    <x v="0"/>
    <x v="0"/>
    <x v="0"/>
    <x v="0"/>
    <x v="3"/>
    <x v="0"/>
    <x v="0"/>
    <x v="0"/>
    <x v="0"/>
  </r>
  <r>
    <n v="182831353"/>
    <x v="134"/>
    <x v="0"/>
    <x v="0"/>
    <x v="69"/>
    <x v="0"/>
    <x v="0"/>
    <x v="0"/>
    <x v="0"/>
    <x v="3"/>
    <x v="0"/>
    <x v="0"/>
    <x v="0"/>
    <x v="0"/>
  </r>
  <r>
    <n v="182872054"/>
    <x v="134"/>
    <x v="0"/>
    <x v="0"/>
    <x v="3"/>
    <x v="0"/>
    <x v="0"/>
    <x v="0"/>
    <x v="0"/>
    <x v="3"/>
    <x v="0"/>
    <x v="0"/>
    <x v="0"/>
    <x v="0"/>
  </r>
  <r>
    <n v="182874301"/>
    <x v="122"/>
    <x v="0"/>
    <x v="0"/>
    <x v="13"/>
    <x v="0"/>
    <x v="0"/>
    <x v="0"/>
    <x v="0"/>
    <x v="3"/>
    <x v="0"/>
    <x v="0"/>
    <x v="0"/>
    <x v="0"/>
  </r>
  <r>
    <n v="182874353"/>
    <x v="97"/>
    <x v="0"/>
    <x v="0"/>
    <x v="13"/>
    <x v="0"/>
    <x v="0"/>
    <x v="0"/>
    <x v="0"/>
    <x v="3"/>
    <x v="0"/>
    <x v="0"/>
    <x v="0"/>
    <x v="0"/>
  </r>
  <r>
    <n v="182891430"/>
    <x v="134"/>
    <x v="0"/>
    <x v="0"/>
    <x v="12"/>
    <x v="0"/>
    <x v="0"/>
    <x v="0"/>
    <x v="0"/>
    <x v="3"/>
    <x v="0"/>
    <x v="0"/>
    <x v="0"/>
    <x v="0"/>
  </r>
  <r>
    <n v="182892283"/>
    <x v="130"/>
    <x v="0"/>
    <x v="0"/>
    <x v="40"/>
    <x v="0"/>
    <x v="0"/>
    <x v="0"/>
    <x v="0"/>
    <x v="3"/>
    <x v="0"/>
    <x v="0"/>
    <x v="0"/>
    <x v="0"/>
  </r>
  <r>
    <n v="182892295"/>
    <x v="95"/>
    <x v="0"/>
    <x v="0"/>
    <x v="32"/>
    <x v="0"/>
    <x v="0"/>
    <x v="0"/>
    <x v="0"/>
    <x v="3"/>
    <x v="0"/>
    <x v="0"/>
    <x v="0"/>
    <x v="0"/>
  </r>
  <r>
    <n v="182892335"/>
    <x v="130"/>
    <x v="0"/>
    <x v="0"/>
    <x v="40"/>
    <x v="0"/>
    <x v="0"/>
    <x v="0"/>
    <x v="0"/>
    <x v="3"/>
    <x v="0"/>
    <x v="0"/>
    <x v="0"/>
    <x v="0"/>
  </r>
  <r>
    <n v="182892345"/>
    <x v="95"/>
    <x v="0"/>
    <x v="0"/>
    <x v="32"/>
    <x v="0"/>
    <x v="0"/>
    <x v="0"/>
    <x v="0"/>
    <x v="3"/>
    <x v="0"/>
    <x v="0"/>
    <x v="0"/>
    <x v="0"/>
  </r>
  <r>
    <n v="182892367"/>
    <x v="97"/>
    <x v="0"/>
    <x v="0"/>
    <x v="40"/>
    <x v="0"/>
    <x v="0"/>
    <x v="0"/>
    <x v="0"/>
    <x v="3"/>
    <x v="0"/>
    <x v="0"/>
    <x v="0"/>
    <x v="0"/>
  </r>
  <r>
    <n v="182892376"/>
    <x v="95"/>
    <x v="0"/>
    <x v="0"/>
    <x v="32"/>
    <x v="0"/>
    <x v="0"/>
    <x v="0"/>
    <x v="0"/>
    <x v="3"/>
    <x v="0"/>
    <x v="0"/>
    <x v="0"/>
    <x v="0"/>
  </r>
  <r>
    <n v="182892407"/>
    <x v="95"/>
    <x v="0"/>
    <x v="0"/>
    <x v="32"/>
    <x v="0"/>
    <x v="0"/>
    <x v="0"/>
    <x v="0"/>
    <x v="3"/>
    <x v="0"/>
    <x v="0"/>
    <x v="0"/>
    <x v="0"/>
  </r>
  <r>
    <n v="182892794"/>
    <x v="134"/>
    <x v="0"/>
    <x v="0"/>
    <x v="14"/>
    <x v="0"/>
    <x v="0"/>
    <x v="0"/>
    <x v="0"/>
    <x v="3"/>
    <x v="0"/>
    <x v="0"/>
    <x v="0"/>
    <x v="0"/>
  </r>
  <r>
    <n v="182892826"/>
    <x v="132"/>
    <x v="0"/>
    <x v="0"/>
    <x v="14"/>
    <x v="0"/>
    <x v="0"/>
    <x v="0"/>
    <x v="0"/>
    <x v="3"/>
    <x v="0"/>
    <x v="0"/>
    <x v="0"/>
    <x v="0"/>
  </r>
  <r>
    <n v="182892852"/>
    <x v="132"/>
    <x v="0"/>
    <x v="0"/>
    <x v="14"/>
    <x v="0"/>
    <x v="0"/>
    <x v="0"/>
    <x v="0"/>
    <x v="3"/>
    <x v="0"/>
    <x v="0"/>
    <x v="0"/>
    <x v="0"/>
  </r>
  <r>
    <n v="182895924"/>
    <x v="95"/>
    <x v="0"/>
    <x v="0"/>
    <x v="5"/>
    <x v="0"/>
    <x v="4"/>
    <x v="0"/>
    <x v="1"/>
    <x v="3"/>
    <x v="0"/>
    <x v="0"/>
    <x v="0"/>
    <x v="0"/>
  </r>
  <r>
    <n v="182896244"/>
    <x v="95"/>
    <x v="0"/>
    <x v="0"/>
    <x v="5"/>
    <x v="0"/>
    <x v="4"/>
    <x v="0"/>
    <x v="1"/>
    <x v="3"/>
    <x v="0"/>
    <x v="0"/>
    <x v="0"/>
    <x v="0"/>
  </r>
  <r>
    <n v="182905422"/>
    <x v="95"/>
    <x v="0"/>
    <x v="0"/>
    <x v="14"/>
    <x v="0"/>
    <x v="0"/>
    <x v="0"/>
    <x v="0"/>
    <x v="3"/>
    <x v="0"/>
    <x v="0"/>
    <x v="0"/>
    <x v="0"/>
  </r>
  <r>
    <n v="182905510"/>
    <x v="95"/>
    <x v="0"/>
    <x v="0"/>
    <x v="14"/>
    <x v="0"/>
    <x v="0"/>
    <x v="0"/>
    <x v="0"/>
    <x v="3"/>
    <x v="0"/>
    <x v="0"/>
    <x v="0"/>
    <x v="0"/>
  </r>
  <r>
    <n v="182918250"/>
    <x v="134"/>
    <x v="0"/>
    <x v="0"/>
    <x v="30"/>
    <x v="0"/>
    <x v="0"/>
    <x v="0"/>
    <x v="0"/>
    <x v="3"/>
    <x v="0"/>
    <x v="0"/>
    <x v="0"/>
    <x v="0"/>
  </r>
  <r>
    <n v="182921249"/>
    <x v="127"/>
    <x v="0"/>
    <x v="0"/>
    <x v="54"/>
    <x v="0"/>
    <x v="0"/>
    <x v="0"/>
    <x v="0"/>
    <x v="3"/>
    <x v="0"/>
    <x v="0"/>
    <x v="0"/>
    <x v="0"/>
  </r>
  <r>
    <n v="182921275"/>
    <x v="127"/>
    <x v="0"/>
    <x v="0"/>
    <x v="54"/>
    <x v="0"/>
    <x v="0"/>
    <x v="0"/>
    <x v="0"/>
    <x v="3"/>
    <x v="0"/>
    <x v="0"/>
    <x v="0"/>
    <x v="0"/>
  </r>
  <r>
    <n v="182923151"/>
    <x v="134"/>
    <x v="0"/>
    <x v="0"/>
    <x v="23"/>
    <x v="0"/>
    <x v="0"/>
    <x v="0"/>
    <x v="0"/>
    <x v="3"/>
    <x v="0"/>
    <x v="0"/>
    <x v="0"/>
    <x v="0"/>
  </r>
  <r>
    <n v="182923190"/>
    <x v="134"/>
    <x v="0"/>
    <x v="0"/>
    <x v="23"/>
    <x v="0"/>
    <x v="0"/>
    <x v="0"/>
    <x v="0"/>
    <x v="3"/>
    <x v="0"/>
    <x v="0"/>
    <x v="0"/>
    <x v="0"/>
  </r>
  <r>
    <n v="182923224"/>
    <x v="134"/>
    <x v="0"/>
    <x v="0"/>
    <x v="23"/>
    <x v="0"/>
    <x v="0"/>
    <x v="0"/>
    <x v="0"/>
    <x v="3"/>
    <x v="0"/>
    <x v="0"/>
    <x v="0"/>
    <x v="0"/>
  </r>
  <r>
    <n v="182923850"/>
    <x v="132"/>
    <x v="0"/>
    <x v="0"/>
    <x v="74"/>
    <x v="0"/>
    <x v="0"/>
    <x v="0"/>
    <x v="0"/>
    <x v="3"/>
    <x v="0"/>
    <x v="0"/>
    <x v="0"/>
    <x v="0"/>
  </r>
  <r>
    <n v="182925814"/>
    <x v="134"/>
    <x v="0"/>
    <x v="0"/>
    <x v="75"/>
    <x v="0"/>
    <x v="0"/>
    <x v="0"/>
    <x v="0"/>
    <x v="3"/>
    <x v="0"/>
    <x v="0"/>
    <x v="0"/>
    <x v="0"/>
  </r>
  <r>
    <n v="182925951"/>
    <x v="127"/>
    <x v="0"/>
    <x v="0"/>
    <x v="19"/>
    <x v="0"/>
    <x v="0"/>
    <x v="0"/>
    <x v="0"/>
    <x v="3"/>
    <x v="0"/>
    <x v="0"/>
    <x v="0"/>
    <x v="0"/>
  </r>
  <r>
    <n v="182925985"/>
    <x v="127"/>
    <x v="0"/>
    <x v="0"/>
    <x v="19"/>
    <x v="0"/>
    <x v="0"/>
    <x v="0"/>
    <x v="0"/>
    <x v="3"/>
    <x v="0"/>
    <x v="0"/>
    <x v="0"/>
    <x v="0"/>
  </r>
  <r>
    <n v="182927016"/>
    <x v="124"/>
    <x v="0"/>
    <x v="0"/>
    <x v="71"/>
    <x v="0"/>
    <x v="0"/>
    <x v="0"/>
    <x v="0"/>
    <x v="6"/>
    <x v="0"/>
    <x v="0"/>
    <x v="0"/>
    <x v="0"/>
  </r>
  <r>
    <n v="182928396"/>
    <x v="95"/>
    <x v="0"/>
    <x v="0"/>
    <x v="63"/>
    <x v="0"/>
    <x v="0"/>
    <x v="0"/>
    <x v="0"/>
    <x v="3"/>
    <x v="0"/>
    <x v="0"/>
    <x v="0"/>
    <x v="0"/>
  </r>
  <r>
    <n v="182928424"/>
    <x v="103"/>
    <x v="0"/>
    <x v="0"/>
    <x v="63"/>
    <x v="0"/>
    <x v="0"/>
    <x v="0"/>
    <x v="0"/>
    <x v="3"/>
    <x v="0"/>
    <x v="0"/>
    <x v="0"/>
    <x v="0"/>
  </r>
  <r>
    <n v="182928444"/>
    <x v="95"/>
    <x v="0"/>
    <x v="0"/>
    <x v="63"/>
    <x v="0"/>
    <x v="0"/>
    <x v="0"/>
    <x v="0"/>
    <x v="3"/>
    <x v="0"/>
    <x v="0"/>
    <x v="0"/>
    <x v="0"/>
  </r>
  <r>
    <n v="182931951"/>
    <x v="95"/>
    <x v="0"/>
    <x v="0"/>
    <x v="10"/>
    <x v="0"/>
    <x v="0"/>
    <x v="0"/>
    <x v="0"/>
    <x v="3"/>
    <x v="0"/>
    <x v="0"/>
    <x v="0"/>
    <x v="0"/>
  </r>
  <r>
    <n v="182936965"/>
    <x v="132"/>
    <x v="0"/>
    <x v="0"/>
    <x v="25"/>
    <x v="0"/>
    <x v="0"/>
    <x v="0"/>
    <x v="0"/>
    <x v="3"/>
    <x v="0"/>
    <x v="0"/>
    <x v="0"/>
    <x v="0"/>
  </r>
  <r>
    <n v="182936998"/>
    <x v="132"/>
    <x v="0"/>
    <x v="0"/>
    <x v="25"/>
    <x v="0"/>
    <x v="0"/>
    <x v="0"/>
    <x v="0"/>
    <x v="3"/>
    <x v="0"/>
    <x v="0"/>
    <x v="0"/>
    <x v="0"/>
  </r>
  <r>
    <n v="182937028"/>
    <x v="132"/>
    <x v="0"/>
    <x v="0"/>
    <x v="25"/>
    <x v="0"/>
    <x v="0"/>
    <x v="0"/>
    <x v="0"/>
    <x v="3"/>
    <x v="0"/>
    <x v="0"/>
    <x v="0"/>
    <x v="0"/>
  </r>
  <r>
    <n v="182937056"/>
    <x v="132"/>
    <x v="0"/>
    <x v="0"/>
    <x v="25"/>
    <x v="0"/>
    <x v="0"/>
    <x v="0"/>
    <x v="0"/>
    <x v="3"/>
    <x v="0"/>
    <x v="0"/>
    <x v="0"/>
    <x v="0"/>
  </r>
  <r>
    <n v="182948799"/>
    <x v="103"/>
    <x v="0"/>
    <x v="0"/>
    <x v="16"/>
    <x v="0"/>
    <x v="0"/>
    <x v="0"/>
    <x v="0"/>
    <x v="3"/>
    <x v="0"/>
    <x v="0"/>
    <x v="0"/>
    <x v="0"/>
  </r>
  <r>
    <n v="182948841"/>
    <x v="103"/>
    <x v="0"/>
    <x v="0"/>
    <x v="16"/>
    <x v="0"/>
    <x v="0"/>
    <x v="0"/>
    <x v="0"/>
    <x v="3"/>
    <x v="0"/>
    <x v="0"/>
    <x v="0"/>
    <x v="0"/>
  </r>
  <r>
    <n v="182953025"/>
    <x v="132"/>
    <x v="0"/>
    <x v="0"/>
    <x v="30"/>
    <x v="0"/>
    <x v="0"/>
    <x v="0"/>
    <x v="0"/>
    <x v="3"/>
    <x v="0"/>
    <x v="0"/>
    <x v="0"/>
    <x v="0"/>
  </r>
  <r>
    <n v="182972003"/>
    <x v="134"/>
    <x v="0"/>
    <x v="0"/>
    <x v="19"/>
    <x v="0"/>
    <x v="0"/>
    <x v="0"/>
    <x v="0"/>
    <x v="3"/>
    <x v="0"/>
    <x v="0"/>
    <x v="0"/>
    <x v="0"/>
  </r>
  <r>
    <n v="182972018"/>
    <x v="134"/>
    <x v="0"/>
    <x v="0"/>
    <x v="19"/>
    <x v="0"/>
    <x v="0"/>
    <x v="0"/>
    <x v="0"/>
    <x v="3"/>
    <x v="0"/>
    <x v="0"/>
    <x v="0"/>
    <x v="0"/>
  </r>
  <r>
    <n v="182972046"/>
    <x v="134"/>
    <x v="0"/>
    <x v="0"/>
    <x v="19"/>
    <x v="0"/>
    <x v="0"/>
    <x v="0"/>
    <x v="0"/>
    <x v="3"/>
    <x v="0"/>
    <x v="0"/>
    <x v="0"/>
    <x v="0"/>
  </r>
  <r>
    <n v="182973920"/>
    <x v="134"/>
    <x v="0"/>
    <x v="0"/>
    <x v="3"/>
    <x v="0"/>
    <x v="0"/>
    <x v="0"/>
    <x v="0"/>
    <x v="3"/>
    <x v="0"/>
    <x v="0"/>
    <x v="0"/>
    <x v="0"/>
  </r>
  <r>
    <n v="182973941"/>
    <x v="130"/>
    <x v="0"/>
    <x v="0"/>
    <x v="3"/>
    <x v="0"/>
    <x v="0"/>
    <x v="0"/>
    <x v="0"/>
    <x v="3"/>
    <x v="0"/>
    <x v="0"/>
    <x v="0"/>
    <x v="0"/>
  </r>
  <r>
    <n v="182974452"/>
    <x v="95"/>
    <x v="0"/>
    <x v="0"/>
    <x v="4"/>
    <x v="0"/>
    <x v="0"/>
    <x v="0"/>
    <x v="0"/>
    <x v="3"/>
    <x v="0"/>
    <x v="0"/>
    <x v="0"/>
    <x v="0"/>
  </r>
  <r>
    <n v="182974484"/>
    <x v="132"/>
    <x v="0"/>
    <x v="0"/>
    <x v="4"/>
    <x v="0"/>
    <x v="0"/>
    <x v="0"/>
    <x v="0"/>
    <x v="3"/>
    <x v="0"/>
    <x v="0"/>
    <x v="0"/>
    <x v="0"/>
  </r>
  <r>
    <n v="182974883"/>
    <x v="101"/>
    <x v="0"/>
    <x v="0"/>
    <x v="8"/>
    <x v="0"/>
    <x v="0"/>
    <x v="0"/>
    <x v="0"/>
    <x v="3"/>
    <x v="0"/>
    <x v="0"/>
    <x v="0"/>
    <x v="0"/>
  </r>
  <r>
    <n v="182974938"/>
    <x v="101"/>
    <x v="0"/>
    <x v="0"/>
    <x v="8"/>
    <x v="0"/>
    <x v="0"/>
    <x v="0"/>
    <x v="0"/>
    <x v="3"/>
    <x v="0"/>
    <x v="0"/>
    <x v="0"/>
    <x v="0"/>
  </r>
  <r>
    <n v="182975052"/>
    <x v="101"/>
    <x v="0"/>
    <x v="0"/>
    <x v="8"/>
    <x v="0"/>
    <x v="0"/>
    <x v="0"/>
    <x v="0"/>
    <x v="3"/>
    <x v="0"/>
    <x v="0"/>
    <x v="0"/>
    <x v="0"/>
  </r>
  <r>
    <n v="182975103"/>
    <x v="101"/>
    <x v="0"/>
    <x v="0"/>
    <x v="8"/>
    <x v="0"/>
    <x v="0"/>
    <x v="0"/>
    <x v="0"/>
    <x v="3"/>
    <x v="0"/>
    <x v="0"/>
    <x v="0"/>
    <x v="0"/>
  </r>
  <r>
    <n v="182975777"/>
    <x v="134"/>
    <x v="0"/>
    <x v="0"/>
    <x v="13"/>
    <x v="0"/>
    <x v="0"/>
    <x v="0"/>
    <x v="0"/>
    <x v="3"/>
    <x v="0"/>
    <x v="0"/>
    <x v="0"/>
    <x v="0"/>
  </r>
  <r>
    <n v="182975823"/>
    <x v="134"/>
    <x v="0"/>
    <x v="0"/>
    <x v="13"/>
    <x v="0"/>
    <x v="0"/>
    <x v="0"/>
    <x v="0"/>
    <x v="3"/>
    <x v="0"/>
    <x v="0"/>
    <x v="0"/>
    <x v="0"/>
  </r>
  <r>
    <n v="182975863"/>
    <x v="134"/>
    <x v="0"/>
    <x v="0"/>
    <x v="13"/>
    <x v="0"/>
    <x v="0"/>
    <x v="0"/>
    <x v="0"/>
    <x v="3"/>
    <x v="0"/>
    <x v="0"/>
    <x v="0"/>
    <x v="0"/>
  </r>
  <r>
    <n v="182975903"/>
    <x v="134"/>
    <x v="0"/>
    <x v="0"/>
    <x v="13"/>
    <x v="0"/>
    <x v="0"/>
    <x v="0"/>
    <x v="0"/>
    <x v="3"/>
    <x v="0"/>
    <x v="0"/>
    <x v="0"/>
    <x v="0"/>
  </r>
  <r>
    <n v="182978844"/>
    <x v="95"/>
    <x v="0"/>
    <x v="0"/>
    <x v="17"/>
    <x v="0"/>
    <x v="0"/>
    <x v="0"/>
    <x v="0"/>
    <x v="3"/>
    <x v="0"/>
    <x v="0"/>
    <x v="0"/>
    <x v="0"/>
  </r>
  <r>
    <n v="182982379"/>
    <x v="103"/>
    <x v="0"/>
    <x v="0"/>
    <x v="54"/>
    <x v="0"/>
    <x v="0"/>
    <x v="0"/>
    <x v="0"/>
    <x v="3"/>
    <x v="0"/>
    <x v="0"/>
    <x v="0"/>
    <x v="0"/>
  </r>
  <r>
    <n v="182982785"/>
    <x v="95"/>
    <x v="0"/>
    <x v="0"/>
    <x v="33"/>
    <x v="0"/>
    <x v="0"/>
    <x v="0"/>
    <x v="0"/>
    <x v="3"/>
    <x v="0"/>
    <x v="0"/>
    <x v="0"/>
    <x v="0"/>
  </r>
  <r>
    <n v="182982869"/>
    <x v="95"/>
    <x v="0"/>
    <x v="0"/>
    <x v="33"/>
    <x v="0"/>
    <x v="0"/>
    <x v="0"/>
    <x v="0"/>
    <x v="3"/>
    <x v="0"/>
    <x v="0"/>
    <x v="0"/>
    <x v="0"/>
  </r>
  <r>
    <n v="182984591"/>
    <x v="135"/>
    <x v="0"/>
    <x v="0"/>
    <x v="23"/>
    <x v="0"/>
    <x v="0"/>
    <x v="0"/>
    <x v="0"/>
    <x v="3"/>
    <x v="0"/>
    <x v="0"/>
    <x v="0"/>
    <x v="0"/>
  </r>
  <r>
    <n v="182984619"/>
    <x v="130"/>
    <x v="0"/>
    <x v="0"/>
    <x v="23"/>
    <x v="0"/>
    <x v="0"/>
    <x v="0"/>
    <x v="0"/>
    <x v="3"/>
    <x v="0"/>
    <x v="0"/>
    <x v="0"/>
    <x v="0"/>
  </r>
  <r>
    <n v="182999393"/>
    <x v="95"/>
    <x v="0"/>
    <x v="0"/>
    <x v="30"/>
    <x v="0"/>
    <x v="0"/>
    <x v="0"/>
    <x v="0"/>
    <x v="3"/>
    <x v="0"/>
    <x v="0"/>
    <x v="0"/>
    <x v="0"/>
  </r>
  <r>
    <n v="183000284"/>
    <x v="127"/>
    <x v="0"/>
    <x v="0"/>
    <x v="13"/>
    <x v="0"/>
    <x v="0"/>
    <x v="0"/>
    <x v="0"/>
    <x v="3"/>
    <x v="0"/>
    <x v="0"/>
    <x v="0"/>
    <x v="0"/>
  </r>
  <r>
    <n v="183000354"/>
    <x v="127"/>
    <x v="0"/>
    <x v="0"/>
    <x v="13"/>
    <x v="0"/>
    <x v="0"/>
    <x v="0"/>
    <x v="0"/>
    <x v="3"/>
    <x v="0"/>
    <x v="0"/>
    <x v="0"/>
    <x v="0"/>
  </r>
  <r>
    <n v="183000385"/>
    <x v="127"/>
    <x v="0"/>
    <x v="0"/>
    <x v="13"/>
    <x v="0"/>
    <x v="0"/>
    <x v="0"/>
    <x v="0"/>
    <x v="3"/>
    <x v="0"/>
    <x v="0"/>
    <x v="0"/>
    <x v="0"/>
  </r>
  <r>
    <n v="183000418"/>
    <x v="127"/>
    <x v="0"/>
    <x v="0"/>
    <x v="13"/>
    <x v="0"/>
    <x v="0"/>
    <x v="0"/>
    <x v="0"/>
    <x v="3"/>
    <x v="0"/>
    <x v="0"/>
    <x v="0"/>
    <x v="0"/>
  </r>
  <r>
    <n v="183000447"/>
    <x v="127"/>
    <x v="0"/>
    <x v="0"/>
    <x v="13"/>
    <x v="0"/>
    <x v="0"/>
    <x v="0"/>
    <x v="0"/>
    <x v="3"/>
    <x v="0"/>
    <x v="0"/>
    <x v="0"/>
    <x v="0"/>
  </r>
  <r>
    <n v="183000483"/>
    <x v="127"/>
    <x v="0"/>
    <x v="0"/>
    <x v="13"/>
    <x v="0"/>
    <x v="0"/>
    <x v="0"/>
    <x v="0"/>
    <x v="3"/>
    <x v="0"/>
    <x v="0"/>
    <x v="0"/>
    <x v="0"/>
  </r>
  <r>
    <n v="183000544"/>
    <x v="127"/>
    <x v="0"/>
    <x v="0"/>
    <x v="13"/>
    <x v="0"/>
    <x v="0"/>
    <x v="0"/>
    <x v="0"/>
    <x v="3"/>
    <x v="0"/>
    <x v="0"/>
    <x v="0"/>
    <x v="0"/>
  </r>
  <r>
    <n v="183002345"/>
    <x v="103"/>
    <x v="0"/>
    <x v="0"/>
    <x v="12"/>
    <x v="0"/>
    <x v="0"/>
    <x v="0"/>
    <x v="0"/>
    <x v="3"/>
    <x v="0"/>
    <x v="0"/>
    <x v="0"/>
    <x v="0"/>
  </r>
  <r>
    <n v="183002391"/>
    <x v="103"/>
    <x v="0"/>
    <x v="0"/>
    <x v="12"/>
    <x v="0"/>
    <x v="0"/>
    <x v="0"/>
    <x v="0"/>
    <x v="3"/>
    <x v="0"/>
    <x v="0"/>
    <x v="0"/>
    <x v="0"/>
  </r>
  <r>
    <n v="183002420"/>
    <x v="103"/>
    <x v="0"/>
    <x v="0"/>
    <x v="12"/>
    <x v="0"/>
    <x v="0"/>
    <x v="0"/>
    <x v="0"/>
    <x v="3"/>
    <x v="0"/>
    <x v="0"/>
    <x v="0"/>
    <x v="0"/>
  </r>
  <r>
    <n v="183003135"/>
    <x v="101"/>
    <x v="0"/>
    <x v="0"/>
    <x v="44"/>
    <x v="0"/>
    <x v="0"/>
    <x v="0"/>
    <x v="0"/>
    <x v="3"/>
    <x v="0"/>
    <x v="0"/>
    <x v="0"/>
    <x v="0"/>
  </r>
  <r>
    <n v="183003285"/>
    <x v="101"/>
    <x v="0"/>
    <x v="0"/>
    <x v="44"/>
    <x v="0"/>
    <x v="0"/>
    <x v="0"/>
    <x v="0"/>
    <x v="3"/>
    <x v="0"/>
    <x v="0"/>
    <x v="0"/>
    <x v="0"/>
  </r>
  <r>
    <n v="183003311"/>
    <x v="101"/>
    <x v="0"/>
    <x v="0"/>
    <x v="44"/>
    <x v="0"/>
    <x v="0"/>
    <x v="0"/>
    <x v="0"/>
    <x v="3"/>
    <x v="0"/>
    <x v="0"/>
    <x v="0"/>
    <x v="0"/>
  </r>
  <r>
    <n v="183003340"/>
    <x v="101"/>
    <x v="0"/>
    <x v="0"/>
    <x v="44"/>
    <x v="0"/>
    <x v="0"/>
    <x v="0"/>
    <x v="0"/>
    <x v="3"/>
    <x v="0"/>
    <x v="0"/>
    <x v="0"/>
    <x v="0"/>
  </r>
  <r>
    <n v="183003378"/>
    <x v="101"/>
    <x v="0"/>
    <x v="0"/>
    <x v="44"/>
    <x v="0"/>
    <x v="0"/>
    <x v="0"/>
    <x v="0"/>
    <x v="3"/>
    <x v="0"/>
    <x v="0"/>
    <x v="0"/>
    <x v="0"/>
  </r>
  <r>
    <n v="183003451"/>
    <x v="135"/>
    <x v="0"/>
    <x v="0"/>
    <x v="76"/>
    <x v="0"/>
    <x v="0"/>
    <x v="0"/>
    <x v="0"/>
    <x v="3"/>
    <x v="0"/>
    <x v="0"/>
    <x v="0"/>
    <x v="0"/>
  </r>
  <r>
    <n v="183003492"/>
    <x v="135"/>
    <x v="0"/>
    <x v="0"/>
    <x v="76"/>
    <x v="0"/>
    <x v="0"/>
    <x v="0"/>
    <x v="0"/>
    <x v="3"/>
    <x v="0"/>
    <x v="0"/>
    <x v="0"/>
    <x v="0"/>
  </r>
  <r>
    <n v="183006351"/>
    <x v="101"/>
    <x v="0"/>
    <x v="0"/>
    <x v="17"/>
    <x v="0"/>
    <x v="0"/>
    <x v="0"/>
    <x v="0"/>
    <x v="3"/>
    <x v="0"/>
    <x v="0"/>
    <x v="0"/>
    <x v="0"/>
  </r>
  <r>
    <n v="183021038"/>
    <x v="138"/>
    <x v="0"/>
    <x v="0"/>
    <x v="74"/>
    <x v="0"/>
    <x v="0"/>
    <x v="0"/>
    <x v="0"/>
    <x v="6"/>
    <x v="0"/>
    <x v="0"/>
    <x v="0"/>
    <x v="0"/>
  </r>
  <r>
    <n v="183021062"/>
    <x v="138"/>
    <x v="0"/>
    <x v="0"/>
    <x v="74"/>
    <x v="0"/>
    <x v="0"/>
    <x v="0"/>
    <x v="0"/>
    <x v="6"/>
    <x v="0"/>
    <x v="0"/>
    <x v="0"/>
    <x v="0"/>
  </r>
  <r>
    <n v="183021082"/>
    <x v="138"/>
    <x v="0"/>
    <x v="0"/>
    <x v="74"/>
    <x v="0"/>
    <x v="0"/>
    <x v="0"/>
    <x v="0"/>
    <x v="6"/>
    <x v="0"/>
    <x v="0"/>
    <x v="0"/>
    <x v="0"/>
  </r>
  <r>
    <n v="183023767"/>
    <x v="129"/>
    <x v="0"/>
    <x v="0"/>
    <x v="77"/>
    <x v="0"/>
    <x v="0"/>
    <x v="0"/>
    <x v="0"/>
    <x v="6"/>
    <x v="0"/>
    <x v="0"/>
    <x v="0"/>
    <x v="0"/>
  </r>
  <r>
    <n v="183023786"/>
    <x v="129"/>
    <x v="0"/>
    <x v="0"/>
    <x v="77"/>
    <x v="0"/>
    <x v="0"/>
    <x v="0"/>
    <x v="0"/>
    <x v="6"/>
    <x v="0"/>
    <x v="0"/>
    <x v="0"/>
    <x v="0"/>
  </r>
  <r>
    <n v="183024103"/>
    <x v="135"/>
    <x v="0"/>
    <x v="0"/>
    <x v="23"/>
    <x v="0"/>
    <x v="0"/>
    <x v="0"/>
    <x v="0"/>
    <x v="3"/>
    <x v="0"/>
    <x v="0"/>
    <x v="0"/>
    <x v="0"/>
  </r>
  <r>
    <n v="183081149"/>
    <x v="103"/>
    <x v="0"/>
    <x v="0"/>
    <x v="10"/>
    <x v="0"/>
    <x v="0"/>
    <x v="0"/>
    <x v="0"/>
    <x v="3"/>
    <x v="0"/>
    <x v="0"/>
    <x v="0"/>
    <x v="0"/>
  </r>
  <r>
    <n v="183081187"/>
    <x v="134"/>
    <x v="0"/>
    <x v="0"/>
    <x v="10"/>
    <x v="0"/>
    <x v="0"/>
    <x v="0"/>
    <x v="0"/>
    <x v="3"/>
    <x v="0"/>
    <x v="0"/>
    <x v="0"/>
    <x v="0"/>
  </r>
  <r>
    <n v="183082583"/>
    <x v="135"/>
    <x v="0"/>
    <x v="0"/>
    <x v="18"/>
    <x v="0"/>
    <x v="0"/>
    <x v="0"/>
    <x v="0"/>
    <x v="3"/>
    <x v="0"/>
    <x v="0"/>
    <x v="0"/>
    <x v="0"/>
  </r>
  <r>
    <n v="183082606"/>
    <x v="135"/>
    <x v="0"/>
    <x v="0"/>
    <x v="18"/>
    <x v="0"/>
    <x v="0"/>
    <x v="0"/>
    <x v="0"/>
    <x v="3"/>
    <x v="0"/>
    <x v="0"/>
    <x v="0"/>
    <x v="0"/>
  </r>
  <r>
    <n v="183084980"/>
    <x v="101"/>
    <x v="0"/>
    <x v="0"/>
    <x v="77"/>
    <x v="0"/>
    <x v="0"/>
    <x v="0"/>
    <x v="0"/>
    <x v="3"/>
    <x v="0"/>
    <x v="0"/>
    <x v="0"/>
    <x v="0"/>
  </r>
  <r>
    <n v="183085011"/>
    <x v="101"/>
    <x v="0"/>
    <x v="0"/>
    <x v="77"/>
    <x v="0"/>
    <x v="0"/>
    <x v="0"/>
    <x v="0"/>
    <x v="3"/>
    <x v="0"/>
    <x v="0"/>
    <x v="0"/>
    <x v="0"/>
  </r>
  <r>
    <n v="183085039"/>
    <x v="135"/>
    <x v="0"/>
    <x v="0"/>
    <x v="77"/>
    <x v="0"/>
    <x v="0"/>
    <x v="0"/>
    <x v="0"/>
    <x v="3"/>
    <x v="0"/>
    <x v="0"/>
    <x v="0"/>
    <x v="0"/>
  </r>
  <r>
    <n v="183085850"/>
    <x v="101"/>
    <x v="0"/>
    <x v="0"/>
    <x v="54"/>
    <x v="0"/>
    <x v="0"/>
    <x v="0"/>
    <x v="0"/>
    <x v="3"/>
    <x v="0"/>
    <x v="0"/>
    <x v="0"/>
    <x v="0"/>
  </r>
  <r>
    <n v="183085882"/>
    <x v="101"/>
    <x v="0"/>
    <x v="0"/>
    <x v="54"/>
    <x v="0"/>
    <x v="0"/>
    <x v="0"/>
    <x v="0"/>
    <x v="3"/>
    <x v="0"/>
    <x v="0"/>
    <x v="0"/>
    <x v="0"/>
  </r>
  <r>
    <n v="183085930"/>
    <x v="101"/>
    <x v="0"/>
    <x v="0"/>
    <x v="54"/>
    <x v="0"/>
    <x v="0"/>
    <x v="0"/>
    <x v="0"/>
    <x v="3"/>
    <x v="0"/>
    <x v="0"/>
    <x v="0"/>
    <x v="0"/>
  </r>
  <r>
    <n v="183085970"/>
    <x v="101"/>
    <x v="0"/>
    <x v="0"/>
    <x v="54"/>
    <x v="0"/>
    <x v="0"/>
    <x v="0"/>
    <x v="0"/>
    <x v="3"/>
    <x v="0"/>
    <x v="0"/>
    <x v="0"/>
    <x v="0"/>
  </r>
  <r>
    <n v="183100532"/>
    <x v="138"/>
    <x v="0"/>
    <x v="0"/>
    <x v="10"/>
    <x v="0"/>
    <x v="0"/>
    <x v="0"/>
    <x v="0"/>
    <x v="6"/>
    <x v="0"/>
    <x v="0"/>
    <x v="0"/>
    <x v="0"/>
  </r>
  <r>
    <n v="183103433"/>
    <x v="135"/>
    <x v="0"/>
    <x v="0"/>
    <x v="30"/>
    <x v="0"/>
    <x v="0"/>
    <x v="0"/>
    <x v="0"/>
    <x v="3"/>
    <x v="0"/>
    <x v="0"/>
    <x v="0"/>
    <x v="0"/>
  </r>
  <r>
    <n v="183103461"/>
    <x v="124"/>
    <x v="0"/>
    <x v="0"/>
    <x v="30"/>
    <x v="0"/>
    <x v="0"/>
    <x v="0"/>
    <x v="0"/>
    <x v="6"/>
    <x v="0"/>
    <x v="0"/>
    <x v="0"/>
    <x v="0"/>
  </r>
  <r>
    <n v="183104172"/>
    <x v="124"/>
    <x v="0"/>
    <x v="0"/>
    <x v="17"/>
    <x v="0"/>
    <x v="0"/>
    <x v="0"/>
    <x v="0"/>
    <x v="6"/>
    <x v="0"/>
    <x v="0"/>
    <x v="0"/>
    <x v="0"/>
  </r>
  <r>
    <n v="183104207"/>
    <x v="124"/>
    <x v="0"/>
    <x v="0"/>
    <x v="17"/>
    <x v="0"/>
    <x v="0"/>
    <x v="0"/>
    <x v="0"/>
    <x v="6"/>
    <x v="0"/>
    <x v="0"/>
    <x v="0"/>
    <x v="0"/>
  </r>
  <r>
    <n v="183119180"/>
    <x v="100"/>
    <x v="0"/>
    <x v="0"/>
    <x v="68"/>
    <x v="0"/>
    <x v="0"/>
    <x v="0"/>
    <x v="0"/>
    <x v="3"/>
    <x v="0"/>
    <x v="0"/>
    <x v="0"/>
    <x v="0"/>
  </r>
  <r>
    <n v="183121168"/>
    <x v="139"/>
    <x v="0"/>
    <x v="0"/>
    <x v="14"/>
    <x v="0"/>
    <x v="0"/>
    <x v="0"/>
    <x v="0"/>
    <x v="6"/>
    <x v="0"/>
    <x v="0"/>
    <x v="0"/>
    <x v="0"/>
  </r>
  <r>
    <n v="183121206"/>
    <x v="139"/>
    <x v="0"/>
    <x v="0"/>
    <x v="14"/>
    <x v="0"/>
    <x v="0"/>
    <x v="0"/>
    <x v="0"/>
    <x v="6"/>
    <x v="0"/>
    <x v="0"/>
    <x v="0"/>
    <x v="0"/>
  </r>
  <r>
    <n v="183125782"/>
    <x v="140"/>
    <x v="0"/>
    <x v="0"/>
    <x v="69"/>
    <x v="0"/>
    <x v="0"/>
    <x v="0"/>
    <x v="0"/>
    <x v="7"/>
    <x v="0"/>
    <x v="0"/>
    <x v="0"/>
    <x v="0"/>
  </r>
  <r>
    <n v="183125807"/>
    <x v="140"/>
    <x v="0"/>
    <x v="0"/>
    <x v="69"/>
    <x v="0"/>
    <x v="0"/>
    <x v="0"/>
    <x v="0"/>
    <x v="7"/>
    <x v="0"/>
    <x v="0"/>
    <x v="0"/>
    <x v="0"/>
  </r>
  <r>
    <n v="183125822"/>
    <x v="140"/>
    <x v="0"/>
    <x v="0"/>
    <x v="69"/>
    <x v="0"/>
    <x v="0"/>
    <x v="0"/>
    <x v="0"/>
    <x v="7"/>
    <x v="0"/>
    <x v="0"/>
    <x v="0"/>
    <x v="0"/>
  </r>
  <r>
    <n v="183126129"/>
    <x v="135"/>
    <x v="0"/>
    <x v="0"/>
    <x v="69"/>
    <x v="0"/>
    <x v="0"/>
    <x v="0"/>
    <x v="0"/>
    <x v="3"/>
    <x v="0"/>
    <x v="0"/>
    <x v="0"/>
    <x v="0"/>
  </r>
  <r>
    <n v="183126143"/>
    <x v="101"/>
    <x v="0"/>
    <x v="0"/>
    <x v="69"/>
    <x v="0"/>
    <x v="0"/>
    <x v="0"/>
    <x v="0"/>
    <x v="3"/>
    <x v="0"/>
    <x v="0"/>
    <x v="0"/>
    <x v="0"/>
  </r>
  <r>
    <n v="183126154"/>
    <x v="101"/>
    <x v="0"/>
    <x v="0"/>
    <x v="69"/>
    <x v="0"/>
    <x v="0"/>
    <x v="0"/>
    <x v="0"/>
    <x v="3"/>
    <x v="0"/>
    <x v="0"/>
    <x v="0"/>
    <x v="0"/>
  </r>
  <r>
    <n v="183152153"/>
    <x v="135"/>
    <x v="0"/>
    <x v="0"/>
    <x v="12"/>
    <x v="0"/>
    <x v="0"/>
    <x v="0"/>
    <x v="0"/>
    <x v="3"/>
    <x v="0"/>
    <x v="0"/>
    <x v="0"/>
    <x v="0"/>
  </r>
  <r>
    <n v="183152186"/>
    <x v="135"/>
    <x v="0"/>
    <x v="0"/>
    <x v="12"/>
    <x v="0"/>
    <x v="0"/>
    <x v="0"/>
    <x v="0"/>
    <x v="3"/>
    <x v="0"/>
    <x v="0"/>
    <x v="0"/>
    <x v="0"/>
  </r>
  <r>
    <n v="183152224"/>
    <x v="135"/>
    <x v="0"/>
    <x v="0"/>
    <x v="12"/>
    <x v="0"/>
    <x v="0"/>
    <x v="0"/>
    <x v="0"/>
    <x v="3"/>
    <x v="0"/>
    <x v="0"/>
    <x v="0"/>
    <x v="0"/>
  </r>
  <r>
    <n v="183153692"/>
    <x v="141"/>
    <x v="0"/>
    <x v="0"/>
    <x v="17"/>
    <x v="0"/>
    <x v="10"/>
    <x v="0"/>
    <x v="1"/>
    <x v="6"/>
    <x v="0"/>
    <x v="0"/>
    <x v="0"/>
    <x v="0"/>
  </r>
  <r>
    <n v="183153733"/>
    <x v="141"/>
    <x v="0"/>
    <x v="0"/>
    <x v="17"/>
    <x v="0"/>
    <x v="0"/>
    <x v="0"/>
    <x v="0"/>
    <x v="6"/>
    <x v="0"/>
    <x v="0"/>
    <x v="0"/>
    <x v="0"/>
  </r>
  <r>
    <n v="183153769"/>
    <x v="141"/>
    <x v="0"/>
    <x v="0"/>
    <x v="17"/>
    <x v="0"/>
    <x v="0"/>
    <x v="0"/>
    <x v="0"/>
    <x v="6"/>
    <x v="0"/>
    <x v="0"/>
    <x v="0"/>
    <x v="0"/>
  </r>
  <r>
    <n v="183159306"/>
    <x v="139"/>
    <x v="0"/>
    <x v="0"/>
    <x v="30"/>
    <x v="0"/>
    <x v="0"/>
    <x v="0"/>
    <x v="0"/>
    <x v="6"/>
    <x v="0"/>
    <x v="0"/>
    <x v="0"/>
    <x v="0"/>
  </r>
  <r>
    <n v="183159328"/>
    <x v="139"/>
    <x v="0"/>
    <x v="0"/>
    <x v="30"/>
    <x v="0"/>
    <x v="0"/>
    <x v="0"/>
    <x v="0"/>
    <x v="6"/>
    <x v="0"/>
    <x v="0"/>
    <x v="0"/>
    <x v="0"/>
  </r>
  <r>
    <n v="183159353"/>
    <x v="139"/>
    <x v="0"/>
    <x v="0"/>
    <x v="30"/>
    <x v="0"/>
    <x v="0"/>
    <x v="0"/>
    <x v="0"/>
    <x v="6"/>
    <x v="0"/>
    <x v="0"/>
    <x v="0"/>
    <x v="0"/>
  </r>
  <r>
    <n v="183159378"/>
    <x v="139"/>
    <x v="0"/>
    <x v="0"/>
    <x v="30"/>
    <x v="0"/>
    <x v="0"/>
    <x v="0"/>
    <x v="0"/>
    <x v="6"/>
    <x v="0"/>
    <x v="0"/>
    <x v="0"/>
    <x v="0"/>
  </r>
  <r>
    <n v="183161818"/>
    <x v="135"/>
    <x v="0"/>
    <x v="0"/>
    <x v="33"/>
    <x v="0"/>
    <x v="0"/>
    <x v="0"/>
    <x v="0"/>
    <x v="3"/>
    <x v="0"/>
    <x v="0"/>
    <x v="0"/>
    <x v="0"/>
  </r>
  <r>
    <n v="183164762"/>
    <x v="139"/>
    <x v="0"/>
    <x v="0"/>
    <x v="78"/>
    <x v="0"/>
    <x v="0"/>
    <x v="0"/>
    <x v="0"/>
    <x v="6"/>
    <x v="0"/>
    <x v="0"/>
    <x v="0"/>
    <x v="0"/>
  </r>
  <r>
    <n v="183218359"/>
    <x v="124"/>
    <x v="0"/>
    <x v="0"/>
    <x v="17"/>
    <x v="0"/>
    <x v="0"/>
    <x v="0"/>
    <x v="0"/>
    <x v="6"/>
    <x v="0"/>
    <x v="0"/>
    <x v="0"/>
    <x v="0"/>
  </r>
  <r>
    <n v="183218399"/>
    <x v="124"/>
    <x v="0"/>
    <x v="0"/>
    <x v="17"/>
    <x v="0"/>
    <x v="0"/>
    <x v="0"/>
    <x v="0"/>
    <x v="6"/>
    <x v="0"/>
    <x v="0"/>
    <x v="0"/>
    <x v="0"/>
  </r>
  <r>
    <n v="183219343"/>
    <x v="135"/>
    <x v="0"/>
    <x v="0"/>
    <x v="6"/>
    <x v="0"/>
    <x v="4"/>
    <x v="0"/>
    <x v="1"/>
    <x v="3"/>
    <x v="0"/>
    <x v="0"/>
    <x v="0"/>
    <x v="0"/>
  </r>
  <r>
    <n v="183219385"/>
    <x v="124"/>
    <x v="0"/>
    <x v="0"/>
    <x v="6"/>
    <x v="0"/>
    <x v="0"/>
    <x v="0"/>
    <x v="0"/>
    <x v="6"/>
    <x v="0"/>
    <x v="0"/>
    <x v="0"/>
    <x v="0"/>
  </r>
  <r>
    <n v="183226410"/>
    <x v="124"/>
    <x v="0"/>
    <x v="0"/>
    <x v="13"/>
    <x v="0"/>
    <x v="0"/>
    <x v="0"/>
    <x v="0"/>
    <x v="6"/>
    <x v="0"/>
    <x v="0"/>
    <x v="0"/>
    <x v="0"/>
  </r>
  <r>
    <n v="183226449"/>
    <x v="124"/>
    <x v="0"/>
    <x v="0"/>
    <x v="13"/>
    <x v="0"/>
    <x v="0"/>
    <x v="0"/>
    <x v="0"/>
    <x v="6"/>
    <x v="0"/>
    <x v="0"/>
    <x v="0"/>
    <x v="0"/>
  </r>
  <r>
    <n v="183226483"/>
    <x v="136"/>
    <x v="0"/>
    <x v="0"/>
    <x v="13"/>
    <x v="0"/>
    <x v="0"/>
    <x v="0"/>
    <x v="0"/>
    <x v="6"/>
    <x v="0"/>
    <x v="0"/>
    <x v="0"/>
    <x v="0"/>
  </r>
  <r>
    <n v="183232115"/>
    <x v="124"/>
    <x v="0"/>
    <x v="0"/>
    <x v="79"/>
    <x v="0"/>
    <x v="0"/>
    <x v="0"/>
    <x v="0"/>
    <x v="6"/>
    <x v="0"/>
    <x v="0"/>
    <x v="0"/>
    <x v="0"/>
  </r>
  <r>
    <n v="183232126"/>
    <x v="124"/>
    <x v="0"/>
    <x v="0"/>
    <x v="79"/>
    <x v="0"/>
    <x v="0"/>
    <x v="0"/>
    <x v="0"/>
    <x v="6"/>
    <x v="0"/>
    <x v="0"/>
    <x v="0"/>
    <x v="0"/>
  </r>
  <r>
    <n v="183272835"/>
    <x v="124"/>
    <x v="0"/>
    <x v="0"/>
    <x v="17"/>
    <x v="0"/>
    <x v="0"/>
    <x v="0"/>
    <x v="0"/>
    <x v="6"/>
    <x v="0"/>
    <x v="0"/>
    <x v="0"/>
    <x v="0"/>
  </r>
  <r>
    <n v="183272881"/>
    <x v="124"/>
    <x v="0"/>
    <x v="0"/>
    <x v="17"/>
    <x v="0"/>
    <x v="0"/>
    <x v="0"/>
    <x v="0"/>
    <x v="6"/>
    <x v="0"/>
    <x v="0"/>
    <x v="0"/>
    <x v="0"/>
  </r>
  <r>
    <n v="183274853"/>
    <x v="142"/>
    <x v="0"/>
    <x v="0"/>
    <x v="6"/>
    <x v="0"/>
    <x v="0"/>
    <x v="0"/>
    <x v="0"/>
    <x v="6"/>
    <x v="0"/>
    <x v="0"/>
    <x v="0"/>
    <x v="0"/>
  </r>
  <r>
    <n v="183290120"/>
    <x v="141"/>
    <x v="0"/>
    <x v="0"/>
    <x v="14"/>
    <x v="0"/>
    <x v="0"/>
    <x v="0"/>
    <x v="0"/>
    <x v="6"/>
    <x v="0"/>
    <x v="0"/>
    <x v="0"/>
    <x v="0"/>
  </r>
  <r>
    <n v="183290147"/>
    <x v="143"/>
    <x v="0"/>
    <x v="0"/>
    <x v="14"/>
    <x v="0"/>
    <x v="0"/>
    <x v="0"/>
    <x v="0"/>
    <x v="6"/>
    <x v="0"/>
    <x v="0"/>
    <x v="0"/>
    <x v="0"/>
  </r>
  <r>
    <n v="183293608"/>
    <x v="144"/>
    <x v="0"/>
    <x v="0"/>
    <x v="80"/>
    <x v="0"/>
    <x v="0"/>
    <x v="0"/>
    <x v="0"/>
    <x v="6"/>
    <x v="0"/>
    <x v="0"/>
    <x v="0"/>
    <x v="0"/>
  </r>
  <r>
    <n v="183294311"/>
    <x v="142"/>
    <x v="0"/>
    <x v="0"/>
    <x v="69"/>
    <x v="0"/>
    <x v="0"/>
    <x v="0"/>
    <x v="0"/>
    <x v="6"/>
    <x v="0"/>
    <x v="0"/>
    <x v="0"/>
    <x v="0"/>
  </r>
  <r>
    <n v="183294329"/>
    <x v="144"/>
    <x v="0"/>
    <x v="0"/>
    <x v="69"/>
    <x v="0"/>
    <x v="0"/>
    <x v="0"/>
    <x v="0"/>
    <x v="6"/>
    <x v="0"/>
    <x v="0"/>
    <x v="0"/>
    <x v="0"/>
  </r>
  <r>
    <n v="183294693"/>
    <x v="145"/>
    <x v="0"/>
    <x v="0"/>
    <x v="76"/>
    <x v="0"/>
    <x v="6"/>
    <x v="0"/>
    <x v="1"/>
    <x v="6"/>
    <x v="0"/>
    <x v="0"/>
    <x v="0"/>
    <x v="0"/>
  </r>
  <r>
    <n v="183294731"/>
    <x v="138"/>
    <x v="0"/>
    <x v="0"/>
    <x v="76"/>
    <x v="0"/>
    <x v="0"/>
    <x v="0"/>
    <x v="0"/>
    <x v="6"/>
    <x v="0"/>
    <x v="0"/>
    <x v="0"/>
    <x v="0"/>
  </r>
  <r>
    <n v="183294755"/>
    <x v="138"/>
    <x v="0"/>
    <x v="0"/>
    <x v="76"/>
    <x v="0"/>
    <x v="0"/>
    <x v="0"/>
    <x v="0"/>
    <x v="6"/>
    <x v="0"/>
    <x v="0"/>
    <x v="0"/>
    <x v="0"/>
  </r>
  <r>
    <n v="183294926"/>
    <x v="141"/>
    <x v="0"/>
    <x v="0"/>
    <x v="81"/>
    <x v="0"/>
    <x v="0"/>
    <x v="0"/>
    <x v="0"/>
    <x v="6"/>
    <x v="0"/>
    <x v="0"/>
    <x v="0"/>
    <x v="0"/>
  </r>
  <r>
    <n v="183309266"/>
    <x v="124"/>
    <x v="0"/>
    <x v="0"/>
    <x v="25"/>
    <x v="0"/>
    <x v="0"/>
    <x v="0"/>
    <x v="0"/>
    <x v="6"/>
    <x v="0"/>
    <x v="0"/>
    <x v="0"/>
    <x v="0"/>
  </r>
  <r>
    <n v="183309299"/>
    <x v="124"/>
    <x v="0"/>
    <x v="0"/>
    <x v="25"/>
    <x v="0"/>
    <x v="0"/>
    <x v="0"/>
    <x v="0"/>
    <x v="6"/>
    <x v="0"/>
    <x v="0"/>
    <x v="0"/>
    <x v="0"/>
  </r>
  <r>
    <n v="183309319"/>
    <x v="124"/>
    <x v="0"/>
    <x v="0"/>
    <x v="25"/>
    <x v="0"/>
    <x v="0"/>
    <x v="0"/>
    <x v="0"/>
    <x v="6"/>
    <x v="0"/>
    <x v="0"/>
    <x v="0"/>
    <x v="0"/>
  </r>
  <r>
    <n v="183309347"/>
    <x v="124"/>
    <x v="0"/>
    <x v="0"/>
    <x v="25"/>
    <x v="0"/>
    <x v="0"/>
    <x v="0"/>
    <x v="0"/>
    <x v="6"/>
    <x v="0"/>
    <x v="0"/>
    <x v="0"/>
    <x v="0"/>
  </r>
  <r>
    <n v="183314848"/>
    <x v="129"/>
    <x v="0"/>
    <x v="0"/>
    <x v="82"/>
    <x v="0"/>
    <x v="0"/>
    <x v="0"/>
    <x v="0"/>
    <x v="6"/>
    <x v="0"/>
    <x v="0"/>
    <x v="0"/>
    <x v="0"/>
  </r>
  <r>
    <n v="183314931"/>
    <x v="144"/>
    <x v="0"/>
    <x v="0"/>
    <x v="82"/>
    <x v="0"/>
    <x v="0"/>
    <x v="0"/>
    <x v="0"/>
    <x v="6"/>
    <x v="0"/>
    <x v="0"/>
    <x v="0"/>
    <x v="0"/>
  </r>
  <r>
    <n v="183314933"/>
    <x v="144"/>
    <x v="0"/>
    <x v="0"/>
    <x v="83"/>
    <x v="0"/>
    <x v="0"/>
    <x v="0"/>
    <x v="0"/>
    <x v="6"/>
    <x v="0"/>
    <x v="0"/>
    <x v="0"/>
    <x v="0"/>
  </r>
  <r>
    <n v="183315851"/>
    <x v="144"/>
    <x v="0"/>
    <x v="0"/>
    <x v="38"/>
    <x v="0"/>
    <x v="0"/>
    <x v="0"/>
    <x v="0"/>
    <x v="6"/>
    <x v="0"/>
    <x v="0"/>
    <x v="0"/>
    <x v="0"/>
  </r>
  <r>
    <n v="183315885"/>
    <x v="144"/>
    <x v="0"/>
    <x v="0"/>
    <x v="38"/>
    <x v="0"/>
    <x v="0"/>
    <x v="0"/>
    <x v="0"/>
    <x v="6"/>
    <x v="0"/>
    <x v="0"/>
    <x v="0"/>
    <x v="0"/>
  </r>
  <r>
    <n v="183316303"/>
    <x v="146"/>
    <x v="0"/>
    <x v="0"/>
    <x v="24"/>
    <x v="0"/>
    <x v="0"/>
    <x v="0"/>
    <x v="0"/>
    <x v="7"/>
    <x v="0"/>
    <x v="0"/>
    <x v="0"/>
    <x v="0"/>
  </r>
  <r>
    <n v="183316369"/>
    <x v="146"/>
    <x v="0"/>
    <x v="0"/>
    <x v="24"/>
    <x v="0"/>
    <x v="0"/>
    <x v="0"/>
    <x v="0"/>
    <x v="7"/>
    <x v="0"/>
    <x v="0"/>
    <x v="0"/>
    <x v="0"/>
  </r>
  <r>
    <n v="183316413"/>
    <x v="147"/>
    <x v="0"/>
    <x v="0"/>
    <x v="24"/>
    <x v="0"/>
    <x v="0"/>
    <x v="0"/>
    <x v="0"/>
    <x v="7"/>
    <x v="0"/>
    <x v="0"/>
    <x v="0"/>
    <x v="0"/>
  </r>
  <r>
    <n v="183317322"/>
    <x v="137"/>
    <x v="0"/>
    <x v="0"/>
    <x v="8"/>
    <x v="0"/>
    <x v="0"/>
    <x v="0"/>
    <x v="0"/>
    <x v="6"/>
    <x v="0"/>
    <x v="0"/>
    <x v="0"/>
    <x v="0"/>
  </r>
  <r>
    <n v="183317357"/>
    <x v="137"/>
    <x v="0"/>
    <x v="0"/>
    <x v="8"/>
    <x v="0"/>
    <x v="0"/>
    <x v="0"/>
    <x v="0"/>
    <x v="6"/>
    <x v="0"/>
    <x v="0"/>
    <x v="0"/>
    <x v="0"/>
  </r>
  <r>
    <n v="183328446"/>
    <x v="144"/>
    <x v="0"/>
    <x v="0"/>
    <x v="64"/>
    <x v="0"/>
    <x v="0"/>
    <x v="0"/>
    <x v="0"/>
    <x v="6"/>
    <x v="0"/>
    <x v="0"/>
    <x v="0"/>
    <x v="0"/>
  </r>
  <r>
    <n v="183330142"/>
    <x v="129"/>
    <x v="0"/>
    <x v="0"/>
    <x v="84"/>
    <x v="0"/>
    <x v="0"/>
    <x v="0"/>
    <x v="0"/>
    <x v="6"/>
    <x v="0"/>
    <x v="0"/>
    <x v="0"/>
    <x v="0"/>
  </r>
  <r>
    <n v="183330164"/>
    <x v="129"/>
    <x v="0"/>
    <x v="0"/>
    <x v="84"/>
    <x v="0"/>
    <x v="0"/>
    <x v="0"/>
    <x v="0"/>
    <x v="6"/>
    <x v="0"/>
    <x v="0"/>
    <x v="0"/>
    <x v="0"/>
  </r>
  <r>
    <n v="183330964"/>
    <x v="129"/>
    <x v="0"/>
    <x v="0"/>
    <x v="5"/>
    <x v="0"/>
    <x v="0"/>
    <x v="0"/>
    <x v="0"/>
    <x v="6"/>
    <x v="0"/>
    <x v="0"/>
    <x v="0"/>
    <x v="0"/>
  </r>
  <r>
    <n v="183331015"/>
    <x v="129"/>
    <x v="0"/>
    <x v="0"/>
    <x v="5"/>
    <x v="0"/>
    <x v="0"/>
    <x v="0"/>
    <x v="0"/>
    <x v="6"/>
    <x v="0"/>
    <x v="0"/>
    <x v="0"/>
    <x v="0"/>
  </r>
  <r>
    <n v="183331048"/>
    <x v="129"/>
    <x v="0"/>
    <x v="0"/>
    <x v="5"/>
    <x v="0"/>
    <x v="0"/>
    <x v="0"/>
    <x v="0"/>
    <x v="6"/>
    <x v="0"/>
    <x v="0"/>
    <x v="0"/>
    <x v="0"/>
  </r>
  <r>
    <n v="183332549"/>
    <x v="118"/>
    <x v="0"/>
    <x v="0"/>
    <x v="85"/>
    <x v="0"/>
    <x v="0"/>
    <x v="0"/>
    <x v="0"/>
    <x v="6"/>
    <x v="0"/>
    <x v="0"/>
    <x v="0"/>
    <x v="0"/>
  </r>
  <r>
    <n v="183332584"/>
    <x v="118"/>
    <x v="0"/>
    <x v="0"/>
    <x v="85"/>
    <x v="0"/>
    <x v="0"/>
    <x v="0"/>
    <x v="0"/>
    <x v="6"/>
    <x v="0"/>
    <x v="0"/>
    <x v="0"/>
    <x v="0"/>
  </r>
  <r>
    <n v="183332622"/>
    <x v="138"/>
    <x v="0"/>
    <x v="0"/>
    <x v="85"/>
    <x v="0"/>
    <x v="0"/>
    <x v="0"/>
    <x v="0"/>
    <x v="6"/>
    <x v="0"/>
    <x v="0"/>
    <x v="0"/>
    <x v="0"/>
  </r>
  <r>
    <n v="183348804"/>
    <x v="145"/>
    <x v="0"/>
    <x v="0"/>
    <x v="24"/>
    <x v="0"/>
    <x v="0"/>
    <x v="0"/>
    <x v="0"/>
    <x v="6"/>
    <x v="0"/>
    <x v="0"/>
    <x v="0"/>
    <x v="0"/>
  </r>
  <r>
    <n v="183350841"/>
    <x v="139"/>
    <x v="0"/>
    <x v="0"/>
    <x v="21"/>
    <x v="0"/>
    <x v="11"/>
    <x v="0"/>
    <x v="1"/>
    <x v="6"/>
    <x v="0"/>
    <x v="0"/>
    <x v="0"/>
    <x v="0"/>
  </r>
  <r>
    <n v="183350896"/>
    <x v="136"/>
    <x v="0"/>
    <x v="0"/>
    <x v="21"/>
    <x v="0"/>
    <x v="0"/>
    <x v="0"/>
    <x v="0"/>
    <x v="6"/>
    <x v="0"/>
    <x v="0"/>
    <x v="0"/>
    <x v="0"/>
  </r>
  <r>
    <n v="183352914"/>
    <x v="139"/>
    <x v="0"/>
    <x v="0"/>
    <x v="14"/>
    <x v="0"/>
    <x v="0"/>
    <x v="0"/>
    <x v="0"/>
    <x v="6"/>
    <x v="0"/>
    <x v="0"/>
    <x v="0"/>
    <x v="0"/>
  </r>
  <r>
    <n v="183352954"/>
    <x v="139"/>
    <x v="0"/>
    <x v="0"/>
    <x v="14"/>
    <x v="0"/>
    <x v="0"/>
    <x v="0"/>
    <x v="0"/>
    <x v="6"/>
    <x v="0"/>
    <x v="0"/>
    <x v="0"/>
    <x v="0"/>
  </r>
  <r>
    <n v="183352984"/>
    <x v="129"/>
    <x v="0"/>
    <x v="0"/>
    <x v="10"/>
    <x v="0"/>
    <x v="0"/>
    <x v="0"/>
    <x v="0"/>
    <x v="6"/>
    <x v="0"/>
    <x v="0"/>
    <x v="0"/>
    <x v="0"/>
  </r>
  <r>
    <n v="183353013"/>
    <x v="129"/>
    <x v="0"/>
    <x v="0"/>
    <x v="10"/>
    <x v="0"/>
    <x v="0"/>
    <x v="0"/>
    <x v="0"/>
    <x v="6"/>
    <x v="0"/>
    <x v="0"/>
    <x v="0"/>
    <x v="0"/>
  </r>
  <r>
    <n v="183355070"/>
    <x v="148"/>
    <x v="0"/>
    <x v="0"/>
    <x v="5"/>
    <x v="0"/>
    <x v="0"/>
    <x v="0"/>
    <x v="0"/>
    <x v="6"/>
    <x v="0"/>
    <x v="0"/>
    <x v="0"/>
    <x v="0"/>
  </r>
  <r>
    <n v="183355105"/>
    <x v="149"/>
    <x v="0"/>
    <x v="0"/>
    <x v="5"/>
    <x v="0"/>
    <x v="0"/>
    <x v="0"/>
    <x v="0"/>
    <x v="6"/>
    <x v="0"/>
    <x v="0"/>
    <x v="0"/>
    <x v="0"/>
  </r>
  <r>
    <n v="183355715"/>
    <x v="142"/>
    <x v="0"/>
    <x v="0"/>
    <x v="17"/>
    <x v="0"/>
    <x v="0"/>
    <x v="0"/>
    <x v="0"/>
    <x v="6"/>
    <x v="0"/>
    <x v="0"/>
    <x v="0"/>
    <x v="0"/>
  </r>
  <r>
    <n v="183355743"/>
    <x v="150"/>
    <x v="0"/>
    <x v="0"/>
    <x v="17"/>
    <x v="0"/>
    <x v="0"/>
    <x v="0"/>
    <x v="0"/>
    <x v="6"/>
    <x v="0"/>
    <x v="0"/>
    <x v="0"/>
    <x v="0"/>
  </r>
  <r>
    <n v="183357963"/>
    <x v="129"/>
    <x v="0"/>
    <x v="0"/>
    <x v="41"/>
    <x v="0"/>
    <x v="0"/>
    <x v="0"/>
    <x v="0"/>
    <x v="6"/>
    <x v="0"/>
    <x v="0"/>
    <x v="0"/>
    <x v="0"/>
  </r>
  <r>
    <n v="183358436"/>
    <x v="151"/>
    <x v="0"/>
    <x v="0"/>
    <x v="17"/>
    <x v="0"/>
    <x v="0"/>
    <x v="0"/>
    <x v="0"/>
    <x v="6"/>
    <x v="0"/>
    <x v="0"/>
    <x v="0"/>
    <x v="0"/>
  </r>
  <r>
    <n v="183380355"/>
    <x v="139"/>
    <x v="0"/>
    <x v="0"/>
    <x v="14"/>
    <x v="0"/>
    <x v="0"/>
    <x v="0"/>
    <x v="0"/>
    <x v="6"/>
    <x v="0"/>
    <x v="0"/>
    <x v="0"/>
    <x v="0"/>
  </r>
  <r>
    <n v="183380571"/>
    <x v="139"/>
    <x v="0"/>
    <x v="0"/>
    <x v="14"/>
    <x v="0"/>
    <x v="0"/>
    <x v="0"/>
    <x v="0"/>
    <x v="6"/>
    <x v="0"/>
    <x v="0"/>
    <x v="0"/>
    <x v="0"/>
  </r>
  <r>
    <n v="183400358"/>
    <x v="129"/>
    <x v="0"/>
    <x v="0"/>
    <x v="10"/>
    <x v="0"/>
    <x v="0"/>
    <x v="0"/>
    <x v="0"/>
    <x v="6"/>
    <x v="0"/>
    <x v="0"/>
    <x v="0"/>
    <x v="0"/>
  </r>
  <r>
    <n v="183400416"/>
    <x v="129"/>
    <x v="0"/>
    <x v="0"/>
    <x v="10"/>
    <x v="0"/>
    <x v="0"/>
    <x v="0"/>
    <x v="0"/>
    <x v="6"/>
    <x v="0"/>
    <x v="0"/>
    <x v="0"/>
    <x v="0"/>
  </r>
  <r>
    <n v="183400469"/>
    <x v="129"/>
    <x v="0"/>
    <x v="0"/>
    <x v="10"/>
    <x v="0"/>
    <x v="0"/>
    <x v="0"/>
    <x v="0"/>
    <x v="6"/>
    <x v="0"/>
    <x v="0"/>
    <x v="0"/>
    <x v="0"/>
  </r>
  <r>
    <n v="183404614"/>
    <x v="139"/>
    <x v="0"/>
    <x v="0"/>
    <x v="72"/>
    <x v="0"/>
    <x v="0"/>
    <x v="0"/>
    <x v="0"/>
    <x v="6"/>
    <x v="0"/>
    <x v="0"/>
    <x v="0"/>
    <x v="0"/>
  </r>
  <r>
    <n v="183455304"/>
    <x v="129"/>
    <x v="0"/>
    <x v="0"/>
    <x v="86"/>
    <x v="0"/>
    <x v="0"/>
    <x v="0"/>
    <x v="0"/>
    <x v="6"/>
    <x v="0"/>
    <x v="0"/>
    <x v="0"/>
    <x v="0"/>
  </r>
  <r>
    <n v="183472171"/>
    <x v="151"/>
    <x v="0"/>
    <x v="0"/>
    <x v="12"/>
    <x v="0"/>
    <x v="0"/>
    <x v="0"/>
    <x v="0"/>
    <x v="6"/>
    <x v="0"/>
    <x v="0"/>
    <x v="0"/>
    <x v="0"/>
  </r>
  <r>
    <n v="183472244"/>
    <x v="151"/>
    <x v="0"/>
    <x v="0"/>
    <x v="12"/>
    <x v="0"/>
    <x v="0"/>
    <x v="0"/>
    <x v="0"/>
    <x v="6"/>
    <x v="0"/>
    <x v="0"/>
    <x v="0"/>
    <x v="0"/>
  </r>
  <r>
    <n v="183476251"/>
    <x v="137"/>
    <x v="0"/>
    <x v="0"/>
    <x v="24"/>
    <x v="0"/>
    <x v="0"/>
    <x v="0"/>
    <x v="0"/>
    <x v="6"/>
    <x v="0"/>
    <x v="0"/>
    <x v="0"/>
    <x v="0"/>
  </r>
  <r>
    <n v="183489064"/>
    <x v="142"/>
    <x v="0"/>
    <x v="0"/>
    <x v="6"/>
    <x v="0"/>
    <x v="0"/>
    <x v="0"/>
    <x v="0"/>
    <x v="6"/>
    <x v="0"/>
    <x v="0"/>
    <x v="0"/>
    <x v="0"/>
  </r>
  <r>
    <n v="183489115"/>
    <x v="142"/>
    <x v="0"/>
    <x v="0"/>
    <x v="6"/>
    <x v="0"/>
    <x v="0"/>
    <x v="0"/>
    <x v="0"/>
    <x v="6"/>
    <x v="0"/>
    <x v="0"/>
    <x v="0"/>
    <x v="0"/>
  </r>
  <r>
    <n v="183490144"/>
    <x v="152"/>
    <x v="0"/>
    <x v="0"/>
    <x v="30"/>
    <x v="0"/>
    <x v="0"/>
    <x v="0"/>
    <x v="0"/>
    <x v="8"/>
    <x v="1"/>
    <x v="0"/>
    <x v="0"/>
    <x v="0"/>
  </r>
  <r>
    <n v="183490709"/>
    <x v="153"/>
    <x v="0"/>
    <x v="0"/>
    <x v="30"/>
    <x v="0"/>
    <x v="0"/>
    <x v="0"/>
    <x v="0"/>
    <x v="7"/>
    <x v="0"/>
    <x v="0"/>
    <x v="0"/>
    <x v="0"/>
  </r>
  <r>
    <n v="183508536"/>
    <x v="136"/>
    <x v="0"/>
    <x v="0"/>
    <x v="31"/>
    <x v="0"/>
    <x v="0"/>
    <x v="0"/>
    <x v="0"/>
    <x v="6"/>
    <x v="0"/>
    <x v="0"/>
    <x v="0"/>
    <x v="0"/>
  </r>
  <r>
    <n v="183508562"/>
    <x v="136"/>
    <x v="0"/>
    <x v="0"/>
    <x v="31"/>
    <x v="0"/>
    <x v="0"/>
    <x v="0"/>
    <x v="0"/>
    <x v="6"/>
    <x v="0"/>
    <x v="0"/>
    <x v="0"/>
    <x v="0"/>
  </r>
  <r>
    <n v="183508584"/>
    <x v="136"/>
    <x v="0"/>
    <x v="0"/>
    <x v="31"/>
    <x v="0"/>
    <x v="0"/>
    <x v="0"/>
    <x v="0"/>
    <x v="6"/>
    <x v="0"/>
    <x v="0"/>
    <x v="0"/>
    <x v="0"/>
  </r>
  <r>
    <n v="183508608"/>
    <x v="136"/>
    <x v="0"/>
    <x v="0"/>
    <x v="31"/>
    <x v="0"/>
    <x v="0"/>
    <x v="0"/>
    <x v="0"/>
    <x v="6"/>
    <x v="0"/>
    <x v="0"/>
    <x v="0"/>
    <x v="0"/>
  </r>
  <r>
    <n v="183508639"/>
    <x v="136"/>
    <x v="0"/>
    <x v="0"/>
    <x v="31"/>
    <x v="0"/>
    <x v="0"/>
    <x v="0"/>
    <x v="0"/>
    <x v="6"/>
    <x v="0"/>
    <x v="0"/>
    <x v="0"/>
    <x v="0"/>
  </r>
  <r>
    <n v="183531528"/>
    <x v="137"/>
    <x v="0"/>
    <x v="0"/>
    <x v="13"/>
    <x v="0"/>
    <x v="0"/>
    <x v="0"/>
    <x v="0"/>
    <x v="6"/>
    <x v="0"/>
    <x v="0"/>
    <x v="0"/>
    <x v="0"/>
  </r>
  <r>
    <n v="183531571"/>
    <x v="137"/>
    <x v="0"/>
    <x v="0"/>
    <x v="13"/>
    <x v="0"/>
    <x v="0"/>
    <x v="0"/>
    <x v="0"/>
    <x v="6"/>
    <x v="0"/>
    <x v="0"/>
    <x v="0"/>
    <x v="0"/>
  </r>
  <r>
    <n v="183532781"/>
    <x v="136"/>
    <x v="0"/>
    <x v="0"/>
    <x v="52"/>
    <x v="0"/>
    <x v="0"/>
    <x v="0"/>
    <x v="0"/>
    <x v="6"/>
    <x v="0"/>
    <x v="0"/>
    <x v="0"/>
    <x v="0"/>
  </r>
  <r>
    <n v="183534731"/>
    <x v="145"/>
    <x v="0"/>
    <x v="0"/>
    <x v="3"/>
    <x v="0"/>
    <x v="0"/>
    <x v="0"/>
    <x v="0"/>
    <x v="6"/>
    <x v="0"/>
    <x v="0"/>
    <x v="0"/>
    <x v="0"/>
  </r>
  <r>
    <n v="183534763"/>
    <x v="138"/>
    <x v="0"/>
    <x v="0"/>
    <x v="3"/>
    <x v="0"/>
    <x v="0"/>
    <x v="0"/>
    <x v="0"/>
    <x v="6"/>
    <x v="0"/>
    <x v="0"/>
    <x v="0"/>
    <x v="0"/>
  </r>
  <r>
    <n v="183536837"/>
    <x v="151"/>
    <x v="0"/>
    <x v="0"/>
    <x v="23"/>
    <x v="0"/>
    <x v="0"/>
    <x v="0"/>
    <x v="0"/>
    <x v="6"/>
    <x v="0"/>
    <x v="0"/>
    <x v="0"/>
    <x v="0"/>
  </r>
  <r>
    <n v="183536864"/>
    <x v="151"/>
    <x v="0"/>
    <x v="0"/>
    <x v="23"/>
    <x v="0"/>
    <x v="0"/>
    <x v="0"/>
    <x v="0"/>
    <x v="6"/>
    <x v="0"/>
    <x v="0"/>
    <x v="0"/>
    <x v="0"/>
  </r>
  <r>
    <n v="183536886"/>
    <x v="151"/>
    <x v="0"/>
    <x v="0"/>
    <x v="23"/>
    <x v="0"/>
    <x v="0"/>
    <x v="0"/>
    <x v="0"/>
    <x v="6"/>
    <x v="0"/>
    <x v="0"/>
    <x v="0"/>
    <x v="0"/>
  </r>
  <r>
    <n v="183537052"/>
    <x v="137"/>
    <x v="0"/>
    <x v="0"/>
    <x v="14"/>
    <x v="0"/>
    <x v="0"/>
    <x v="0"/>
    <x v="0"/>
    <x v="6"/>
    <x v="0"/>
    <x v="0"/>
    <x v="0"/>
    <x v="0"/>
  </r>
  <r>
    <n v="183550459"/>
    <x v="154"/>
    <x v="0"/>
    <x v="0"/>
    <x v="63"/>
    <x v="0"/>
    <x v="0"/>
    <x v="0"/>
    <x v="0"/>
    <x v="6"/>
    <x v="0"/>
    <x v="0"/>
    <x v="0"/>
    <x v="0"/>
  </r>
  <r>
    <n v="183550512"/>
    <x v="154"/>
    <x v="0"/>
    <x v="0"/>
    <x v="63"/>
    <x v="0"/>
    <x v="0"/>
    <x v="0"/>
    <x v="0"/>
    <x v="6"/>
    <x v="0"/>
    <x v="0"/>
    <x v="0"/>
    <x v="0"/>
  </r>
  <r>
    <n v="183550974"/>
    <x v="145"/>
    <x v="0"/>
    <x v="0"/>
    <x v="32"/>
    <x v="0"/>
    <x v="0"/>
    <x v="0"/>
    <x v="0"/>
    <x v="6"/>
    <x v="0"/>
    <x v="0"/>
    <x v="0"/>
    <x v="0"/>
  </r>
  <r>
    <n v="183551003"/>
    <x v="145"/>
    <x v="0"/>
    <x v="0"/>
    <x v="32"/>
    <x v="0"/>
    <x v="0"/>
    <x v="0"/>
    <x v="0"/>
    <x v="6"/>
    <x v="0"/>
    <x v="0"/>
    <x v="0"/>
    <x v="0"/>
  </r>
  <r>
    <n v="183551036"/>
    <x v="145"/>
    <x v="0"/>
    <x v="0"/>
    <x v="32"/>
    <x v="0"/>
    <x v="0"/>
    <x v="0"/>
    <x v="0"/>
    <x v="6"/>
    <x v="0"/>
    <x v="0"/>
    <x v="0"/>
    <x v="0"/>
  </r>
  <r>
    <n v="183552165"/>
    <x v="151"/>
    <x v="0"/>
    <x v="0"/>
    <x v="87"/>
    <x v="0"/>
    <x v="0"/>
    <x v="0"/>
    <x v="0"/>
    <x v="6"/>
    <x v="0"/>
    <x v="0"/>
    <x v="0"/>
    <x v="0"/>
  </r>
  <r>
    <n v="183571174"/>
    <x v="155"/>
    <x v="0"/>
    <x v="0"/>
    <x v="17"/>
    <x v="0"/>
    <x v="0"/>
    <x v="0"/>
    <x v="0"/>
    <x v="6"/>
    <x v="0"/>
    <x v="0"/>
    <x v="0"/>
    <x v="0"/>
  </r>
  <r>
    <n v="183571233"/>
    <x v="156"/>
    <x v="0"/>
    <x v="0"/>
    <x v="17"/>
    <x v="0"/>
    <x v="0"/>
    <x v="0"/>
    <x v="0"/>
    <x v="6"/>
    <x v="0"/>
    <x v="0"/>
    <x v="0"/>
    <x v="0"/>
  </r>
  <r>
    <n v="183573588"/>
    <x v="137"/>
    <x v="0"/>
    <x v="0"/>
    <x v="68"/>
    <x v="0"/>
    <x v="0"/>
    <x v="0"/>
    <x v="0"/>
    <x v="6"/>
    <x v="0"/>
    <x v="0"/>
    <x v="0"/>
    <x v="0"/>
  </r>
  <r>
    <n v="183573789"/>
    <x v="137"/>
    <x v="0"/>
    <x v="0"/>
    <x v="68"/>
    <x v="0"/>
    <x v="0"/>
    <x v="0"/>
    <x v="0"/>
    <x v="6"/>
    <x v="0"/>
    <x v="0"/>
    <x v="0"/>
    <x v="0"/>
  </r>
  <r>
    <n v="183573885"/>
    <x v="137"/>
    <x v="0"/>
    <x v="0"/>
    <x v="68"/>
    <x v="0"/>
    <x v="0"/>
    <x v="0"/>
    <x v="0"/>
    <x v="6"/>
    <x v="0"/>
    <x v="0"/>
    <x v="0"/>
    <x v="0"/>
  </r>
  <r>
    <n v="183577307"/>
    <x v="151"/>
    <x v="0"/>
    <x v="0"/>
    <x v="85"/>
    <x v="0"/>
    <x v="0"/>
    <x v="0"/>
    <x v="0"/>
    <x v="6"/>
    <x v="0"/>
    <x v="0"/>
    <x v="0"/>
    <x v="0"/>
  </r>
  <r>
    <n v="183580812"/>
    <x v="137"/>
    <x v="0"/>
    <x v="0"/>
    <x v="5"/>
    <x v="0"/>
    <x v="0"/>
    <x v="0"/>
    <x v="0"/>
    <x v="6"/>
    <x v="0"/>
    <x v="0"/>
    <x v="0"/>
    <x v="0"/>
  </r>
  <r>
    <n v="183580835"/>
    <x v="137"/>
    <x v="0"/>
    <x v="0"/>
    <x v="5"/>
    <x v="0"/>
    <x v="0"/>
    <x v="0"/>
    <x v="0"/>
    <x v="6"/>
    <x v="0"/>
    <x v="0"/>
    <x v="0"/>
    <x v="0"/>
  </r>
  <r>
    <n v="183580856"/>
    <x v="137"/>
    <x v="0"/>
    <x v="0"/>
    <x v="5"/>
    <x v="0"/>
    <x v="0"/>
    <x v="0"/>
    <x v="0"/>
    <x v="6"/>
    <x v="0"/>
    <x v="0"/>
    <x v="0"/>
    <x v="0"/>
  </r>
  <r>
    <n v="183581685"/>
    <x v="151"/>
    <x v="0"/>
    <x v="0"/>
    <x v="23"/>
    <x v="0"/>
    <x v="0"/>
    <x v="0"/>
    <x v="0"/>
    <x v="6"/>
    <x v="0"/>
    <x v="0"/>
    <x v="0"/>
    <x v="0"/>
  </r>
  <r>
    <n v="183581713"/>
    <x v="151"/>
    <x v="0"/>
    <x v="0"/>
    <x v="23"/>
    <x v="0"/>
    <x v="0"/>
    <x v="0"/>
    <x v="0"/>
    <x v="6"/>
    <x v="0"/>
    <x v="0"/>
    <x v="0"/>
    <x v="0"/>
  </r>
  <r>
    <n v="183581746"/>
    <x v="137"/>
    <x v="0"/>
    <x v="0"/>
    <x v="23"/>
    <x v="0"/>
    <x v="0"/>
    <x v="0"/>
    <x v="0"/>
    <x v="6"/>
    <x v="0"/>
    <x v="0"/>
    <x v="0"/>
    <x v="0"/>
  </r>
  <r>
    <n v="183582282"/>
    <x v="142"/>
    <x v="0"/>
    <x v="0"/>
    <x v="88"/>
    <x v="0"/>
    <x v="0"/>
    <x v="0"/>
    <x v="0"/>
    <x v="6"/>
    <x v="0"/>
    <x v="0"/>
    <x v="0"/>
    <x v="0"/>
  </r>
  <r>
    <n v="183582329"/>
    <x v="142"/>
    <x v="0"/>
    <x v="0"/>
    <x v="88"/>
    <x v="0"/>
    <x v="0"/>
    <x v="0"/>
    <x v="0"/>
    <x v="6"/>
    <x v="0"/>
    <x v="0"/>
    <x v="0"/>
    <x v="0"/>
  </r>
  <r>
    <n v="183587419"/>
    <x v="151"/>
    <x v="0"/>
    <x v="0"/>
    <x v="10"/>
    <x v="0"/>
    <x v="0"/>
    <x v="0"/>
    <x v="0"/>
    <x v="6"/>
    <x v="0"/>
    <x v="0"/>
    <x v="0"/>
    <x v="0"/>
  </r>
  <r>
    <n v="183587456"/>
    <x v="151"/>
    <x v="0"/>
    <x v="0"/>
    <x v="10"/>
    <x v="0"/>
    <x v="0"/>
    <x v="0"/>
    <x v="0"/>
    <x v="6"/>
    <x v="0"/>
    <x v="0"/>
    <x v="0"/>
    <x v="0"/>
  </r>
  <r>
    <n v="183587480"/>
    <x v="151"/>
    <x v="0"/>
    <x v="0"/>
    <x v="10"/>
    <x v="0"/>
    <x v="0"/>
    <x v="0"/>
    <x v="0"/>
    <x v="6"/>
    <x v="0"/>
    <x v="0"/>
    <x v="0"/>
    <x v="0"/>
  </r>
  <r>
    <n v="183587550"/>
    <x v="145"/>
    <x v="0"/>
    <x v="0"/>
    <x v="25"/>
    <x v="0"/>
    <x v="0"/>
    <x v="0"/>
    <x v="0"/>
    <x v="6"/>
    <x v="0"/>
    <x v="0"/>
    <x v="0"/>
    <x v="0"/>
  </r>
  <r>
    <n v="183587582"/>
    <x v="145"/>
    <x v="0"/>
    <x v="0"/>
    <x v="25"/>
    <x v="0"/>
    <x v="0"/>
    <x v="0"/>
    <x v="0"/>
    <x v="6"/>
    <x v="0"/>
    <x v="0"/>
    <x v="0"/>
    <x v="0"/>
  </r>
  <r>
    <n v="183587609"/>
    <x v="145"/>
    <x v="0"/>
    <x v="0"/>
    <x v="25"/>
    <x v="0"/>
    <x v="0"/>
    <x v="0"/>
    <x v="0"/>
    <x v="6"/>
    <x v="0"/>
    <x v="0"/>
    <x v="0"/>
    <x v="0"/>
  </r>
  <r>
    <n v="183602980"/>
    <x v="142"/>
    <x v="0"/>
    <x v="0"/>
    <x v="17"/>
    <x v="0"/>
    <x v="0"/>
    <x v="0"/>
    <x v="0"/>
    <x v="6"/>
    <x v="0"/>
    <x v="0"/>
    <x v="0"/>
    <x v="0"/>
  </r>
  <r>
    <n v="183603015"/>
    <x v="151"/>
    <x v="0"/>
    <x v="0"/>
    <x v="17"/>
    <x v="0"/>
    <x v="0"/>
    <x v="0"/>
    <x v="0"/>
    <x v="6"/>
    <x v="0"/>
    <x v="0"/>
    <x v="0"/>
    <x v="0"/>
  </r>
  <r>
    <n v="183603051"/>
    <x v="151"/>
    <x v="0"/>
    <x v="0"/>
    <x v="17"/>
    <x v="0"/>
    <x v="0"/>
    <x v="0"/>
    <x v="0"/>
    <x v="6"/>
    <x v="0"/>
    <x v="0"/>
    <x v="0"/>
    <x v="0"/>
  </r>
  <r>
    <n v="183603600"/>
    <x v="156"/>
    <x v="0"/>
    <x v="0"/>
    <x v="25"/>
    <x v="0"/>
    <x v="0"/>
    <x v="0"/>
    <x v="0"/>
    <x v="6"/>
    <x v="0"/>
    <x v="0"/>
    <x v="0"/>
    <x v="0"/>
  </r>
  <r>
    <n v="183603633"/>
    <x v="156"/>
    <x v="0"/>
    <x v="0"/>
    <x v="25"/>
    <x v="0"/>
    <x v="0"/>
    <x v="0"/>
    <x v="0"/>
    <x v="6"/>
    <x v="0"/>
    <x v="0"/>
    <x v="0"/>
    <x v="0"/>
  </r>
  <r>
    <n v="183604091"/>
    <x v="138"/>
    <x v="0"/>
    <x v="0"/>
    <x v="34"/>
    <x v="0"/>
    <x v="0"/>
    <x v="0"/>
    <x v="0"/>
    <x v="6"/>
    <x v="0"/>
    <x v="0"/>
    <x v="0"/>
    <x v="0"/>
  </r>
  <r>
    <n v="183604123"/>
    <x v="138"/>
    <x v="0"/>
    <x v="0"/>
    <x v="34"/>
    <x v="0"/>
    <x v="0"/>
    <x v="0"/>
    <x v="0"/>
    <x v="6"/>
    <x v="0"/>
    <x v="0"/>
    <x v="0"/>
    <x v="0"/>
  </r>
  <r>
    <n v="183607180"/>
    <x v="145"/>
    <x v="0"/>
    <x v="0"/>
    <x v="14"/>
    <x v="0"/>
    <x v="12"/>
    <x v="0"/>
    <x v="1"/>
    <x v="6"/>
    <x v="0"/>
    <x v="0"/>
    <x v="0"/>
    <x v="0"/>
  </r>
  <r>
    <n v="183607266"/>
    <x v="145"/>
    <x v="0"/>
    <x v="0"/>
    <x v="14"/>
    <x v="0"/>
    <x v="9"/>
    <x v="0"/>
    <x v="1"/>
    <x v="6"/>
    <x v="0"/>
    <x v="0"/>
    <x v="0"/>
    <x v="0"/>
  </r>
  <r>
    <n v="183618439"/>
    <x v="118"/>
    <x v="0"/>
    <x v="0"/>
    <x v="72"/>
    <x v="0"/>
    <x v="0"/>
    <x v="0"/>
    <x v="0"/>
    <x v="6"/>
    <x v="0"/>
    <x v="0"/>
    <x v="0"/>
    <x v="0"/>
  </r>
  <r>
    <n v="183619330"/>
    <x v="145"/>
    <x v="0"/>
    <x v="0"/>
    <x v="7"/>
    <x v="0"/>
    <x v="0"/>
    <x v="0"/>
    <x v="0"/>
    <x v="6"/>
    <x v="0"/>
    <x v="0"/>
    <x v="0"/>
    <x v="0"/>
  </r>
  <r>
    <n v="183619347"/>
    <x v="145"/>
    <x v="0"/>
    <x v="0"/>
    <x v="7"/>
    <x v="0"/>
    <x v="0"/>
    <x v="0"/>
    <x v="0"/>
    <x v="6"/>
    <x v="0"/>
    <x v="0"/>
    <x v="0"/>
    <x v="0"/>
  </r>
  <r>
    <n v="183621621"/>
    <x v="145"/>
    <x v="0"/>
    <x v="0"/>
    <x v="54"/>
    <x v="0"/>
    <x v="0"/>
    <x v="0"/>
    <x v="0"/>
    <x v="6"/>
    <x v="0"/>
    <x v="0"/>
    <x v="0"/>
    <x v="0"/>
  </r>
  <r>
    <n v="183638288"/>
    <x v="148"/>
    <x v="0"/>
    <x v="0"/>
    <x v="16"/>
    <x v="0"/>
    <x v="0"/>
    <x v="0"/>
    <x v="0"/>
    <x v="6"/>
    <x v="0"/>
    <x v="0"/>
    <x v="0"/>
    <x v="0"/>
  </r>
  <r>
    <n v="183638323"/>
    <x v="151"/>
    <x v="0"/>
    <x v="0"/>
    <x v="16"/>
    <x v="0"/>
    <x v="0"/>
    <x v="0"/>
    <x v="0"/>
    <x v="6"/>
    <x v="0"/>
    <x v="0"/>
    <x v="0"/>
    <x v="0"/>
  </r>
  <r>
    <n v="183638371"/>
    <x v="151"/>
    <x v="0"/>
    <x v="0"/>
    <x v="16"/>
    <x v="0"/>
    <x v="0"/>
    <x v="0"/>
    <x v="0"/>
    <x v="6"/>
    <x v="0"/>
    <x v="0"/>
    <x v="0"/>
    <x v="0"/>
  </r>
  <r>
    <n v="183638707"/>
    <x v="142"/>
    <x v="0"/>
    <x v="0"/>
    <x v="44"/>
    <x v="0"/>
    <x v="12"/>
    <x v="0"/>
    <x v="1"/>
    <x v="6"/>
    <x v="0"/>
    <x v="0"/>
    <x v="0"/>
    <x v="0"/>
  </r>
  <r>
    <n v="183638754"/>
    <x v="145"/>
    <x v="0"/>
    <x v="0"/>
    <x v="44"/>
    <x v="0"/>
    <x v="0"/>
    <x v="0"/>
    <x v="0"/>
    <x v="6"/>
    <x v="0"/>
    <x v="0"/>
    <x v="0"/>
    <x v="0"/>
  </r>
  <r>
    <n v="183638788"/>
    <x v="145"/>
    <x v="0"/>
    <x v="0"/>
    <x v="44"/>
    <x v="0"/>
    <x v="0"/>
    <x v="0"/>
    <x v="0"/>
    <x v="6"/>
    <x v="0"/>
    <x v="0"/>
    <x v="0"/>
    <x v="0"/>
  </r>
  <r>
    <n v="183640611"/>
    <x v="157"/>
    <x v="0"/>
    <x v="0"/>
    <x v="3"/>
    <x v="0"/>
    <x v="13"/>
    <x v="0"/>
    <x v="1"/>
    <x v="7"/>
    <x v="0"/>
    <x v="0"/>
    <x v="0"/>
    <x v="0"/>
  </r>
  <r>
    <n v="183640704"/>
    <x v="142"/>
    <x v="0"/>
    <x v="0"/>
    <x v="3"/>
    <x v="0"/>
    <x v="0"/>
    <x v="0"/>
    <x v="0"/>
    <x v="6"/>
    <x v="0"/>
    <x v="0"/>
    <x v="0"/>
    <x v="0"/>
  </r>
  <r>
    <n v="183644938"/>
    <x v="156"/>
    <x v="0"/>
    <x v="0"/>
    <x v="17"/>
    <x v="0"/>
    <x v="0"/>
    <x v="0"/>
    <x v="0"/>
    <x v="6"/>
    <x v="0"/>
    <x v="0"/>
    <x v="0"/>
    <x v="0"/>
  </r>
  <r>
    <n v="183644966"/>
    <x v="156"/>
    <x v="0"/>
    <x v="0"/>
    <x v="17"/>
    <x v="0"/>
    <x v="0"/>
    <x v="0"/>
    <x v="0"/>
    <x v="6"/>
    <x v="0"/>
    <x v="0"/>
    <x v="0"/>
    <x v="0"/>
  </r>
  <r>
    <n v="183644989"/>
    <x v="145"/>
    <x v="0"/>
    <x v="0"/>
    <x v="32"/>
    <x v="0"/>
    <x v="0"/>
    <x v="0"/>
    <x v="0"/>
    <x v="6"/>
    <x v="0"/>
    <x v="0"/>
    <x v="0"/>
    <x v="0"/>
  </r>
  <r>
    <n v="183645047"/>
    <x v="145"/>
    <x v="0"/>
    <x v="0"/>
    <x v="32"/>
    <x v="0"/>
    <x v="0"/>
    <x v="0"/>
    <x v="0"/>
    <x v="6"/>
    <x v="0"/>
    <x v="0"/>
    <x v="0"/>
    <x v="0"/>
  </r>
  <r>
    <n v="183648374"/>
    <x v="145"/>
    <x v="0"/>
    <x v="0"/>
    <x v="75"/>
    <x v="0"/>
    <x v="0"/>
    <x v="0"/>
    <x v="0"/>
    <x v="6"/>
    <x v="0"/>
    <x v="0"/>
    <x v="0"/>
    <x v="0"/>
  </r>
  <r>
    <n v="183648398"/>
    <x v="157"/>
    <x v="0"/>
    <x v="0"/>
    <x v="75"/>
    <x v="0"/>
    <x v="0"/>
    <x v="0"/>
    <x v="0"/>
    <x v="7"/>
    <x v="0"/>
    <x v="0"/>
    <x v="0"/>
    <x v="0"/>
  </r>
  <r>
    <n v="183648417"/>
    <x v="157"/>
    <x v="0"/>
    <x v="0"/>
    <x v="75"/>
    <x v="0"/>
    <x v="0"/>
    <x v="0"/>
    <x v="0"/>
    <x v="7"/>
    <x v="0"/>
    <x v="0"/>
    <x v="0"/>
    <x v="0"/>
  </r>
  <r>
    <n v="183648444"/>
    <x v="145"/>
    <x v="0"/>
    <x v="0"/>
    <x v="75"/>
    <x v="0"/>
    <x v="0"/>
    <x v="0"/>
    <x v="0"/>
    <x v="6"/>
    <x v="0"/>
    <x v="0"/>
    <x v="0"/>
    <x v="0"/>
  </r>
  <r>
    <n v="183648469"/>
    <x v="145"/>
    <x v="0"/>
    <x v="0"/>
    <x v="75"/>
    <x v="0"/>
    <x v="0"/>
    <x v="0"/>
    <x v="0"/>
    <x v="6"/>
    <x v="0"/>
    <x v="0"/>
    <x v="0"/>
    <x v="0"/>
  </r>
  <r>
    <n v="183648917"/>
    <x v="158"/>
    <x v="0"/>
    <x v="0"/>
    <x v="23"/>
    <x v="0"/>
    <x v="0"/>
    <x v="0"/>
    <x v="0"/>
    <x v="6"/>
    <x v="0"/>
    <x v="0"/>
    <x v="0"/>
    <x v="0"/>
  </r>
  <r>
    <n v="183648957"/>
    <x v="158"/>
    <x v="0"/>
    <x v="0"/>
    <x v="23"/>
    <x v="0"/>
    <x v="0"/>
    <x v="0"/>
    <x v="0"/>
    <x v="6"/>
    <x v="0"/>
    <x v="0"/>
    <x v="0"/>
    <x v="0"/>
  </r>
  <r>
    <n v="183675175"/>
    <x v="159"/>
    <x v="0"/>
    <x v="0"/>
    <x v="3"/>
    <x v="0"/>
    <x v="0"/>
    <x v="0"/>
    <x v="0"/>
    <x v="7"/>
    <x v="0"/>
    <x v="0"/>
    <x v="0"/>
    <x v="0"/>
  </r>
  <r>
    <n v="183675840"/>
    <x v="155"/>
    <x v="0"/>
    <x v="0"/>
    <x v="13"/>
    <x v="0"/>
    <x v="0"/>
    <x v="0"/>
    <x v="0"/>
    <x v="6"/>
    <x v="0"/>
    <x v="0"/>
    <x v="0"/>
    <x v="0"/>
  </r>
  <r>
    <n v="183676530"/>
    <x v="160"/>
    <x v="0"/>
    <x v="0"/>
    <x v="4"/>
    <x v="0"/>
    <x v="0"/>
    <x v="0"/>
    <x v="0"/>
    <x v="7"/>
    <x v="0"/>
    <x v="0"/>
    <x v="0"/>
    <x v="0"/>
  </r>
  <r>
    <n v="183676559"/>
    <x v="160"/>
    <x v="0"/>
    <x v="0"/>
    <x v="4"/>
    <x v="0"/>
    <x v="0"/>
    <x v="0"/>
    <x v="0"/>
    <x v="7"/>
    <x v="0"/>
    <x v="0"/>
    <x v="0"/>
    <x v="0"/>
  </r>
  <r>
    <n v="183676577"/>
    <x v="160"/>
    <x v="0"/>
    <x v="0"/>
    <x v="4"/>
    <x v="0"/>
    <x v="0"/>
    <x v="0"/>
    <x v="0"/>
    <x v="7"/>
    <x v="0"/>
    <x v="0"/>
    <x v="0"/>
    <x v="0"/>
  </r>
  <r>
    <n v="183703024"/>
    <x v="161"/>
    <x v="0"/>
    <x v="0"/>
    <x v="6"/>
    <x v="0"/>
    <x v="0"/>
    <x v="0"/>
    <x v="0"/>
    <x v="8"/>
    <x v="1"/>
    <x v="0"/>
    <x v="0"/>
    <x v="0"/>
  </r>
  <r>
    <n v="183704098"/>
    <x v="138"/>
    <x v="0"/>
    <x v="0"/>
    <x v="21"/>
    <x v="0"/>
    <x v="0"/>
    <x v="0"/>
    <x v="0"/>
    <x v="6"/>
    <x v="0"/>
    <x v="0"/>
    <x v="0"/>
    <x v="0"/>
  </r>
  <r>
    <n v="183704147"/>
    <x v="138"/>
    <x v="0"/>
    <x v="0"/>
    <x v="21"/>
    <x v="0"/>
    <x v="0"/>
    <x v="0"/>
    <x v="0"/>
    <x v="6"/>
    <x v="0"/>
    <x v="0"/>
    <x v="0"/>
    <x v="0"/>
  </r>
  <r>
    <n v="183704200"/>
    <x v="138"/>
    <x v="0"/>
    <x v="0"/>
    <x v="21"/>
    <x v="0"/>
    <x v="0"/>
    <x v="0"/>
    <x v="0"/>
    <x v="6"/>
    <x v="0"/>
    <x v="0"/>
    <x v="0"/>
    <x v="0"/>
  </r>
  <r>
    <n v="183704595"/>
    <x v="162"/>
    <x v="0"/>
    <x v="0"/>
    <x v="24"/>
    <x v="0"/>
    <x v="0"/>
    <x v="0"/>
    <x v="0"/>
    <x v="7"/>
    <x v="0"/>
    <x v="0"/>
    <x v="0"/>
    <x v="0"/>
  </r>
  <r>
    <n v="183704633"/>
    <x v="162"/>
    <x v="0"/>
    <x v="0"/>
    <x v="24"/>
    <x v="0"/>
    <x v="0"/>
    <x v="0"/>
    <x v="0"/>
    <x v="7"/>
    <x v="0"/>
    <x v="0"/>
    <x v="0"/>
    <x v="0"/>
  </r>
  <r>
    <n v="183705895"/>
    <x v="138"/>
    <x v="0"/>
    <x v="0"/>
    <x v="18"/>
    <x v="0"/>
    <x v="0"/>
    <x v="0"/>
    <x v="0"/>
    <x v="6"/>
    <x v="0"/>
    <x v="0"/>
    <x v="0"/>
    <x v="0"/>
  </r>
  <r>
    <n v="183705938"/>
    <x v="138"/>
    <x v="0"/>
    <x v="0"/>
    <x v="18"/>
    <x v="0"/>
    <x v="0"/>
    <x v="0"/>
    <x v="0"/>
    <x v="6"/>
    <x v="0"/>
    <x v="0"/>
    <x v="0"/>
    <x v="0"/>
  </r>
  <r>
    <n v="183705981"/>
    <x v="138"/>
    <x v="0"/>
    <x v="0"/>
    <x v="18"/>
    <x v="0"/>
    <x v="0"/>
    <x v="0"/>
    <x v="0"/>
    <x v="6"/>
    <x v="0"/>
    <x v="0"/>
    <x v="0"/>
    <x v="0"/>
  </r>
  <r>
    <n v="183707282"/>
    <x v="158"/>
    <x v="0"/>
    <x v="0"/>
    <x v="23"/>
    <x v="0"/>
    <x v="0"/>
    <x v="0"/>
    <x v="0"/>
    <x v="6"/>
    <x v="0"/>
    <x v="0"/>
    <x v="0"/>
    <x v="0"/>
  </r>
  <r>
    <n v="183707320"/>
    <x v="158"/>
    <x v="0"/>
    <x v="0"/>
    <x v="23"/>
    <x v="0"/>
    <x v="0"/>
    <x v="0"/>
    <x v="0"/>
    <x v="6"/>
    <x v="0"/>
    <x v="0"/>
    <x v="0"/>
    <x v="0"/>
  </r>
  <r>
    <n v="183707772"/>
    <x v="156"/>
    <x v="0"/>
    <x v="0"/>
    <x v="76"/>
    <x v="0"/>
    <x v="0"/>
    <x v="0"/>
    <x v="0"/>
    <x v="6"/>
    <x v="0"/>
    <x v="0"/>
    <x v="0"/>
    <x v="0"/>
  </r>
  <r>
    <n v="183707811"/>
    <x v="156"/>
    <x v="0"/>
    <x v="0"/>
    <x v="76"/>
    <x v="0"/>
    <x v="0"/>
    <x v="0"/>
    <x v="0"/>
    <x v="6"/>
    <x v="0"/>
    <x v="0"/>
    <x v="0"/>
    <x v="0"/>
  </r>
  <r>
    <n v="183718445"/>
    <x v="155"/>
    <x v="0"/>
    <x v="0"/>
    <x v="74"/>
    <x v="0"/>
    <x v="0"/>
    <x v="0"/>
    <x v="0"/>
    <x v="6"/>
    <x v="0"/>
    <x v="0"/>
    <x v="0"/>
    <x v="0"/>
  </r>
  <r>
    <n v="183718942"/>
    <x v="145"/>
    <x v="0"/>
    <x v="0"/>
    <x v="89"/>
    <x v="0"/>
    <x v="0"/>
    <x v="0"/>
    <x v="0"/>
    <x v="6"/>
    <x v="0"/>
    <x v="0"/>
    <x v="0"/>
    <x v="0"/>
  </r>
  <r>
    <n v="183719304"/>
    <x v="158"/>
    <x v="0"/>
    <x v="0"/>
    <x v="7"/>
    <x v="0"/>
    <x v="0"/>
    <x v="0"/>
    <x v="0"/>
    <x v="6"/>
    <x v="0"/>
    <x v="0"/>
    <x v="0"/>
    <x v="0"/>
  </r>
  <r>
    <n v="183719334"/>
    <x v="158"/>
    <x v="0"/>
    <x v="0"/>
    <x v="7"/>
    <x v="0"/>
    <x v="0"/>
    <x v="0"/>
    <x v="0"/>
    <x v="6"/>
    <x v="0"/>
    <x v="0"/>
    <x v="0"/>
    <x v="0"/>
  </r>
  <r>
    <n v="183725396"/>
    <x v="163"/>
    <x v="0"/>
    <x v="0"/>
    <x v="13"/>
    <x v="0"/>
    <x v="0"/>
    <x v="0"/>
    <x v="0"/>
    <x v="6"/>
    <x v="0"/>
    <x v="0"/>
    <x v="0"/>
    <x v="0"/>
  </r>
  <r>
    <n v="183725782"/>
    <x v="149"/>
    <x v="0"/>
    <x v="0"/>
    <x v="30"/>
    <x v="0"/>
    <x v="0"/>
    <x v="0"/>
    <x v="0"/>
    <x v="6"/>
    <x v="0"/>
    <x v="0"/>
    <x v="0"/>
    <x v="0"/>
  </r>
  <r>
    <n v="183725817"/>
    <x v="147"/>
    <x v="0"/>
    <x v="0"/>
    <x v="30"/>
    <x v="0"/>
    <x v="0"/>
    <x v="0"/>
    <x v="0"/>
    <x v="7"/>
    <x v="0"/>
    <x v="0"/>
    <x v="0"/>
    <x v="0"/>
  </r>
  <r>
    <n v="183725889"/>
    <x v="164"/>
    <x v="0"/>
    <x v="0"/>
    <x v="30"/>
    <x v="0"/>
    <x v="0"/>
    <x v="0"/>
    <x v="0"/>
    <x v="6"/>
    <x v="0"/>
    <x v="0"/>
    <x v="0"/>
    <x v="0"/>
  </r>
  <r>
    <n v="183744476"/>
    <x v="155"/>
    <x v="0"/>
    <x v="0"/>
    <x v="8"/>
    <x v="0"/>
    <x v="0"/>
    <x v="0"/>
    <x v="0"/>
    <x v="6"/>
    <x v="0"/>
    <x v="0"/>
    <x v="0"/>
    <x v="0"/>
  </r>
  <r>
    <n v="183762180"/>
    <x v="156"/>
    <x v="0"/>
    <x v="0"/>
    <x v="69"/>
    <x v="0"/>
    <x v="0"/>
    <x v="0"/>
    <x v="0"/>
    <x v="6"/>
    <x v="0"/>
    <x v="0"/>
    <x v="0"/>
    <x v="0"/>
  </r>
  <r>
    <n v="183762212"/>
    <x v="156"/>
    <x v="0"/>
    <x v="0"/>
    <x v="69"/>
    <x v="0"/>
    <x v="0"/>
    <x v="0"/>
    <x v="0"/>
    <x v="6"/>
    <x v="0"/>
    <x v="0"/>
    <x v="0"/>
    <x v="0"/>
  </r>
  <r>
    <n v="183762250"/>
    <x v="156"/>
    <x v="0"/>
    <x v="0"/>
    <x v="69"/>
    <x v="0"/>
    <x v="0"/>
    <x v="0"/>
    <x v="0"/>
    <x v="6"/>
    <x v="0"/>
    <x v="0"/>
    <x v="0"/>
    <x v="0"/>
  </r>
  <r>
    <n v="183763229"/>
    <x v="164"/>
    <x v="0"/>
    <x v="0"/>
    <x v="54"/>
    <x v="0"/>
    <x v="0"/>
    <x v="0"/>
    <x v="0"/>
    <x v="6"/>
    <x v="0"/>
    <x v="0"/>
    <x v="0"/>
    <x v="0"/>
  </r>
  <r>
    <n v="183764000"/>
    <x v="118"/>
    <x v="0"/>
    <x v="0"/>
    <x v="76"/>
    <x v="0"/>
    <x v="0"/>
    <x v="0"/>
    <x v="0"/>
    <x v="6"/>
    <x v="0"/>
    <x v="0"/>
    <x v="0"/>
    <x v="0"/>
  </r>
  <r>
    <n v="183764280"/>
    <x v="165"/>
    <x v="0"/>
    <x v="0"/>
    <x v="31"/>
    <x v="0"/>
    <x v="0"/>
    <x v="0"/>
    <x v="0"/>
    <x v="7"/>
    <x v="0"/>
    <x v="0"/>
    <x v="0"/>
    <x v="0"/>
  </r>
  <r>
    <n v="183764336"/>
    <x v="165"/>
    <x v="0"/>
    <x v="0"/>
    <x v="31"/>
    <x v="0"/>
    <x v="0"/>
    <x v="0"/>
    <x v="0"/>
    <x v="7"/>
    <x v="0"/>
    <x v="0"/>
    <x v="0"/>
    <x v="0"/>
  </r>
  <r>
    <n v="183764394"/>
    <x v="165"/>
    <x v="0"/>
    <x v="0"/>
    <x v="31"/>
    <x v="0"/>
    <x v="0"/>
    <x v="0"/>
    <x v="0"/>
    <x v="7"/>
    <x v="0"/>
    <x v="0"/>
    <x v="0"/>
    <x v="0"/>
  </r>
  <r>
    <n v="183785508"/>
    <x v="166"/>
    <x v="0"/>
    <x v="0"/>
    <x v="90"/>
    <x v="0"/>
    <x v="0"/>
    <x v="0"/>
    <x v="0"/>
    <x v="7"/>
    <x v="0"/>
    <x v="0"/>
    <x v="0"/>
    <x v="0"/>
  </r>
  <r>
    <n v="183785568"/>
    <x v="166"/>
    <x v="0"/>
    <x v="0"/>
    <x v="90"/>
    <x v="0"/>
    <x v="0"/>
    <x v="0"/>
    <x v="0"/>
    <x v="7"/>
    <x v="0"/>
    <x v="0"/>
    <x v="0"/>
    <x v="0"/>
  </r>
  <r>
    <n v="183785599"/>
    <x v="166"/>
    <x v="0"/>
    <x v="0"/>
    <x v="90"/>
    <x v="0"/>
    <x v="0"/>
    <x v="0"/>
    <x v="0"/>
    <x v="7"/>
    <x v="0"/>
    <x v="0"/>
    <x v="0"/>
    <x v="0"/>
  </r>
  <r>
    <n v="183787330"/>
    <x v="158"/>
    <x v="0"/>
    <x v="0"/>
    <x v="14"/>
    <x v="0"/>
    <x v="0"/>
    <x v="0"/>
    <x v="0"/>
    <x v="6"/>
    <x v="0"/>
    <x v="0"/>
    <x v="0"/>
    <x v="0"/>
  </r>
  <r>
    <n v="183787382"/>
    <x v="158"/>
    <x v="0"/>
    <x v="0"/>
    <x v="14"/>
    <x v="0"/>
    <x v="0"/>
    <x v="0"/>
    <x v="0"/>
    <x v="6"/>
    <x v="0"/>
    <x v="0"/>
    <x v="0"/>
    <x v="0"/>
  </r>
  <r>
    <n v="183787423"/>
    <x v="158"/>
    <x v="0"/>
    <x v="0"/>
    <x v="14"/>
    <x v="0"/>
    <x v="0"/>
    <x v="0"/>
    <x v="0"/>
    <x v="6"/>
    <x v="0"/>
    <x v="0"/>
    <x v="0"/>
    <x v="0"/>
  </r>
  <r>
    <n v="183787473"/>
    <x v="158"/>
    <x v="0"/>
    <x v="0"/>
    <x v="14"/>
    <x v="0"/>
    <x v="0"/>
    <x v="0"/>
    <x v="0"/>
    <x v="6"/>
    <x v="0"/>
    <x v="0"/>
    <x v="0"/>
    <x v="0"/>
  </r>
  <r>
    <n v="183787520"/>
    <x v="158"/>
    <x v="0"/>
    <x v="0"/>
    <x v="14"/>
    <x v="0"/>
    <x v="0"/>
    <x v="0"/>
    <x v="0"/>
    <x v="6"/>
    <x v="0"/>
    <x v="0"/>
    <x v="0"/>
    <x v="0"/>
  </r>
  <r>
    <n v="183800421"/>
    <x v="165"/>
    <x v="0"/>
    <x v="0"/>
    <x v="34"/>
    <x v="0"/>
    <x v="13"/>
    <x v="0"/>
    <x v="1"/>
    <x v="7"/>
    <x v="0"/>
    <x v="0"/>
    <x v="0"/>
    <x v="0"/>
  </r>
  <r>
    <n v="183800480"/>
    <x v="167"/>
    <x v="0"/>
    <x v="0"/>
    <x v="34"/>
    <x v="0"/>
    <x v="0"/>
    <x v="0"/>
    <x v="0"/>
    <x v="7"/>
    <x v="0"/>
    <x v="0"/>
    <x v="0"/>
    <x v="0"/>
  </r>
  <r>
    <n v="183801554"/>
    <x v="148"/>
    <x v="0"/>
    <x v="0"/>
    <x v="54"/>
    <x v="0"/>
    <x v="0"/>
    <x v="0"/>
    <x v="0"/>
    <x v="6"/>
    <x v="0"/>
    <x v="0"/>
    <x v="0"/>
    <x v="0"/>
  </r>
  <r>
    <n v="183801596"/>
    <x v="148"/>
    <x v="0"/>
    <x v="0"/>
    <x v="54"/>
    <x v="0"/>
    <x v="0"/>
    <x v="0"/>
    <x v="0"/>
    <x v="6"/>
    <x v="0"/>
    <x v="0"/>
    <x v="0"/>
    <x v="0"/>
  </r>
  <r>
    <n v="183801633"/>
    <x v="148"/>
    <x v="0"/>
    <x v="0"/>
    <x v="54"/>
    <x v="0"/>
    <x v="0"/>
    <x v="0"/>
    <x v="0"/>
    <x v="6"/>
    <x v="0"/>
    <x v="0"/>
    <x v="0"/>
    <x v="0"/>
  </r>
  <r>
    <n v="183801696"/>
    <x v="164"/>
    <x v="0"/>
    <x v="0"/>
    <x v="54"/>
    <x v="0"/>
    <x v="0"/>
    <x v="0"/>
    <x v="0"/>
    <x v="6"/>
    <x v="0"/>
    <x v="0"/>
    <x v="0"/>
    <x v="0"/>
  </r>
  <r>
    <n v="183802741"/>
    <x v="158"/>
    <x v="0"/>
    <x v="0"/>
    <x v="23"/>
    <x v="0"/>
    <x v="0"/>
    <x v="0"/>
    <x v="0"/>
    <x v="6"/>
    <x v="0"/>
    <x v="0"/>
    <x v="0"/>
    <x v="0"/>
  </r>
  <r>
    <n v="183802774"/>
    <x v="118"/>
    <x v="0"/>
    <x v="0"/>
    <x v="23"/>
    <x v="0"/>
    <x v="0"/>
    <x v="0"/>
    <x v="0"/>
    <x v="6"/>
    <x v="0"/>
    <x v="0"/>
    <x v="0"/>
    <x v="0"/>
  </r>
  <r>
    <n v="183811608"/>
    <x v="158"/>
    <x v="0"/>
    <x v="0"/>
    <x v="8"/>
    <x v="0"/>
    <x v="0"/>
    <x v="0"/>
    <x v="0"/>
    <x v="6"/>
    <x v="0"/>
    <x v="0"/>
    <x v="0"/>
    <x v="0"/>
  </r>
  <r>
    <n v="183811732"/>
    <x v="158"/>
    <x v="0"/>
    <x v="0"/>
    <x v="8"/>
    <x v="0"/>
    <x v="0"/>
    <x v="0"/>
    <x v="0"/>
    <x v="6"/>
    <x v="0"/>
    <x v="0"/>
    <x v="0"/>
    <x v="0"/>
  </r>
  <r>
    <n v="183813244"/>
    <x v="158"/>
    <x v="0"/>
    <x v="0"/>
    <x v="6"/>
    <x v="0"/>
    <x v="0"/>
    <x v="0"/>
    <x v="0"/>
    <x v="6"/>
    <x v="0"/>
    <x v="0"/>
    <x v="0"/>
    <x v="0"/>
  </r>
  <r>
    <n v="183813372"/>
    <x v="158"/>
    <x v="0"/>
    <x v="0"/>
    <x v="6"/>
    <x v="0"/>
    <x v="0"/>
    <x v="0"/>
    <x v="0"/>
    <x v="6"/>
    <x v="0"/>
    <x v="0"/>
    <x v="0"/>
    <x v="0"/>
  </r>
  <r>
    <n v="183815494"/>
    <x v="164"/>
    <x v="0"/>
    <x v="0"/>
    <x v="14"/>
    <x v="0"/>
    <x v="0"/>
    <x v="0"/>
    <x v="0"/>
    <x v="6"/>
    <x v="0"/>
    <x v="0"/>
    <x v="0"/>
    <x v="0"/>
  </r>
  <r>
    <n v="183815533"/>
    <x v="164"/>
    <x v="0"/>
    <x v="0"/>
    <x v="14"/>
    <x v="0"/>
    <x v="0"/>
    <x v="0"/>
    <x v="0"/>
    <x v="6"/>
    <x v="0"/>
    <x v="0"/>
    <x v="0"/>
    <x v="0"/>
  </r>
  <r>
    <n v="183815559"/>
    <x v="164"/>
    <x v="0"/>
    <x v="0"/>
    <x v="14"/>
    <x v="0"/>
    <x v="0"/>
    <x v="0"/>
    <x v="0"/>
    <x v="6"/>
    <x v="0"/>
    <x v="0"/>
    <x v="0"/>
    <x v="0"/>
  </r>
  <r>
    <n v="183815614"/>
    <x v="164"/>
    <x v="0"/>
    <x v="0"/>
    <x v="14"/>
    <x v="0"/>
    <x v="0"/>
    <x v="0"/>
    <x v="0"/>
    <x v="6"/>
    <x v="0"/>
    <x v="0"/>
    <x v="0"/>
    <x v="0"/>
  </r>
  <r>
    <n v="183815668"/>
    <x v="158"/>
    <x v="0"/>
    <x v="0"/>
    <x v="14"/>
    <x v="0"/>
    <x v="0"/>
    <x v="0"/>
    <x v="0"/>
    <x v="6"/>
    <x v="0"/>
    <x v="0"/>
    <x v="0"/>
    <x v="0"/>
  </r>
  <r>
    <n v="183817305"/>
    <x v="155"/>
    <x v="0"/>
    <x v="0"/>
    <x v="12"/>
    <x v="0"/>
    <x v="0"/>
    <x v="0"/>
    <x v="0"/>
    <x v="6"/>
    <x v="0"/>
    <x v="0"/>
    <x v="0"/>
    <x v="0"/>
  </r>
  <r>
    <n v="183817328"/>
    <x v="155"/>
    <x v="0"/>
    <x v="0"/>
    <x v="12"/>
    <x v="0"/>
    <x v="0"/>
    <x v="0"/>
    <x v="0"/>
    <x v="6"/>
    <x v="0"/>
    <x v="0"/>
    <x v="0"/>
    <x v="0"/>
  </r>
  <r>
    <n v="183817354"/>
    <x v="155"/>
    <x v="0"/>
    <x v="0"/>
    <x v="12"/>
    <x v="0"/>
    <x v="0"/>
    <x v="0"/>
    <x v="0"/>
    <x v="6"/>
    <x v="0"/>
    <x v="0"/>
    <x v="0"/>
    <x v="0"/>
  </r>
  <r>
    <n v="183817620"/>
    <x v="148"/>
    <x v="0"/>
    <x v="0"/>
    <x v="40"/>
    <x v="0"/>
    <x v="0"/>
    <x v="0"/>
    <x v="0"/>
    <x v="6"/>
    <x v="0"/>
    <x v="0"/>
    <x v="0"/>
    <x v="0"/>
  </r>
  <r>
    <n v="183838208"/>
    <x v="158"/>
    <x v="0"/>
    <x v="0"/>
    <x v="13"/>
    <x v="0"/>
    <x v="0"/>
    <x v="0"/>
    <x v="0"/>
    <x v="6"/>
    <x v="0"/>
    <x v="0"/>
    <x v="0"/>
    <x v="0"/>
  </r>
  <r>
    <n v="183838298"/>
    <x v="158"/>
    <x v="0"/>
    <x v="0"/>
    <x v="13"/>
    <x v="0"/>
    <x v="0"/>
    <x v="0"/>
    <x v="0"/>
    <x v="6"/>
    <x v="0"/>
    <x v="0"/>
    <x v="0"/>
    <x v="0"/>
  </r>
  <r>
    <n v="183838355"/>
    <x v="158"/>
    <x v="0"/>
    <x v="0"/>
    <x v="13"/>
    <x v="0"/>
    <x v="0"/>
    <x v="0"/>
    <x v="0"/>
    <x v="6"/>
    <x v="0"/>
    <x v="0"/>
    <x v="0"/>
    <x v="0"/>
  </r>
  <r>
    <n v="183845704"/>
    <x v="148"/>
    <x v="0"/>
    <x v="0"/>
    <x v="40"/>
    <x v="0"/>
    <x v="0"/>
    <x v="0"/>
    <x v="0"/>
    <x v="6"/>
    <x v="0"/>
    <x v="0"/>
    <x v="0"/>
    <x v="0"/>
  </r>
  <r>
    <n v="183845804"/>
    <x v="148"/>
    <x v="0"/>
    <x v="0"/>
    <x v="40"/>
    <x v="0"/>
    <x v="0"/>
    <x v="0"/>
    <x v="0"/>
    <x v="6"/>
    <x v="0"/>
    <x v="0"/>
    <x v="0"/>
    <x v="0"/>
  </r>
  <r>
    <n v="183851284"/>
    <x v="164"/>
    <x v="0"/>
    <x v="0"/>
    <x v="25"/>
    <x v="0"/>
    <x v="0"/>
    <x v="0"/>
    <x v="0"/>
    <x v="6"/>
    <x v="0"/>
    <x v="0"/>
    <x v="0"/>
    <x v="0"/>
  </r>
  <r>
    <n v="183855177"/>
    <x v="148"/>
    <x v="0"/>
    <x v="0"/>
    <x v="52"/>
    <x v="0"/>
    <x v="0"/>
    <x v="0"/>
    <x v="0"/>
    <x v="6"/>
    <x v="0"/>
    <x v="0"/>
    <x v="0"/>
    <x v="0"/>
  </r>
  <r>
    <n v="183855230"/>
    <x v="148"/>
    <x v="0"/>
    <x v="0"/>
    <x v="52"/>
    <x v="0"/>
    <x v="0"/>
    <x v="0"/>
    <x v="0"/>
    <x v="6"/>
    <x v="0"/>
    <x v="0"/>
    <x v="0"/>
    <x v="0"/>
  </r>
  <r>
    <n v="183855274"/>
    <x v="148"/>
    <x v="0"/>
    <x v="0"/>
    <x v="52"/>
    <x v="0"/>
    <x v="0"/>
    <x v="0"/>
    <x v="0"/>
    <x v="6"/>
    <x v="0"/>
    <x v="0"/>
    <x v="0"/>
    <x v="0"/>
  </r>
  <r>
    <n v="183856848"/>
    <x v="158"/>
    <x v="0"/>
    <x v="0"/>
    <x v="30"/>
    <x v="0"/>
    <x v="13"/>
    <x v="0"/>
    <x v="1"/>
    <x v="6"/>
    <x v="0"/>
    <x v="0"/>
    <x v="0"/>
    <x v="0"/>
  </r>
  <r>
    <n v="183856880"/>
    <x v="148"/>
    <x v="0"/>
    <x v="0"/>
    <x v="30"/>
    <x v="0"/>
    <x v="0"/>
    <x v="0"/>
    <x v="0"/>
    <x v="6"/>
    <x v="0"/>
    <x v="0"/>
    <x v="0"/>
    <x v="0"/>
  </r>
  <r>
    <n v="183879531"/>
    <x v="167"/>
    <x v="0"/>
    <x v="0"/>
    <x v="34"/>
    <x v="0"/>
    <x v="13"/>
    <x v="0"/>
    <x v="1"/>
    <x v="7"/>
    <x v="0"/>
    <x v="0"/>
    <x v="0"/>
    <x v="0"/>
  </r>
  <r>
    <n v="183879559"/>
    <x v="165"/>
    <x v="0"/>
    <x v="0"/>
    <x v="34"/>
    <x v="0"/>
    <x v="0"/>
    <x v="0"/>
    <x v="0"/>
    <x v="7"/>
    <x v="0"/>
    <x v="0"/>
    <x v="0"/>
    <x v="0"/>
  </r>
  <r>
    <n v="183881519"/>
    <x v="155"/>
    <x v="0"/>
    <x v="0"/>
    <x v="32"/>
    <x v="0"/>
    <x v="13"/>
    <x v="0"/>
    <x v="1"/>
    <x v="6"/>
    <x v="0"/>
    <x v="0"/>
    <x v="0"/>
    <x v="0"/>
  </r>
  <r>
    <n v="183882134"/>
    <x v="168"/>
    <x v="0"/>
    <x v="0"/>
    <x v="72"/>
    <x v="0"/>
    <x v="0"/>
    <x v="0"/>
    <x v="0"/>
    <x v="7"/>
    <x v="0"/>
    <x v="0"/>
    <x v="0"/>
    <x v="0"/>
  </r>
  <r>
    <n v="183882156"/>
    <x v="169"/>
    <x v="0"/>
    <x v="0"/>
    <x v="72"/>
    <x v="0"/>
    <x v="0"/>
    <x v="0"/>
    <x v="0"/>
    <x v="7"/>
    <x v="0"/>
    <x v="0"/>
    <x v="0"/>
    <x v="0"/>
  </r>
  <r>
    <n v="183882862"/>
    <x v="149"/>
    <x v="0"/>
    <x v="0"/>
    <x v="68"/>
    <x v="0"/>
    <x v="0"/>
    <x v="0"/>
    <x v="0"/>
    <x v="6"/>
    <x v="0"/>
    <x v="0"/>
    <x v="0"/>
    <x v="0"/>
  </r>
  <r>
    <n v="183882930"/>
    <x v="158"/>
    <x v="0"/>
    <x v="0"/>
    <x v="68"/>
    <x v="0"/>
    <x v="0"/>
    <x v="0"/>
    <x v="0"/>
    <x v="6"/>
    <x v="0"/>
    <x v="0"/>
    <x v="0"/>
    <x v="0"/>
  </r>
  <r>
    <n v="183884098"/>
    <x v="153"/>
    <x v="0"/>
    <x v="0"/>
    <x v="19"/>
    <x v="0"/>
    <x v="0"/>
    <x v="0"/>
    <x v="0"/>
    <x v="7"/>
    <x v="0"/>
    <x v="0"/>
    <x v="0"/>
    <x v="0"/>
  </r>
  <r>
    <n v="183884441"/>
    <x v="154"/>
    <x v="0"/>
    <x v="0"/>
    <x v="72"/>
    <x v="0"/>
    <x v="0"/>
    <x v="0"/>
    <x v="0"/>
    <x v="6"/>
    <x v="0"/>
    <x v="0"/>
    <x v="0"/>
    <x v="0"/>
  </r>
  <r>
    <n v="183884459"/>
    <x v="164"/>
    <x v="0"/>
    <x v="0"/>
    <x v="72"/>
    <x v="0"/>
    <x v="0"/>
    <x v="0"/>
    <x v="0"/>
    <x v="6"/>
    <x v="0"/>
    <x v="0"/>
    <x v="0"/>
    <x v="0"/>
  </r>
  <r>
    <n v="183921602"/>
    <x v="170"/>
    <x v="0"/>
    <x v="0"/>
    <x v="30"/>
    <x v="0"/>
    <x v="0"/>
    <x v="0"/>
    <x v="0"/>
    <x v="7"/>
    <x v="0"/>
    <x v="0"/>
    <x v="0"/>
    <x v="0"/>
  </r>
  <r>
    <n v="183921795"/>
    <x v="164"/>
    <x v="0"/>
    <x v="0"/>
    <x v="16"/>
    <x v="0"/>
    <x v="0"/>
    <x v="0"/>
    <x v="0"/>
    <x v="6"/>
    <x v="0"/>
    <x v="0"/>
    <x v="0"/>
    <x v="0"/>
  </r>
  <r>
    <n v="183921844"/>
    <x v="164"/>
    <x v="0"/>
    <x v="0"/>
    <x v="16"/>
    <x v="0"/>
    <x v="0"/>
    <x v="0"/>
    <x v="0"/>
    <x v="6"/>
    <x v="0"/>
    <x v="0"/>
    <x v="0"/>
    <x v="0"/>
  </r>
  <r>
    <n v="183924417"/>
    <x v="155"/>
    <x v="0"/>
    <x v="0"/>
    <x v="17"/>
    <x v="0"/>
    <x v="0"/>
    <x v="0"/>
    <x v="0"/>
    <x v="6"/>
    <x v="0"/>
    <x v="0"/>
    <x v="0"/>
    <x v="0"/>
  </r>
  <r>
    <n v="183924457"/>
    <x v="155"/>
    <x v="0"/>
    <x v="0"/>
    <x v="17"/>
    <x v="0"/>
    <x v="0"/>
    <x v="0"/>
    <x v="0"/>
    <x v="6"/>
    <x v="0"/>
    <x v="0"/>
    <x v="0"/>
    <x v="0"/>
  </r>
  <r>
    <n v="183926201"/>
    <x v="164"/>
    <x v="0"/>
    <x v="0"/>
    <x v="25"/>
    <x v="0"/>
    <x v="13"/>
    <x v="0"/>
    <x v="1"/>
    <x v="6"/>
    <x v="0"/>
    <x v="0"/>
    <x v="0"/>
    <x v="0"/>
  </r>
  <r>
    <n v="183926316"/>
    <x v="164"/>
    <x v="0"/>
    <x v="0"/>
    <x v="25"/>
    <x v="0"/>
    <x v="8"/>
    <x v="0"/>
    <x v="1"/>
    <x v="6"/>
    <x v="0"/>
    <x v="0"/>
    <x v="0"/>
    <x v="0"/>
  </r>
  <r>
    <n v="183945279"/>
    <x v="164"/>
    <x v="0"/>
    <x v="0"/>
    <x v="34"/>
    <x v="0"/>
    <x v="0"/>
    <x v="0"/>
    <x v="0"/>
    <x v="6"/>
    <x v="0"/>
    <x v="0"/>
    <x v="0"/>
    <x v="0"/>
  </r>
  <r>
    <n v="183946255"/>
    <x v="140"/>
    <x v="0"/>
    <x v="0"/>
    <x v="79"/>
    <x v="0"/>
    <x v="0"/>
    <x v="0"/>
    <x v="0"/>
    <x v="7"/>
    <x v="0"/>
    <x v="0"/>
    <x v="0"/>
    <x v="0"/>
  </r>
  <r>
    <n v="183946288"/>
    <x v="155"/>
    <x v="0"/>
    <x v="0"/>
    <x v="54"/>
    <x v="0"/>
    <x v="0"/>
    <x v="0"/>
    <x v="0"/>
    <x v="6"/>
    <x v="0"/>
    <x v="0"/>
    <x v="0"/>
    <x v="0"/>
  </r>
  <r>
    <n v="183946301"/>
    <x v="159"/>
    <x v="0"/>
    <x v="0"/>
    <x v="79"/>
    <x v="0"/>
    <x v="0"/>
    <x v="0"/>
    <x v="0"/>
    <x v="7"/>
    <x v="0"/>
    <x v="0"/>
    <x v="0"/>
    <x v="0"/>
  </r>
  <r>
    <n v="183946314"/>
    <x v="155"/>
    <x v="0"/>
    <x v="0"/>
    <x v="54"/>
    <x v="0"/>
    <x v="0"/>
    <x v="0"/>
    <x v="0"/>
    <x v="6"/>
    <x v="0"/>
    <x v="0"/>
    <x v="0"/>
    <x v="0"/>
  </r>
  <r>
    <n v="183946369"/>
    <x v="159"/>
    <x v="0"/>
    <x v="0"/>
    <x v="79"/>
    <x v="0"/>
    <x v="0"/>
    <x v="0"/>
    <x v="0"/>
    <x v="7"/>
    <x v="0"/>
    <x v="0"/>
    <x v="0"/>
    <x v="0"/>
  </r>
  <r>
    <n v="183946402"/>
    <x v="159"/>
    <x v="0"/>
    <x v="0"/>
    <x v="79"/>
    <x v="0"/>
    <x v="0"/>
    <x v="0"/>
    <x v="0"/>
    <x v="7"/>
    <x v="0"/>
    <x v="0"/>
    <x v="0"/>
    <x v="0"/>
  </r>
  <r>
    <n v="183946432"/>
    <x v="159"/>
    <x v="0"/>
    <x v="0"/>
    <x v="79"/>
    <x v="0"/>
    <x v="0"/>
    <x v="0"/>
    <x v="0"/>
    <x v="7"/>
    <x v="0"/>
    <x v="0"/>
    <x v="0"/>
    <x v="0"/>
  </r>
  <r>
    <n v="183962869"/>
    <x v="155"/>
    <x v="0"/>
    <x v="0"/>
    <x v="24"/>
    <x v="0"/>
    <x v="12"/>
    <x v="0"/>
    <x v="1"/>
    <x v="6"/>
    <x v="0"/>
    <x v="0"/>
    <x v="0"/>
    <x v="0"/>
  </r>
  <r>
    <n v="183962971"/>
    <x v="164"/>
    <x v="0"/>
    <x v="0"/>
    <x v="24"/>
    <x v="0"/>
    <x v="0"/>
    <x v="0"/>
    <x v="0"/>
    <x v="6"/>
    <x v="0"/>
    <x v="0"/>
    <x v="0"/>
    <x v="0"/>
  </r>
  <r>
    <n v="183964714"/>
    <x v="155"/>
    <x v="0"/>
    <x v="0"/>
    <x v="13"/>
    <x v="0"/>
    <x v="0"/>
    <x v="0"/>
    <x v="0"/>
    <x v="6"/>
    <x v="0"/>
    <x v="0"/>
    <x v="0"/>
    <x v="0"/>
  </r>
  <r>
    <n v="183964762"/>
    <x v="155"/>
    <x v="0"/>
    <x v="0"/>
    <x v="13"/>
    <x v="0"/>
    <x v="0"/>
    <x v="0"/>
    <x v="0"/>
    <x v="6"/>
    <x v="0"/>
    <x v="0"/>
    <x v="0"/>
    <x v="0"/>
  </r>
  <r>
    <n v="183964828"/>
    <x v="155"/>
    <x v="0"/>
    <x v="0"/>
    <x v="13"/>
    <x v="0"/>
    <x v="0"/>
    <x v="0"/>
    <x v="0"/>
    <x v="6"/>
    <x v="0"/>
    <x v="0"/>
    <x v="0"/>
    <x v="0"/>
  </r>
  <r>
    <n v="183964869"/>
    <x v="155"/>
    <x v="0"/>
    <x v="0"/>
    <x v="13"/>
    <x v="0"/>
    <x v="0"/>
    <x v="0"/>
    <x v="0"/>
    <x v="6"/>
    <x v="0"/>
    <x v="0"/>
    <x v="0"/>
    <x v="0"/>
  </r>
  <r>
    <n v="183965313"/>
    <x v="164"/>
    <x v="0"/>
    <x v="0"/>
    <x v="17"/>
    <x v="0"/>
    <x v="12"/>
    <x v="0"/>
    <x v="1"/>
    <x v="6"/>
    <x v="0"/>
    <x v="0"/>
    <x v="0"/>
    <x v="0"/>
  </r>
  <r>
    <n v="183965416"/>
    <x v="164"/>
    <x v="0"/>
    <x v="0"/>
    <x v="17"/>
    <x v="0"/>
    <x v="0"/>
    <x v="0"/>
    <x v="0"/>
    <x v="6"/>
    <x v="0"/>
    <x v="0"/>
    <x v="0"/>
    <x v="0"/>
  </r>
  <r>
    <n v="183965490"/>
    <x v="164"/>
    <x v="0"/>
    <x v="0"/>
    <x v="17"/>
    <x v="0"/>
    <x v="0"/>
    <x v="0"/>
    <x v="0"/>
    <x v="6"/>
    <x v="0"/>
    <x v="0"/>
    <x v="0"/>
    <x v="0"/>
  </r>
  <r>
    <n v="183965626"/>
    <x v="164"/>
    <x v="0"/>
    <x v="0"/>
    <x v="17"/>
    <x v="0"/>
    <x v="0"/>
    <x v="0"/>
    <x v="0"/>
    <x v="6"/>
    <x v="0"/>
    <x v="0"/>
    <x v="0"/>
    <x v="0"/>
  </r>
  <r>
    <n v="183965669"/>
    <x v="158"/>
    <x v="0"/>
    <x v="0"/>
    <x v="17"/>
    <x v="0"/>
    <x v="0"/>
    <x v="0"/>
    <x v="0"/>
    <x v="6"/>
    <x v="0"/>
    <x v="0"/>
    <x v="0"/>
    <x v="0"/>
  </r>
  <r>
    <n v="183967444"/>
    <x v="163"/>
    <x v="0"/>
    <x v="0"/>
    <x v="3"/>
    <x v="0"/>
    <x v="0"/>
    <x v="0"/>
    <x v="0"/>
    <x v="6"/>
    <x v="0"/>
    <x v="0"/>
    <x v="0"/>
    <x v="0"/>
  </r>
  <r>
    <n v="183979521"/>
    <x v="154"/>
    <x v="0"/>
    <x v="0"/>
    <x v="3"/>
    <x v="0"/>
    <x v="0"/>
    <x v="0"/>
    <x v="0"/>
    <x v="6"/>
    <x v="0"/>
    <x v="0"/>
    <x v="0"/>
    <x v="0"/>
  </r>
  <r>
    <n v="183987472"/>
    <x v="140"/>
    <x v="0"/>
    <x v="0"/>
    <x v="91"/>
    <x v="0"/>
    <x v="0"/>
    <x v="0"/>
    <x v="0"/>
    <x v="7"/>
    <x v="0"/>
    <x v="0"/>
    <x v="0"/>
    <x v="0"/>
  </r>
  <r>
    <n v="183992586"/>
    <x v="149"/>
    <x v="0"/>
    <x v="0"/>
    <x v="4"/>
    <x v="0"/>
    <x v="0"/>
    <x v="0"/>
    <x v="0"/>
    <x v="6"/>
    <x v="0"/>
    <x v="0"/>
    <x v="0"/>
    <x v="0"/>
  </r>
  <r>
    <n v="183992618"/>
    <x v="149"/>
    <x v="0"/>
    <x v="0"/>
    <x v="4"/>
    <x v="0"/>
    <x v="0"/>
    <x v="0"/>
    <x v="0"/>
    <x v="6"/>
    <x v="0"/>
    <x v="0"/>
    <x v="0"/>
    <x v="0"/>
  </r>
  <r>
    <n v="183992649"/>
    <x v="149"/>
    <x v="0"/>
    <x v="0"/>
    <x v="4"/>
    <x v="0"/>
    <x v="0"/>
    <x v="0"/>
    <x v="0"/>
    <x v="6"/>
    <x v="0"/>
    <x v="0"/>
    <x v="0"/>
    <x v="0"/>
  </r>
  <r>
    <n v="183993638"/>
    <x v="165"/>
    <x v="0"/>
    <x v="0"/>
    <x v="15"/>
    <x v="0"/>
    <x v="13"/>
    <x v="0"/>
    <x v="1"/>
    <x v="7"/>
    <x v="0"/>
    <x v="0"/>
    <x v="0"/>
    <x v="0"/>
  </r>
  <r>
    <n v="183993711"/>
    <x v="167"/>
    <x v="0"/>
    <x v="0"/>
    <x v="15"/>
    <x v="0"/>
    <x v="0"/>
    <x v="0"/>
    <x v="0"/>
    <x v="7"/>
    <x v="0"/>
    <x v="0"/>
    <x v="0"/>
    <x v="0"/>
  </r>
  <r>
    <n v="183994186"/>
    <x v="167"/>
    <x v="0"/>
    <x v="0"/>
    <x v="24"/>
    <x v="0"/>
    <x v="12"/>
    <x v="0"/>
    <x v="1"/>
    <x v="7"/>
    <x v="0"/>
    <x v="0"/>
    <x v="0"/>
    <x v="0"/>
  </r>
  <r>
    <n v="183994246"/>
    <x v="140"/>
    <x v="0"/>
    <x v="0"/>
    <x v="24"/>
    <x v="0"/>
    <x v="0"/>
    <x v="0"/>
    <x v="0"/>
    <x v="7"/>
    <x v="0"/>
    <x v="0"/>
    <x v="0"/>
    <x v="0"/>
  </r>
  <r>
    <n v="183997365"/>
    <x v="165"/>
    <x v="0"/>
    <x v="0"/>
    <x v="17"/>
    <x v="0"/>
    <x v="0"/>
    <x v="0"/>
    <x v="0"/>
    <x v="7"/>
    <x v="0"/>
    <x v="0"/>
    <x v="0"/>
    <x v="0"/>
  </r>
  <r>
    <n v="183997410"/>
    <x v="165"/>
    <x v="0"/>
    <x v="0"/>
    <x v="17"/>
    <x v="0"/>
    <x v="0"/>
    <x v="0"/>
    <x v="0"/>
    <x v="7"/>
    <x v="0"/>
    <x v="0"/>
    <x v="0"/>
    <x v="0"/>
  </r>
  <r>
    <n v="184009131"/>
    <x v="155"/>
    <x v="0"/>
    <x v="0"/>
    <x v="4"/>
    <x v="0"/>
    <x v="0"/>
    <x v="0"/>
    <x v="0"/>
    <x v="6"/>
    <x v="0"/>
    <x v="0"/>
    <x v="0"/>
    <x v="0"/>
  </r>
  <r>
    <n v="184010311"/>
    <x v="154"/>
    <x v="0"/>
    <x v="0"/>
    <x v="30"/>
    <x v="0"/>
    <x v="0"/>
    <x v="0"/>
    <x v="0"/>
    <x v="6"/>
    <x v="0"/>
    <x v="0"/>
    <x v="0"/>
    <x v="0"/>
  </r>
  <r>
    <n v="184010348"/>
    <x v="154"/>
    <x v="0"/>
    <x v="0"/>
    <x v="30"/>
    <x v="0"/>
    <x v="0"/>
    <x v="0"/>
    <x v="0"/>
    <x v="6"/>
    <x v="0"/>
    <x v="0"/>
    <x v="0"/>
    <x v="0"/>
  </r>
  <r>
    <n v="184028658"/>
    <x v="165"/>
    <x v="0"/>
    <x v="0"/>
    <x v="72"/>
    <x v="0"/>
    <x v="0"/>
    <x v="0"/>
    <x v="0"/>
    <x v="7"/>
    <x v="0"/>
    <x v="0"/>
    <x v="0"/>
    <x v="0"/>
  </r>
  <r>
    <n v="184028708"/>
    <x v="165"/>
    <x v="0"/>
    <x v="0"/>
    <x v="72"/>
    <x v="0"/>
    <x v="0"/>
    <x v="0"/>
    <x v="0"/>
    <x v="7"/>
    <x v="0"/>
    <x v="0"/>
    <x v="0"/>
    <x v="0"/>
  </r>
  <r>
    <n v="184048857"/>
    <x v="159"/>
    <x v="0"/>
    <x v="0"/>
    <x v="13"/>
    <x v="0"/>
    <x v="0"/>
    <x v="0"/>
    <x v="0"/>
    <x v="7"/>
    <x v="0"/>
    <x v="0"/>
    <x v="0"/>
    <x v="0"/>
  </r>
  <r>
    <n v="184048910"/>
    <x v="159"/>
    <x v="0"/>
    <x v="0"/>
    <x v="13"/>
    <x v="0"/>
    <x v="0"/>
    <x v="0"/>
    <x v="0"/>
    <x v="7"/>
    <x v="0"/>
    <x v="0"/>
    <x v="0"/>
    <x v="0"/>
  </r>
  <r>
    <n v="184049113"/>
    <x v="149"/>
    <x v="0"/>
    <x v="0"/>
    <x v="17"/>
    <x v="0"/>
    <x v="0"/>
    <x v="0"/>
    <x v="0"/>
    <x v="6"/>
    <x v="0"/>
    <x v="0"/>
    <x v="0"/>
    <x v="0"/>
  </r>
  <r>
    <n v="184049159"/>
    <x v="149"/>
    <x v="0"/>
    <x v="0"/>
    <x v="17"/>
    <x v="0"/>
    <x v="0"/>
    <x v="0"/>
    <x v="0"/>
    <x v="6"/>
    <x v="0"/>
    <x v="0"/>
    <x v="0"/>
    <x v="0"/>
  </r>
  <r>
    <n v="184049209"/>
    <x v="149"/>
    <x v="0"/>
    <x v="0"/>
    <x v="17"/>
    <x v="0"/>
    <x v="0"/>
    <x v="0"/>
    <x v="0"/>
    <x v="6"/>
    <x v="0"/>
    <x v="0"/>
    <x v="0"/>
    <x v="0"/>
  </r>
  <r>
    <n v="184049244"/>
    <x v="149"/>
    <x v="0"/>
    <x v="0"/>
    <x v="17"/>
    <x v="0"/>
    <x v="0"/>
    <x v="0"/>
    <x v="0"/>
    <x v="6"/>
    <x v="0"/>
    <x v="0"/>
    <x v="0"/>
    <x v="0"/>
  </r>
  <r>
    <n v="184049292"/>
    <x v="149"/>
    <x v="0"/>
    <x v="0"/>
    <x v="17"/>
    <x v="0"/>
    <x v="0"/>
    <x v="0"/>
    <x v="0"/>
    <x v="6"/>
    <x v="0"/>
    <x v="0"/>
    <x v="0"/>
    <x v="0"/>
  </r>
  <r>
    <n v="184049631"/>
    <x v="149"/>
    <x v="0"/>
    <x v="0"/>
    <x v="30"/>
    <x v="0"/>
    <x v="0"/>
    <x v="0"/>
    <x v="0"/>
    <x v="6"/>
    <x v="0"/>
    <x v="0"/>
    <x v="0"/>
    <x v="0"/>
  </r>
  <r>
    <n v="184049687"/>
    <x v="149"/>
    <x v="0"/>
    <x v="0"/>
    <x v="30"/>
    <x v="0"/>
    <x v="0"/>
    <x v="0"/>
    <x v="0"/>
    <x v="6"/>
    <x v="0"/>
    <x v="0"/>
    <x v="0"/>
    <x v="0"/>
  </r>
  <r>
    <n v="184049751"/>
    <x v="149"/>
    <x v="0"/>
    <x v="0"/>
    <x v="30"/>
    <x v="0"/>
    <x v="0"/>
    <x v="0"/>
    <x v="0"/>
    <x v="6"/>
    <x v="0"/>
    <x v="0"/>
    <x v="0"/>
    <x v="0"/>
  </r>
  <r>
    <n v="184049813"/>
    <x v="149"/>
    <x v="0"/>
    <x v="0"/>
    <x v="30"/>
    <x v="0"/>
    <x v="0"/>
    <x v="0"/>
    <x v="0"/>
    <x v="6"/>
    <x v="0"/>
    <x v="0"/>
    <x v="0"/>
    <x v="0"/>
  </r>
  <r>
    <n v="184051434"/>
    <x v="146"/>
    <x v="0"/>
    <x v="0"/>
    <x v="77"/>
    <x v="0"/>
    <x v="0"/>
    <x v="0"/>
    <x v="0"/>
    <x v="7"/>
    <x v="0"/>
    <x v="0"/>
    <x v="0"/>
    <x v="0"/>
  </r>
  <r>
    <n v="184051469"/>
    <x v="146"/>
    <x v="0"/>
    <x v="0"/>
    <x v="77"/>
    <x v="0"/>
    <x v="0"/>
    <x v="0"/>
    <x v="0"/>
    <x v="7"/>
    <x v="0"/>
    <x v="0"/>
    <x v="0"/>
    <x v="0"/>
  </r>
  <r>
    <n v="184052033"/>
    <x v="165"/>
    <x v="0"/>
    <x v="0"/>
    <x v="12"/>
    <x v="0"/>
    <x v="0"/>
    <x v="0"/>
    <x v="0"/>
    <x v="7"/>
    <x v="0"/>
    <x v="0"/>
    <x v="0"/>
    <x v="0"/>
  </r>
  <r>
    <n v="184054920"/>
    <x v="165"/>
    <x v="0"/>
    <x v="0"/>
    <x v="17"/>
    <x v="0"/>
    <x v="0"/>
    <x v="0"/>
    <x v="0"/>
    <x v="7"/>
    <x v="0"/>
    <x v="0"/>
    <x v="0"/>
    <x v="0"/>
  </r>
  <r>
    <n v="184054999"/>
    <x v="165"/>
    <x v="0"/>
    <x v="0"/>
    <x v="17"/>
    <x v="0"/>
    <x v="0"/>
    <x v="0"/>
    <x v="0"/>
    <x v="7"/>
    <x v="0"/>
    <x v="0"/>
    <x v="0"/>
    <x v="0"/>
  </r>
  <r>
    <n v="184055305"/>
    <x v="163"/>
    <x v="0"/>
    <x v="0"/>
    <x v="74"/>
    <x v="0"/>
    <x v="0"/>
    <x v="0"/>
    <x v="0"/>
    <x v="6"/>
    <x v="0"/>
    <x v="0"/>
    <x v="0"/>
    <x v="0"/>
  </r>
  <r>
    <n v="184055328"/>
    <x v="140"/>
    <x v="0"/>
    <x v="0"/>
    <x v="74"/>
    <x v="0"/>
    <x v="0"/>
    <x v="0"/>
    <x v="0"/>
    <x v="7"/>
    <x v="0"/>
    <x v="0"/>
    <x v="0"/>
    <x v="0"/>
  </r>
  <r>
    <n v="184057572"/>
    <x v="167"/>
    <x v="0"/>
    <x v="0"/>
    <x v="64"/>
    <x v="0"/>
    <x v="0"/>
    <x v="0"/>
    <x v="0"/>
    <x v="7"/>
    <x v="0"/>
    <x v="0"/>
    <x v="0"/>
    <x v="0"/>
  </r>
  <r>
    <n v="184057606"/>
    <x v="169"/>
    <x v="0"/>
    <x v="0"/>
    <x v="64"/>
    <x v="0"/>
    <x v="0"/>
    <x v="0"/>
    <x v="0"/>
    <x v="7"/>
    <x v="0"/>
    <x v="0"/>
    <x v="0"/>
    <x v="0"/>
  </r>
  <r>
    <n v="184059629"/>
    <x v="169"/>
    <x v="0"/>
    <x v="0"/>
    <x v="77"/>
    <x v="0"/>
    <x v="0"/>
    <x v="0"/>
    <x v="0"/>
    <x v="7"/>
    <x v="0"/>
    <x v="0"/>
    <x v="0"/>
    <x v="0"/>
  </r>
  <r>
    <n v="184059678"/>
    <x v="169"/>
    <x v="0"/>
    <x v="0"/>
    <x v="44"/>
    <x v="0"/>
    <x v="0"/>
    <x v="0"/>
    <x v="0"/>
    <x v="7"/>
    <x v="0"/>
    <x v="0"/>
    <x v="0"/>
    <x v="0"/>
  </r>
  <r>
    <n v="184059686"/>
    <x v="169"/>
    <x v="0"/>
    <x v="0"/>
    <x v="77"/>
    <x v="0"/>
    <x v="0"/>
    <x v="0"/>
    <x v="0"/>
    <x v="7"/>
    <x v="0"/>
    <x v="0"/>
    <x v="0"/>
    <x v="0"/>
  </r>
  <r>
    <n v="184059701"/>
    <x v="159"/>
    <x v="0"/>
    <x v="0"/>
    <x v="44"/>
    <x v="0"/>
    <x v="0"/>
    <x v="0"/>
    <x v="0"/>
    <x v="7"/>
    <x v="0"/>
    <x v="0"/>
    <x v="0"/>
    <x v="0"/>
  </r>
  <r>
    <n v="184059722"/>
    <x v="167"/>
    <x v="0"/>
    <x v="0"/>
    <x v="77"/>
    <x v="0"/>
    <x v="0"/>
    <x v="0"/>
    <x v="0"/>
    <x v="7"/>
    <x v="0"/>
    <x v="0"/>
    <x v="0"/>
    <x v="0"/>
  </r>
  <r>
    <n v="184059734"/>
    <x v="168"/>
    <x v="0"/>
    <x v="0"/>
    <x v="44"/>
    <x v="0"/>
    <x v="0"/>
    <x v="0"/>
    <x v="0"/>
    <x v="7"/>
    <x v="0"/>
    <x v="0"/>
    <x v="0"/>
    <x v="0"/>
  </r>
  <r>
    <n v="184059747"/>
    <x v="169"/>
    <x v="0"/>
    <x v="0"/>
    <x v="77"/>
    <x v="0"/>
    <x v="0"/>
    <x v="0"/>
    <x v="0"/>
    <x v="7"/>
    <x v="0"/>
    <x v="0"/>
    <x v="0"/>
    <x v="0"/>
  </r>
  <r>
    <n v="184059778"/>
    <x v="169"/>
    <x v="0"/>
    <x v="0"/>
    <x v="44"/>
    <x v="0"/>
    <x v="0"/>
    <x v="0"/>
    <x v="0"/>
    <x v="7"/>
    <x v="0"/>
    <x v="0"/>
    <x v="0"/>
    <x v="0"/>
  </r>
  <r>
    <n v="184061436"/>
    <x v="165"/>
    <x v="0"/>
    <x v="0"/>
    <x v="79"/>
    <x v="0"/>
    <x v="0"/>
    <x v="0"/>
    <x v="0"/>
    <x v="7"/>
    <x v="0"/>
    <x v="0"/>
    <x v="0"/>
    <x v="0"/>
  </r>
  <r>
    <n v="184065610"/>
    <x v="154"/>
    <x v="0"/>
    <x v="0"/>
    <x v="10"/>
    <x v="0"/>
    <x v="0"/>
    <x v="0"/>
    <x v="0"/>
    <x v="6"/>
    <x v="0"/>
    <x v="0"/>
    <x v="0"/>
    <x v="0"/>
  </r>
  <r>
    <n v="184065644"/>
    <x v="146"/>
    <x v="0"/>
    <x v="0"/>
    <x v="10"/>
    <x v="0"/>
    <x v="0"/>
    <x v="0"/>
    <x v="0"/>
    <x v="7"/>
    <x v="0"/>
    <x v="0"/>
    <x v="0"/>
    <x v="0"/>
  </r>
  <r>
    <n v="184078303"/>
    <x v="169"/>
    <x v="0"/>
    <x v="0"/>
    <x v="4"/>
    <x v="0"/>
    <x v="0"/>
    <x v="0"/>
    <x v="0"/>
    <x v="7"/>
    <x v="0"/>
    <x v="0"/>
    <x v="0"/>
    <x v="0"/>
  </r>
  <r>
    <n v="184078336"/>
    <x v="169"/>
    <x v="0"/>
    <x v="0"/>
    <x v="4"/>
    <x v="0"/>
    <x v="0"/>
    <x v="0"/>
    <x v="0"/>
    <x v="7"/>
    <x v="0"/>
    <x v="0"/>
    <x v="0"/>
    <x v="0"/>
  </r>
  <r>
    <n v="184081852"/>
    <x v="140"/>
    <x v="0"/>
    <x v="0"/>
    <x v="12"/>
    <x v="0"/>
    <x v="0"/>
    <x v="0"/>
    <x v="0"/>
    <x v="7"/>
    <x v="0"/>
    <x v="0"/>
    <x v="0"/>
    <x v="0"/>
  </r>
  <r>
    <n v="184081903"/>
    <x v="140"/>
    <x v="0"/>
    <x v="0"/>
    <x v="12"/>
    <x v="0"/>
    <x v="0"/>
    <x v="0"/>
    <x v="0"/>
    <x v="7"/>
    <x v="0"/>
    <x v="0"/>
    <x v="0"/>
    <x v="0"/>
  </r>
  <r>
    <n v="184099251"/>
    <x v="165"/>
    <x v="0"/>
    <x v="0"/>
    <x v="33"/>
    <x v="0"/>
    <x v="0"/>
    <x v="0"/>
    <x v="0"/>
    <x v="7"/>
    <x v="0"/>
    <x v="0"/>
    <x v="0"/>
    <x v="0"/>
  </r>
  <r>
    <n v="184136157"/>
    <x v="154"/>
    <x v="0"/>
    <x v="0"/>
    <x v="30"/>
    <x v="0"/>
    <x v="0"/>
    <x v="0"/>
    <x v="0"/>
    <x v="6"/>
    <x v="0"/>
    <x v="0"/>
    <x v="0"/>
    <x v="0"/>
  </r>
  <r>
    <n v="184149393"/>
    <x v="159"/>
    <x v="0"/>
    <x v="0"/>
    <x v="16"/>
    <x v="0"/>
    <x v="0"/>
    <x v="0"/>
    <x v="0"/>
    <x v="7"/>
    <x v="0"/>
    <x v="0"/>
    <x v="0"/>
    <x v="0"/>
  </r>
  <r>
    <n v="184149687"/>
    <x v="160"/>
    <x v="0"/>
    <x v="0"/>
    <x v="68"/>
    <x v="0"/>
    <x v="0"/>
    <x v="0"/>
    <x v="0"/>
    <x v="7"/>
    <x v="0"/>
    <x v="0"/>
    <x v="0"/>
    <x v="0"/>
  </r>
  <r>
    <n v="184149737"/>
    <x v="160"/>
    <x v="0"/>
    <x v="0"/>
    <x v="68"/>
    <x v="0"/>
    <x v="0"/>
    <x v="0"/>
    <x v="0"/>
    <x v="7"/>
    <x v="0"/>
    <x v="0"/>
    <x v="0"/>
    <x v="0"/>
  </r>
  <r>
    <n v="184149781"/>
    <x v="160"/>
    <x v="0"/>
    <x v="0"/>
    <x v="68"/>
    <x v="0"/>
    <x v="0"/>
    <x v="0"/>
    <x v="0"/>
    <x v="7"/>
    <x v="0"/>
    <x v="0"/>
    <x v="0"/>
    <x v="0"/>
  </r>
  <r>
    <n v="184150503"/>
    <x v="163"/>
    <x v="0"/>
    <x v="0"/>
    <x v="21"/>
    <x v="0"/>
    <x v="0"/>
    <x v="0"/>
    <x v="0"/>
    <x v="6"/>
    <x v="0"/>
    <x v="0"/>
    <x v="0"/>
    <x v="0"/>
  </r>
  <r>
    <n v="184152972"/>
    <x v="167"/>
    <x v="0"/>
    <x v="0"/>
    <x v="6"/>
    <x v="0"/>
    <x v="0"/>
    <x v="0"/>
    <x v="0"/>
    <x v="7"/>
    <x v="0"/>
    <x v="0"/>
    <x v="0"/>
    <x v="0"/>
  </r>
  <r>
    <n v="184153345"/>
    <x v="152"/>
    <x v="0"/>
    <x v="0"/>
    <x v="10"/>
    <x v="0"/>
    <x v="0"/>
    <x v="0"/>
    <x v="0"/>
    <x v="8"/>
    <x v="1"/>
    <x v="0"/>
    <x v="0"/>
    <x v="0"/>
  </r>
  <r>
    <n v="184153387"/>
    <x v="152"/>
    <x v="0"/>
    <x v="0"/>
    <x v="10"/>
    <x v="0"/>
    <x v="0"/>
    <x v="0"/>
    <x v="0"/>
    <x v="8"/>
    <x v="1"/>
    <x v="0"/>
    <x v="0"/>
    <x v="0"/>
  </r>
  <r>
    <n v="184155182"/>
    <x v="160"/>
    <x v="0"/>
    <x v="0"/>
    <x v="63"/>
    <x v="0"/>
    <x v="0"/>
    <x v="0"/>
    <x v="0"/>
    <x v="7"/>
    <x v="0"/>
    <x v="0"/>
    <x v="0"/>
    <x v="0"/>
  </r>
  <r>
    <n v="184155224"/>
    <x v="140"/>
    <x v="0"/>
    <x v="0"/>
    <x v="63"/>
    <x v="0"/>
    <x v="0"/>
    <x v="0"/>
    <x v="0"/>
    <x v="7"/>
    <x v="0"/>
    <x v="0"/>
    <x v="0"/>
    <x v="0"/>
  </r>
  <r>
    <n v="184155662"/>
    <x v="159"/>
    <x v="0"/>
    <x v="0"/>
    <x v="75"/>
    <x v="0"/>
    <x v="0"/>
    <x v="0"/>
    <x v="0"/>
    <x v="7"/>
    <x v="0"/>
    <x v="0"/>
    <x v="0"/>
    <x v="0"/>
  </r>
  <r>
    <n v="184155730"/>
    <x v="159"/>
    <x v="0"/>
    <x v="0"/>
    <x v="75"/>
    <x v="0"/>
    <x v="0"/>
    <x v="0"/>
    <x v="0"/>
    <x v="7"/>
    <x v="0"/>
    <x v="0"/>
    <x v="0"/>
    <x v="0"/>
  </r>
  <r>
    <n v="184155781"/>
    <x v="159"/>
    <x v="0"/>
    <x v="0"/>
    <x v="75"/>
    <x v="0"/>
    <x v="0"/>
    <x v="0"/>
    <x v="0"/>
    <x v="7"/>
    <x v="0"/>
    <x v="0"/>
    <x v="0"/>
    <x v="0"/>
  </r>
  <r>
    <n v="184155821"/>
    <x v="159"/>
    <x v="0"/>
    <x v="0"/>
    <x v="75"/>
    <x v="0"/>
    <x v="0"/>
    <x v="0"/>
    <x v="0"/>
    <x v="7"/>
    <x v="0"/>
    <x v="0"/>
    <x v="0"/>
    <x v="0"/>
  </r>
  <r>
    <n v="184169378"/>
    <x v="160"/>
    <x v="0"/>
    <x v="0"/>
    <x v="74"/>
    <x v="0"/>
    <x v="0"/>
    <x v="0"/>
    <x v="0"/>
    <x v="7"/>
    <x v="0"/>
    <x v="0"/>
    <x v="0"/>
    <x v="0"/>
  </r>
  <r>
    <n v="184169426"/>
    <x v="160"/>
    <x v="0"/>
    <x v="0"/>
    <x v="74"/>
    <x v="0"/>
    <x v="0"/>
    <x v="0"/>
    <x v="0"/>
    <x v="7"/>
    <x v="0"/>
    <x v="0"/>
    <x v="0"/>
    <x v="0"/>
  </r>
  <r>
    <n v="184169732"/>
    <x v="160"/>
    <x v="0"/>
    <x v="0"/>
    <x v="41"/>
    <x v="0"/>
    <x v="0"/>
    <x v="0"/>
    <x v="0"/>
    <x v="7"/>
    <x v="0"/>
    <x v="0"/>
    <x v="0"/>
    <x v="0"/>
  </r>
  <r>
    <n v="184169760"/>
    <x v="160"/>
    <x v="0"/>
    <x v="0"/>
    <x v="41"/>
    <x v="0"/>
    <x v="0"/>
    <x v="0"/>
    <x v="0"/>
    <x v="7"/>
    <x v="0"/>
    <x v="0"/>
    <x v="0"/>
    <x v="0"/>
  </r>
  <r>
    <n v="184176465"/>
    <x v="159"/>
    <x v="0"/>
    <x v="0"/>
    <x v="21"/>
    <x v="0"/>
    <x v="0"/>
    <x v="0"/>
    <x v="0"/>
    <x v="7"/>
    <x v="0"/>
    <x v="0"/>
    <x v="0"/>
    <x v="0"/>
  </r>
  <r>
    <n v="184176517"/>
    <x v="159"/>
    <x v="0"/>
    <x v="0"/>
    <x v="21"/>
    <x v="0"/>
    <x v="0"/>
    <x v="0"/>
    <x v="0"/>
    <x v="7"/>
    <x v="0"/>
    <x v="0"/>
    <x v="0"/>
    <x v="0"/>
  </r>
  <r>
    <n v="184176551"/>
    <x v="159"/>
    <x v="0"/>
    <x v="0"/>
    <x v="21"/>
    <x v="0"/>
    <x v="0"/>
    <x v="0"/>
    <x v="0"/>
    <x v="7"/>
    <x v="0"/>
    <x v="0"/>
    <x v="0"/>
    <x v="0"/>
  </r>
  <r>
    <n v="184189262"/>
    <x v="159"/>
    <x v="0"/>
    <x v="0"/>
    <x v="10"/>
    <x v="0"/>
    <x v="0"/>
    <x v="0"/>
    <x v="0"/>
    <x v="7"/>
    <x v="0"/>
    <x v="0"/>
    <x v="0"/>
    <x v="0"/>
  </r>
  <r>
    <n v="184189448"/>
    <x v="165"/>
    <x v="0"/>
    <x v="0"/>
    <x v="12"/>
    <x v="0"/>
    <x v="0"/>
    <x v="0"/>
    <x v="0"/>
    <x v="7"/>
    <x v="0"/>
    <x v="0"/>
    <x v="0"/>
    <x v="0"/>
  </r>
  <r>
    <n v="184189486"/>
    <x v="165"/>
    <x v="0"/>
    <x v="0"/>
    <x v="12"/>
    <x v="0"/>
    <x v="0"/>
    <x v="0"/>
    <x v="0"/>
    <x v="7"/>
    <x v="0"/>
    <x v="0"/>
    <x v="0"/>
    <x v="0"/>
  </r>
  <r>
    <n v="184189524"/>
    <x v="165"/>
    <x v="0"/>
    <x v="0"/>
    <x v="12"/>
    <x v="0"/>
    <x v="0"/>
    <x v="0"/>
    <x v="0"/>
    <x v="7"/>
    <x v="0"/>
    <x v="0"/>
    <x v="0"/>
    <x v="0"/>
  </r>
  <r>
    <n v="184189565"/>
    <x v="165"/>
    <x v="0"/>
    <x v="0"/>
    <x v="12"/>
    <x v="0"/>
    <x v="0"/>
    <x v="0"/>
    <x v="0"/>
    <x v="7"/>
    <x v="0"/>
    <x v="0"/>
    <x v="0"/>
    <x v="0"/>
  </r>
  <r>
    <n v="184190914"/>
    <x v="160"/>
    <x v="0"/>
    <x v="0"/>
    <x v="7"/>
    <x v="0"/>
    <x v="0"/>
    <x v="0"/>
    <x v="0"/>
    <x v="7"/>
    <x v="0"/>
    <x v="0"/>
    <x v="0"/>
    <x v="0"/>
  </r>
  <r>
    <n v="184190951"/>
    <x v="160"/>
    <x v="0"/>
    <x v="0"/>
    <x v="7"/>
    <x v="0"/>
    <x v="0"/>
    <x v="0"/>
    <x v="0"/>
    <x v="7"/>
    <x v="0"/>
    <x v="0"/>
    <x v="0"/>
    <x v="0"/>
  </r>
  <r>
    <n v="184191312"/>
    <x v="168"/>
    <x v="0"/>
    <x v="0"/>
    <x v="30"/>
    <x v="0"/>
    <x v="0"/>
    <x v="0"/>
    <x v="0"/>
    <x v="7"/>
    <x v="0"/>
    <x v="0"/>
    <x v="0"/>
    <x v="0"/>
  </r>
  <r>
    <n v="184192451"/>
    <x v="165"/>
    <x v="0"/>
    <x v="0"/>
    <x v="23"/>
    <x v="0"/>
    <x v="0"/>
    <x v="0"/>
    <x v="0"/>
    <x v="7"/>
    <x v="0"/>
    <x v="0"/>
    <x v="0"/>
    <x v="0"/>
  </r>
  <r>
    <n v="184192494"/>
    <x v="165"/>
    <x v="0"/>
    <x v="0"/>
    <x v="23"/>
    <x v="0"/>
    <x v="0"/>
    <x v="0"/>
    <x v="0"/>
    <x v="7"/>
    <x v="0"/>
    <x v="0"/>
    <x v="0"/>
    <x v="0"/>
  </r>
  <r>
    <n v="184192635"/>
    <x v="140"/>
    <x v="0"/>
    <x v="0"/>
    <x v="5"/>
    <x v="0"/>
    <x v="0"/>
    <x v="0"/>
    <x v="0"/>
    <x v="7"/>
    <x v="0"/>
    <x v="0"/>
    <x v="0"/>
    <x v="0"/>
  </r>
  <r>
    <n v="184192664"/>
    <x v="140"/>
    <x v="0"/>
    <x v="0"/>
    <x v="5"/>
    <x v="0"/>
    <x v="0"/>
    <x v="0"/>
    <x v="0"/>
    <x v="7"/>
    <x v="0"/>
    <x v="0"/>
    <x v="0"/>
    <x v="0"/>
  </r>
  <r>
    <n v="184196246"/>
    <x v="160"/>
    <x v="0"/>
    <x v="0"/>
    <x v="34"/>
    <x v="0"/>
    <x v="0"/>
    <x v="0"/>
    <x v="0"/>
    <x v="7"/>
    <x v="0"/>
    <x v="0"/>
    <x v="0"/>
    <x v="0"/>
  </r>
  <r>
    <n v="184196305"/>
    <x v="168"/>
    <x v="0"/>
    <x v="0"/>
    <x v="34"/>
    <x v="0"/>
    <x v="0"/>
    <x v="0"/>
    <x v="0"/>
    <x v="7"/>
    <x v="0"/>
    <x v="0"/>
    <x v="0"/>
    <x v="0"/>
  </r>
  <r>
    <n v="184196384"/>
    <x v="140"/>
    <x v="0"/>
    <x v="0"/>
    <x v="17"/>
    <x v="0"/>
    <x v="0"/>
    <x v="0"/>
    <x v="0"/>
    <x v="7"/>
    <x v="0"/>
    <x v="0"/>
    <x v="0"/>
    <x v="0"/>
  </r>
  <r>
    <n v="184196432"/>
    <x v="140"/>
    <x v="0"/>
    <x v="0"/>
    <x v="17"/>
    <x v="0"/>
    <x v="0"/>
    <x v="0"/>
    <x v="0"/>
    <x v="7"/>
    <x v="0"/>
    <x v="0"/>
    <x v="0"/>
    <x v="0"/>
  </r>
  <r>
    <n v="184196465"/>
    <x v="140"/>
    <x v="0"/>
    <x v="0"/>
    <x v="17"/>
    <x v="0"/>
    <x v="0"/>
    <x v="0"/>
    <x v="0"/>
    <x v="7"/>
    <x v="0"/>
    <x v="0"/>
    <x v="0"/>
    <x v="0"/>
  </r>
  <r>
    <n v="184197246"/>
    <x v="153"/>
    <x v="0"/>
    <x v="0"/>
    <x v="17"/>
    <x v="0"/>
    <x v="0"/>
    <x v="0"/>
    <x v="0"/>
    <x v="7"/>
    <x v="0"/>
    <x v="0"/>
    <x v="0"/>
    <x v="0"/>
  </r>
  <r>
    <n v="184197308"/>
    <x v="153"/>
    <x v="0"/>
    <x v="0"/>
    <x v="17"/>
    <x v="0"/>
    <x v="0"/>
    <x v="0"/>
    <x v="0"/>
    <x v="7"/>
    <x v="0"/>
    <x v="0"/>
    <x v="0"/>
    <x v="0"/>
  </r>
  <r>
    <n v="184197338"/>
    <x v="153"/>
    <x v="0"/>
    <x v="0"/>
    <x v="17"/>
    <x v="0"/>
    <x v="0"/>
    <x v="0"/>
    <x v="0"/>
    <x v="7"/>
    <x v="0"/>
    <x v="0"/>
    <x v="0"/>
    <x v="0"/>
  </r>
  <r>
    <n v="184197385"/>
    <x v="153"/>
    <x v="0"/>
    <x v="0"/>
    <x v="17"/>
    <x v="0"/>
    <x v="0"/>
    <x v="0"/>
    <x v="0"/>
    <x v="7"/>
    <x v="0"/>
    <x v="0"/>
    <x v="0"/>
    <x v="0"/>
  </r>
  <r>
    <n v="184209745"/>
    <x v="159"/>
    <x v="0"/>
    <x v="0"/>
    <x v="77"/>
    <x v="0"/>
    <x v="0"/>
    <x v="0"/>
    <x v="0"/>
    <x v="7"/>
    <x v="0"/>
    <x v="0"/>
    <x v="0"/>
    <x v="0"/>
  </r>
  <r>
    <n v="184209773"/>
    <x v="159"/>
    <x v="0"/>
    <x v="0"/>
    <x v="77"/>
    <x v="0"/>
    <x v="0"/>
    <x v="0"/>
    <x v="0"/>
    <x v="7"/>
    <x v="0"/>
    <x v="0"/>
    <x v="0"/>
    <x v="0"/>
  </r>
  <r>
    <n v="184209795"/>
    <x v="159"/>
    <x v="0"/>
    <x v="0"/>
    <x v="77"/>
    <x v="0"/>
    <x v="0"/>
    <x v="0"/>
    <x v="0"/>
    <x v="7"/>
    <x v="0"/>
    <x v="0"/>
    <x v="0"/>
    <x v="0"/>
  </r>
  <r>
    <n v="184211518"/>
    <x v="147"/>
    <x v="0"/>
    <x v="0"/>
    <x v="69"/>
    <x v="0"/>
    <x v="0"/>
    <x v="0"/>
    <x v="0"/>
    <x v="7"/>
    <x v="0"/>
    <x v="0"/>
    <x v="0"/>
    <x v="0"/>
  </r>
  <r>
    <n v="184211544"/>
    <x v="147"/>
    <x v="0"/>
    <x v="0"/>
    <x v="69"/>
    <x v="0"/>
    <x v="0"/>
    <x v="0"/>
    <x v="0"/>
    <x v="7"/>
    <x v="0"/>
    <x v="0"/>
    <x v="0"/>
    <x v="0"/>
  </r>
  <r>
    <n v="184211574"/>
    <x v="147"/>
    <x v="0"/>
    <x v="0"/>
    <x v="69"/>
    <x v="0"/>
    <x v="0"/>
    <x v="0"/>
    <x v="0"/>
    <x v="7"/>
    <x v="0"/>
    <x v="0"/>
    <x v="0"/>
    <x v="0"/>
  </r>
  <r>
    <n v="184212008"/>
    <x v="140"/>
    <x v="0"/>
    <x v="0"/>
    <x v="75"/>
    <x v="0"/>
    <x v="0"/>
    <x v="0"/>
    <x v="0"/>
    <x v="7"/>
    <x v="0"/>
    <x v="0"/>
    <x v="0"/>
    <x v="0"/>
  </r>
  <r>
    <n v="184212768"/>
    <x v="140"/>
    <x v="0"/>
    <x v="0"/>
    <x v="78"/>
    <x v="0"/>
    <x v="0"/>
    <x v="0"/>
    <x v="0"/>
    <x v="7"/>
    <x v="0"/>
    <x v="0"/>
    <x v="0"/>
    <x v="0"/>
  </r>
  <r>
    <n v="184212773"/>
    <x v="167"/>
    <x v="0"/>
    <x v="0"/>
    <x v="18"/>
    <x v="0"/>
    <x v="0"/>
    <x v="0"/>
    <x v="0"/>
    <x v="7"/>
    <x v="0"/>
    <x v="0"/>
    <x v="0"/>
    <x v="0"/>
  </r>
  <r>
    <n v="184212786"/>
    <x v="171"/>
    <x v="0"/>
    <x v="0"/>
    <x v="78"/>
    <x v="0"/>
    <x v="0"/>
    <x v="0"/>
    <x v="0"/>
    <x v="6"/>
    <x v="0"/>
    <x v="0"/>
    <x v="0"/>
    <x v="0"/>
  </r>
  <r>
    <n v="184212808"/>
    <x v="167"/>
    <x v="0"/>
    <x v="0"/>
    <x v="18"/>
    <x v="0"/>
    <x v="0"/>
    <x v="0"/>
    <x v="0"/>
    <x v="7"/>
    <x v="0"/>
    <x v="0"/>
    <x v="0"/>
    <x v="0"/>
  </r>
  <r>
    <n v="184212834"/>
    <x v="167"/>
    <x v="0"/>
    <x v="0"/>
    <x v="18"/>
    <x v="0"/>
    <x v="0"/>
    <x v="0"/>
    <x v="0"/>
    <x v="7"/>
    <x v="0"/>
    <x v="0"/>
    <x v="0"/>
    <x v="0"/>
  </r>
  <r>
    <n v="184217464"/>
    <x v="169"/>
    <x v="0"/>
    <x v="0"/>
    <x v="16"/>
    <x v="0"/>
    <x v="0"/>
    <x v="0"/>
    <x v="0"/>
    <x v="7"/>
    <x v="0"/>
    <x v="0"/>
    <x v="0"/>
    <x v="0"/>
  </r>
  <r>
    <n v="184217512"/>
    <x v="169"/>
    <x v="0"/>
    <x v="0"/>
    <x v="16"/>
    <x v="0"/>
    <x v="0"/>
    <x v="0"/>
    <x v="0"/>
    <x v="7"/>
    <x v="0"/>
    <x v="0"/>
    <x v="0"/>
    <x v="0"/>
  </r>
  <r>
    <n v="184217549"/>
    <x v="169"/>
    <x v="0"/>
    <x v="0"/>
    <x v="16"/>
    <x v="0"/>
    <x v="0"/>
    <x v="0"/>
    <x v="0"/>
    <x v="7"/>
    <x v="0"/>
    <x v="0"/>
    <x v="0"/>
    <x v="0"/>
  </r>
  <r>
    <n v="184217583"/>
    <x v="169"/>
    <x v="0"/>
    <x v="0"/>
    <x v="16"/>
    <x v="0"/>
    <x v="0"/>
    <x v="0"/>
    <x v="0"/>
    <x v="7"/>
    <x v="0"/>
    <x v="0"/>
    <x v="0"/>
    <x v="0"/>
  </r>
  <r>
    <n v="184228630"/>
    <x v="146"/>
    <x v="0"/>
    <x v="0"/>
    <x v="10"/>
    <x v="0"/>
    <x v="0"/>
    <x v="0"/>
    <x v="0"/>
    <x v="7"/>
    <x v="0"/>
    <x v="0"/>
    <x v="0"/>
    <x v="0"/>
  </r>
  <r>
    <n v="184229091"/>
    <x v="146"/>
    <x v="0"/>
    <x v="0"/>
    <x v="10"/>
    <x v="0"/>
    <x v="0"/>
    <x v="0"/>
    <x v="0"/>
    <x v="7"/>
    <x v="0"/>
    <x v="0"/>
    <x v="0"/>
    <x v="0"/>
  </r>
  <r>
    <n v="184229182"/>
    <x v="169"/>
    <x v="0"/>
    <x v="0"/>
    <x v="12"/>
    <x v="0"/>
    <x v="0"/>
    <x v="0"/>
    <x v="0"/>
    <x v="7"/>
    <x v="0"/>
    <x v="0"/>
    <x v="0"/>
    <x v="0"/>
  </r>
  <r>
    <n v="184229262"/>
    <x v="169"/>
    <x v="0"/>
    <x v="0"/>
    <x v="12"/>
    <x v="0"/>
    <x v="0"/>
    <x v="0"/>
    <x v="0"/>
    <x v="7"/>
    <x v="0"/>
    <x v="0"/>
    <x v="0"/>
    <x v="0"/>
  </r>
  <r>
    <n v="184229313"/>
    <x v="159"/>
    <x v="0"/>
    <x v="0"/>
    <x v="4"/>
    <x v="0"/>
    <x v="0"/>
    <x v="0"/>
    <x v="0"/>
    <x v="7"/>
    <x v="0"/>
    <x v="0"/>
    <x v="0"/>
    <x v="0"/>
  </r>
  <r>
    <n v="184229377"/>
    <x v="159"/>
    <x v="0"/>
    <x v="0"/>
    <x v="4"/>
    <x v="0"/>
    <x v="0"/>
    <x v="0"/>
    <x v="0"/>
    <x v="7"/>
    <x v="0"/>
    <x v="0"/>
    <x v="0"/>
    <x v="0"/>
  </r>
  <r>
    <n v="184231155"/>
    <x v="169"/>
    <x v="0"/>
    <x v="0"/>
    <x v="23"/>
    <x v="0"/>
    <x v="0"/>
    <x v="0"/>
    <x v="0"/>
    <x v="7"/>
    <x v="0"/>
    <x v="0"/>
    <x v="0"/>
    <x v="0"/>
  </r>
  <r>
    <n v="184231196"/>
    <x v="169"/>
    <x v="0"/>
    <x v="0"/>
    <x v="23"/>
    <x v="0"/>
    <x v="0"/>
    <x v="0"/>
    <x v="0"/>
    <x v="7"/>
    <x v="0"/>
    <x v="0"/>
    <x v="0"/>
    <x v="0"/>
  </r>
  <r>
    <n v="184232195"/>
    <x v="140"/>
    <x v="0"/>
    <x v="0"/>
    <x v="10"/>
    <x v="0"/>
    <x v="0"/>
    <x v="0"/>
    <x v="0"/>
    <x v="7"/>
    <x v="0"/>
    <x v="0"/>
    <x v="0"/>
    <x v="0"/>
  </r>
  <r>
    <n v="184232238"/>
    <x v="140"/>
    <x v="0"/>
    <x v="0"/>
    <x v="10"/>
    <x v="0"/>
    <x v="0"/>
    <x v="0"/>
    <x v="0"/>
    <x v="7"/>
    <x v="0"/>
    <x v="0"/>
    <x v="0"/>
    <x v="0"/>
  </r>
  <r>
    <n v="184232288"/>
    <x v="140"/>
    <x v="0"/>
    <x v="0"/>
    <x v="10"/>
    <x v="0"/>
    <x v="0"/>
    <x v="0"/>
    <x v="0"/>
    <x v="7"/>
    <x v="0"/>
    <x v="0"/>
    <x v="0"/>
    <x v="0"/>
  </r>
  <r>
    <n v="184232332"/>
    <x v="133"/>
    <x v="0"/>
    <x v="0"/>
    <x v="30"/>
    <x v="0"/>
    <x v="0"/>
    <x v="0"/>
    <x v="0"/>
    <x v="7"/>
    <x v="0"/>
    <x v="0"/>
    <x v="0"/>
    <x v="0"/>
  </r>
  <r>
    <n v="184232341"/>
    <x v="140"/>
    <x v="0"/>
    <x v="0"/>
    <x v="10"/>
    <x v="0"/>
    <x v="0"/>
    <x v="0"/>
    <x v="0"/>
    <x v="7"/>
    <x v="0"/>
    <x v="0"/>
    <x v="0"/>
    <x v="0"/>
  </r>
  <r>
    <n v="184232380"/>
    <x v="161"/>
    <x v="0"/>
    <x v="0"/>
    <x v="30"/>
    <x v="0"/>
    <x v="0"/>
    <x v="0"/>
    <x v="0"/>
    <x v="8"/>
    <x v="1"/>
    <x v="0"/>
    <x v="0"/>
    <x v="0"/>
  </r>
  <r>
    <n v="184232428"/>
    <x v="133"/>
    <x v="0"/>
    <x v="0"/>
    <x v="30"/>
    <x v="0"/>
    <x v="0"/>
    <x v="0"/>
    <x v="0"/>
    <x v="7"/>
    <x v="0"/>
    <x v="0"/>
    <x v="0"/>
    <x v="0"/>
  </r>
  <r>
    <n v="184234423"/>
    <x v="140"/>
    <x v="0"/>
    <x v="0"/>
    <x v="21"/>
    <x v="0"/>
    <x v="0"/>
    <x v="0"/>
    <x v="0"/>
    <x v="7"/>
    <x v="0"/>
    <x v="0"/>
    <x v="0"/>
    <x v="0"/>
  </r>
  <r>
    <n v="184234458"/>
    <x v="140"/>
    <x v="0"/>
    <x v="0"/>
    <x v="21"/>
    <x v="0"/>
    <x v="0"/>
    <x v="0"/>
    <x v="0"/>
    <x v="7"/>
    <x v="0"/>
    <x v="0"/>
    <x v="0"/>
    <x v="0"/>
  </r>
  <r>
    <n v="184256084"/>
    <x v="159"/>
    <x v="0"/>
    <x v="0"/>
    <x v="92"/>
    <x v="0"/>
    <x v="0"/>
    <x v="0"/>
    <x v="0"/>
    <x v="7"/>
    <x v="0"/>
    <x v="0"/>
    <x v="0"/>
    <x v="0"/>
  </r>
  <r>
    <n v="184256104"/>
    <x v="169"/>
    <x v="0"/>
    <x v="0"/>
    <x v="92"/>
    <x v="0"/>
    <x v="0"/>
    <x v="0"/>
    <x v="0"/>
    <x v="7"/>
    <x v="0"/>
    <x v="0"/>
    <x v="0"/>
    <x v="0"/>
  </r>
  <r>
    <n v="184261429"/>
    <x v="140"/>
    <x v="0"/>
    <x v="0"/>
    <x v="21"/>
    <x v="0"/>
    <x v="0"/>
    <x v="0"/>
    <x v="0"/>
    <x v="7"/>
    <x v="0"/>
    <x v="0"/>
    <x v="0"/>
    <x v="0"/>
  </r>
  <r>
    <n v="184261934"/>
    <x v="169"/>
    <x v="0"/>
    <x v="0"/>
    <x v="6"/>
    <x v="0"/>
    <x v="0"/>
    <x v="0"/>
    <x v="0"/>
    <x v="7"/>
    <x v="0"/>
    <x v="0"/>
    <x v="0"/>
    <x v="0"/>
  </r>
  <r>
    <n v="184263635"/>
    <x v="140"/>
    <x v="0"/>
    <x v="0"/>
    <x v="24"/>
    <x v="0"/>
    <x v="0"/>
    <x v="0"/>
    <x v="0"/>
    <x v="7"/>
    <x v="0"/>
    <x v="0"/>
    <x v="0"/>
    <x v="0"/>
  </r>
  <r>
    <n v="184263708"/>
    <x v="140"/>
    <x v="0"/>
    <x v="0"/>
    <x v="24"/>
    <x v="0"/>
    <x v="0"/>
    <x v="0"/>
    <x v="0"/>
    <x v="7"/>
    <x v="0"/>
    <x v="0"/>
    <x v="0"/>
    <x v="0"/>
  </r>
  <r>
    <n v="184278432"/>
    <x v="168"/>
    <x v="0"/>
    <x v="0"/>
    <x v="31"/>
    <x v="0"/>
    <x v="0"/>
    <x v="0"/>
    <x v="0"/>
    <x v="7"/>
    <x v="0"/>
    <x v="0"/>
    <x v="0"/>
    <x v="0"/>
  </r>
  <r>
    <n v="184278450"/>
    <x v="168"/>
    <x v="0"/>
    <x v="0"/>
    <x v="31"/>
    <x v="0"/>
    <x v="0"/>
    <x v="0"/>
    <x v="0"/>
    <x v="7"/>
    <x v="0"/>
    <x v="0"/>
    <x v="0"/>
    <x v="0"/>
  </r>
  <r>
    <n v="184296723"/>
    <x v="147"/>
    <x v="0"/>
    <x v="0"/>
    <x v="79"/>
    <x v="0"/>
    <x v="0"/>
    <x v="0"/>
    <x v="0"/>
    <x v="7"/>
    <x v="0"/>
    <x v="0"/>
    <x v="0"/>
    <x v="0"/>
  </r>
  <r>
    <n v="184296766"/>
    <x v="157"/>
    <x v="0"/>
    <x v="0"/>
    <x v="79"/>
    <x v="0"/>
    <x v="0"/>
    <x v="0"/>
    <x v="0"/>
    <x v="7"/>
    <x v="0"/>
    <x v="0"/>
    <x v="0"/>
    <x v="0"/>
  </r>
  <r>
    <n v="184296875"/>
    <x v="168"/>
    <x v="0"/>
    <x v="0"/>
    <x v="24"/>
    <x v="0"/>
    <x v="0"/>
    <x v="0"/>
    <x v="0"/>
    <x v="7"/>
    <x v="0"/>
    <x v="0"/>
    <x v="0"/>
    <x v="0"/>
  </r>
  <r>
    <n v="184296917"/>
    <x v="168"/>
    <x v="0"/>
    <x v="0"/>
    <x v="24"/>
    <x v="0"/>
    <x v="0"/>
    <x v="0"/>
    <x v="0"/>
    <x v="7"/>
    <x v="0"/>
    <x v="0"/>
    <x v="0"/>
    <x v="0"/>
  </r>
  <r>
    <n v="184308499"/>
    <x v="169"/>
    <x v="0"/>
    <x v="0"/>
    <x v="21"/>
    <x v="0"/>
    <x v="0"/>
    <x v="0"/>
    <x v="0"/>
    <x v="7"/>
    <x v="0"/>
    <x v="0"/>
    <x v="0"/>
    <x v="0"/>
  </r>
  <r>
    <n v="184308532"/>
    <x v="169"/>
    <x v="0"/>
    <x v="0"/>
    <x v="21"/>
    <x v="0"/>
    <x v="0"/>
    <x v="0"/>
    <x v="0"/>
    <x v="7"/>
    <x v="0"/>
    <x v="0"/>
    <x v="0"/>
    <x v="0"/>
  </r>
  <r>
    <n v="184309426"/>
    <x v="169"/>
    <x v="0"/>
    <x v="0"/>
    <x v="10"/>
    <x v="0"/>
    <x v="0"/>
    <x v="0"/>
    <x v="0"/>
    <x v="7"/>
    <x v="0"/>
    <x v="0"/>
    <x v="0"/>
    <x v="0"/>
  </r>
  <r>
    <n v="184309448"/>
    <x v="159"/>
    <x v="0"/>
    <x v="0"/>
    <x v="10"/>
    <x v="0"/>
    <x v="0"/>
    <x v="0"/>
    <x v="0"/>
    <x v="7"/>
    <x v="0"/>
    <x v="0"/>
    <x v="0"/>
    <x v="0"/>
  </r>
  <r>
    <n v="184309644"/>
    <x v="168"/>
    <x v="0"/>
    <x v="0"/>
    <x v="24"/>
    <x v="0"/>
    <x v="0"/>
    <x v="0"/>
    <x v="0"/>
    <x v="7"/>
    <x v="0"/>
    <x v="0"/>
    <x v="0"/>
    <x v="0"/>
  </r>
  <r>
    <n v="184309693"/>
    <x v="168"/>
    <x v="0"/>
    <x v="0"/>
    <x v="24"/>
    <x v="0"/>
    <x v="0"/>
    <x v="0"/>
    <x v="0"/>
    <x v="7"/>
    <x v="0"/>
    <x v="0"/>
    <x v="0"/>
    <x v="0"/>
  </r>
  <r>
    <n v="184309724"/>
    <x v="168"/>
    <x v="0"/>
    <x v="0"/>
    <x v="24"/>
    <x v="0"/>
    <x v="0"/>
    <x v="0"/>
    <x v="0"/>
    <x v="7"/>
    <x v="0"/>
    <x v="0"/>
    <x v="0"/>
    <x v="0"/>
  </r>
  <r>
    <n v="184309848"/>
    <x v="133"/>
    <x v="0"/>
    <x v="0"/>
    <x v="13"/>
    <x v="0"/>
    <x v="0"/>
    <x v="0"/>
    <x v="0"/>
    <x v="7"/>
    <x v="0"/>
    <x v="0"/>
    <x v="0"/>
    <x v="0"/>
  </r>
  <r>
    <n v="184309901"/>
    <x v="133"/>
    <x v="0"/>
    <x v="0"/>
    <x v="13"/>
    <x v="0"/>
    <x v="0"/>
    <x v="0"/>
    <x v="0"/>
    <x v="7"/>
    <x v="0"/>
    <x v="0"/>
    <x v="0"/>
    <x v="0"/>
  </r>
  <r>
    <n v="184317059"/>
    <x v="160"/>
    <x v="0"/>
    <x v="0"/>
    <x v="5"/>
    <x v="0"/>
    <x v="0"/>
    <x v="0"/>
    <x v="0"/>
    <x v="7"/>
    <x v="0"/>
    <x v="0"/>
    <x v="0"/>
    <x v="0"/>
  </r>
  <r>
    <n v="184317093"/>
    <x v="160"/>
    <x v="0"/>
    <x v="0"/>
    <x v="5"/>
    <x v="0"/>
    <x v="0"/>
    <x v="0"/>
    <x v="0"/>
    <x v="7"/>
    <x v="0"/>
    <x v="0"/>
    <x v="0"/>
    <x v="0"/>
  </r>
  <r>
    <n v="184317123"/>
    <x v="160"/>
    <x v="0"/>
    <x v="0"/>
    <x v="5"/>
    <x v="0"/>
    <x v="0"/>
    <x v="0"/>
    <x v="0"/>
    <x v="7"/>
    <x v="0"/>
    <x v="0"/>
    <x v="0"/>
    <x v="0"/>
  </r>
  <r>
    <n v="184317147"/>
    <x v="160"/>
    <x v="0"/>
    <x v="0"/>
    <x v="5"/>
    <x v="0"/>
    <x v="0"/>
    <x v="0"/>
    <x v="0"/>
    <x v="7"/>
    <x v="0"/>
    <x v="0"/>
    <x v="0"/>
    <x v="0"/>
  </r>
  <r>
    <n v="184329294"/>
    <x v="169"/>
    <x v="0"/>
    <x v="0"/>
    <x v="68"/>
    <x v="0"/>
    <x v="0"/>
    <x v="0"/>
    <x v="0"/>
    <x v="7"/>
    <x v="0"/>
    <x v="0"/>
    <x v="0"/>
    <x v="0"/>
  </r>
  <r>
    <n v="184329317"/>
    <x v="169"/>
    <x v="0"/>
    <x v="0"/>
    <x v="68"/>
    <x v="0"/>
    <x v="0"/>
    <x v="0"/>
    <x v="0"/>
    <x v="7"/>
    <x v="0"/>
    <x v="0"/>
    <x v="0"/>
    <x v="0"/>
  </r>
  <r>
    <n v="184329337"/>
    <x v="159"/>
    <x v="0"/>
    <x v="0"/>
    <x v="68"/>
    <x v="0"/>
    <x v="0"/>
    <x v="0"/>
    <x v="0"/>
    <x v="7"/>
    <x v="0"/>
    <x v="0"/>
    <x v="0"/>
    <x v="0"/>
  </r>
  <r>
    <n v="184379958"/>
    <x v="172"/>
    <x v="0"/>
    <x v="0"/>
    <x v="7"/>
    <x v="0"/>
    <x v="0"/>
    <x v="0"/>
    <x v="0"/>
    <x v="8"/>
    <x v="1"/>
    <x v="0"/>
    <x v="0"/>
    <x v="0"/>
  </r>
  <r>
    <n v="184384836"/>
    <x v="147"/>
    <x v="0"/>
    <x v="0"/>
    <x v="63"/>
    <x v="0"/>
    <x v="0"/>
    <x v="0"/>
    <x v="0"/>
    <x v="7"/>
    <x v="0"/>
    <x v="0"/>
    <x v="0"/>
    <x v="0"/>
  </r>
  <r>
    <n v="184384869"/>
    <x v="147"/>
    <x v="0"/>
    <x v="0"/>
    <x v="63"/>
    <x v="0"/>
    <x v="0"/>
    <x v="0"/>
    <x v="0"/>
    <x v="7"/>
    <x v="0"/>
    <x v="0"/>
    <x v="0"/>
    <x v="0"/>
  </r>
  <r>
    <n v="184384907"/>
    <x v="147"/>
    <x v="0"/>
    <x v="0"/>
    <x v="63"/>
    <x v="0"/>
    <x v="0"/>
    <x v="0"/>
    <x v="0"/>
    <x v="7"/>
    <x v="0"/>
    <x v="0"/>
    <x v="0"/>
    <x v="0"/>
  </r>
  <r>
    <n v="184385205"/>
    <x v="167"/>
    <x v="0"/>
    <x v="0"/>
    <x v="7"/>
    <x v="0"/>
    <x v="0"/>
    <x v="0"/>
    <x v="0"/>
    <x v="7"/>
    <x v="0"/>
    <x v="0"/>
    <x v="0"/>
    <x v="0"/>
  </r>
  <r>
    <n v="184385793"/>
    <x v="146"/>
    <x v="0"/>
    <x v="0"/>
    <x v="5"/>
    <x v="0"/>
    <x v="0"/>
    <x v="0"/>
    <x v="0"/>
    <x v="7"/>
    <x v="0"/>
    <x v="0"/>
    <x v="0"/>
    <x v="0"/>
  </r>
  <r>
    <n v="184409665"/>
    <x v="167"/>
    <x v="0"/>
    <x v="0"/>
    <x v="13"/>
    <x v="0"/>
    <x v="0"/>
    <x v="0"/>
    <x v="0"/>
    <x v="7"/>
    <x v="0"/>
    <x v="0"/>
    <x v="0"/>
    <x v="0"/>
  </r>
  <r>
    <n v="184410979"/>
    <x v="160"/>
    <x v="0"/>
    <x v="0"/>
    <x v="31"/>
    <x v="0"/>
    <x v="0"/>
    <x v="0"/>
    <x v="0"/>
    <x v="7"/>
    <x v="0"/>
    <x v="0"/>
    <x v="0"/>
    <x v="0"/>
  </r>
  <r>
    <n v="184411028"/>
    <x v="160"/>
    <x v="0"/>
    <x v="0"/>
    <x v="31"/>
    <x v="0"/>
    <x v="0"/>
    <x v="0"/>
    <x v="0"/>
    <x v="7"/>
    <x v="0"/>
    <x v="0"/>
    <x v="0"/>
    <x v="0"/>
  </r>
  <r>
    <n v="184411233"/>
    <x v="160"/>
    <x v="0"/>
    <x v="0"/>
    <x v="13"/>
    <x v="0"/>
    <x v="0"/>
    <x v="0"/>
    <x v="0"/>
    <x v="7"/>
    <x v="0"/>
    <x v="0"/>
    <x v="0"/>
    <x v="0"/>
  </r>
  <r>
    <n v="184411284"/>
    <x v="147"/>
    <x v="0"/>
    <x v="0"/>
    <x v="13"/>
    <x v="0"/>
    <x v="0"/>
    <x v="0"/>
    <x v="0"/>
    <x v="7"/>
    <x v="0"/>
    <x v="0"/>
    <x v="0"/>
    <x v="0"/>
  </r>
  <r>
    <n v="184411316"/>
    <x v="160"/>
    <x v="0"/>
    <x v="0"/>
    <x v="13"/>
    <x v="0"/>
    <x v="0"/>
    <x v="0"/>
    <x v="0"/>
    <x v="7"/>
    <x v="0"/>
    <x v="0"/>
    <x v="0"/>
    <x v="0"/>
  </r>
  <r>
    <n v="184411398"/>
    <x v="146"/>
    <x v="0"/>
    <x v="0"/>
    <x v="6"/>
    <x v="0"/>
    <x v="0"/>
    <x v="0"/>
    <x v="0"/>
    <x v="7"/>
    <x v="0"/>
    <x v="0"/>
    <x v="0"/>
    <x v="0"/>
  </r>
  <r>
    <n v="184411434"/>
    <x v="146"/>
    <x v="0"/>
    <x v="0"/>
    <x v="6"/>
    <x v="0"/>
    <x v="0"/>
    <x v="0"/>
    <x v="0"/>
    <x v="7"/>
    <x v="0"/>
    <x v="0"/>
    <x v="0"/>
    <x v="0"/>
  </r>
  <r>
    <n v="184413308"/>
    <x v="167"/>
    <x v="0"/>
    <x v="0"/>
    <x v="15"/>
    <x v="0"/>
    <x v="0"/>
    <x v="0"/>
    <x v="0"/>
    <x v="7"/>
    <x v="0"/>
    <x v="0"/>
    <x v="0"/>
    <x v="0"/>
  </r>
  <r>
    <n v="184416735"/>
    <x v="167"/>
    <x v="0"/>
    <x v="0"/>
    <x v="33"/>
    <x v="0"/>
    <x v="0"/>
    <x v="0"/>
    <x v="0"/>
    <x v="7"/>
    <x v="0"/>
    <x v="0"/>
    <x v="0"/>
    <x v="0"/>
  </r>
  <r>
    <n v="184416787"/>
    <x v="167"/>
    <x v="0"/>
    <x v="0"/>
    <x v="33"/>
    <x v="0"/>
    <x v="0"/>
    <x v="0"/>
    <x v="0"/>
    <x v="7"/>
    <x v="0"/>
    <x v="0"/>
    <x v="0"/>
    <x v="0"/>
  </r>
  <r>
    <n v="184416830"/>
    <x v="167"/>
    <x v="0"/>
    <x v="0"/>
    <x v="33"/>
    <x v="0"/>
    <x v="0"/>
    <x v="0"/>
    <x v="0"/>
    <x v="7"/>
    <x v="0"/>
    <x v="0"/>
    <x v="0"/>
    <x v="0"/>
  </r>
  <r>
    <n v="184416874"/>
    <x v="167"/>
    <x v="0"/>
    <x v="0"/>
    <x v="33"/>
    <x v="0"/>
    <x v="0"/>
    <x v="0"/>
    <x v="0"/>
    <x v="7"/>
    <x v="0"/>
    <x v="0"/>
    <x v="0"/>
    <x v="0"/>
  </r>
  <r>
    <n v="184416918"/>
    <x v="167"/>
    <x v="0"/>
    <x v="0"/>
    <x v="33"/>
    <x v="0"/>
    <x v="0"/>
    <x v="0"/>
    <x v="0"/>
    <x v="7"/>
    <x v="0"/>
    <x v="0"/>
    <x v="0"/>
    <x v="0"/>
  </r>
  <r>
    <n v="184431261"/>
    <x v="172"/>
    <x v="0"/>
    <x v="0"/>
    <x v="93"/>
    <x v="0"/>
    <x v="0"/>
    <x v="0"/>
    <x v="0"/>
    <x v="8"/>
    <x v="1"/>
    <x v="0"/>
    <x v="0"/>
    <x v="0"/>
  </r>
  <r>
    <n v="184431290"/>
    <x v="172"/>
    <x v="0"/>
    <x v="0"/>
    <x v="93"/>
    <x v="0"/>
    <x v="0"/>
    <x v="0"/>
    <x v="0"/>
    <x v="8"/>
    <x v="1"/>
    <x v="0"/>
    <x v="0"/>
    <x v="0"/>
  </r>
  <r>
    <n v="184460630"/>
    <x v="157"/>
    <x v="0"/>
    <x v="0"/>
    <x v="31"/>
    <x v="0"/>
    <x v="4"/>
    <x v="0"/>
    <x v="1"/>
    <x v="7"/>
    <x v="0"/>
    <x v="0"/>
    <x v="0"/>
    <x v="0"/>
  </r>
  <r>
    <n v="184461870"/>
    <x v="173"/>
    <x v="0"/>
    <x v="0"/>
    <x v="16"/>
    <x v="0"/>
    <x v="0"/>
    <x v="0"/>
    <x v="0"/>
    <x v="7"/>
    <x v="0"/>
    <x v="0"/>
    <x v="0"/>
    <x v="0"/>
  </r>
  <r>
    <n v="184461898"/>
    <x v="173"/>
    <x v="0"/>
    <x v="0"/>
    <x v="16"/>
    <x v="0"/>
    <x v="0"/>
    <x v="0"/>
    <x v="0"/>
    <x v="7"/>
    <x v="0"/>
    <x v="0"/>
    <x v="0"/>
    <x v="0"/>
  </r>
  <r>
    <n v="184461934"/>
    <x v="166"/>
    <x v="0"/>
    <x v="0"/>
    <x v="16"/>
    <x v="0"/>
    <x v="0"/>
    <x v="0"/>
    <x v="0"/>
    <x v="7"/>
    <x v="0"/>
    <x v="0"/>
    <x v="0"/>
    <x v="0"/>
  </r>
  <r>
    <n v="184467102"/>
    <x v="157"/>
    <x v="0"/>
    <x v="0"/>
    <x v="17"/>
    <x v="0"/>
    <x v="0"/>
    <x v="0"/>
    <x v="0"/>
    <x v="7"/>
    <x v="0"/>
    <x v="0"/>
    <x v="0"/>
    <x v="0"/>
  </r>
  <r>
    <n v="184467123"/>
    <x v="157"/>
    <x v="0"/>
    <x v="0"/>
    <x v="17"/>
    <x v="0"/>
    <x v="0"/>
    <x v="0"/>
    <x v="0"/>
    <x v="7"/>
    <x v="0"/>
    <x v="0"/>
    <x v="0"/>
    <x v="0"/>
  </r>
  <r>
    <n v="184469353"/>
    <x v="147"/>
    <x v="0"/>
    <x v="0"/>
    <x v="75"/>
    <x v="0"/>
    <x v="0"/>
    <x v="0"/>
    <x v="0"/>
    <x v="7"/>
    <x v="0"/>
    <x v="0"/>
    <x v="0"/>
    <x v="0"/>
  </r>
  <r>
    <n v="184469423"/>
    <x v="147"/>
    <x v="0"/>
    <x v="0"/>
    <x v="75"/>
    <x v="0"/>
    <x v="0"/>
    <x v="0"/>
    <x v="0"/>
    <x v="7"/>
    <x v="0"/>
    <x v="0"/>
    <x v="0"/>
    <x v="0"/>
  </r>
  <r>
    <n v="184470000"/>
    <x v="157"/>
    <x v="0"/>
    <x v="0"/>
    <x v="78"/>
    <x v="0"/>
    <x v="0"/>
    <x v="0"/>
    <x v="0"/>
    <x v="7"/>
    <x v="0"/>
    <x v="0"/>
    <x v="0"/>
    <x v="0"/>
  </r>
  <r>
    <n v="184473133"/>
    <x v="157"/>
    <x v="0"/>
    <x v="0"/>
    <x v="74"/>
    <x v="0"/>
    <x v="0"/>
    <x v="0"/>
    <x v="0"/>
    <x v="7"/>
    <x v="0"/>
    <x v="0"/>
    <x v="0"/>
    <x v="0"/>
  </r>
  <r>
    <n v="184473154"/>
    <x v="157"/>
    <x v="0"/>
    <x v="0"/>
    <x v="74"/>
    <x v="0"/>
    <x v="0"/>
    <x v="0"/>
    <x v="0"/>
    <x v="7"/>
    <x v="0"/>
    <x v="0"/>
    <x v="0"/>
    <x v="0"/>
  </r>
  <r>
    <n v="184488254"/>
    <x v="162"/>
    <x v="0"/>
    <x v="0"/>
    <x v="6"/>
    <x v="0"/>
    <x v="0"/>
    <x v="0"/>
    <x v="0"/>
    <x v="7"/>
    <x v="0"/>
    <x v="0"/>
    <x v="0"/>
    <x v="0"/>
  </r>
  <r>
    <n v="184488294"/>
    <x v="162"/>
    <x v="0"/>
    <x v="0"/>
    <x v="6"/>
    <x v="0"/>
    <x v="0"/>
    <x v="0"/>
    <x v="0"/>
    <x v="7"/>
    <x v="0"/>
    <x v="0"/>
    <x v="0"/>
    <x v="0"/>
  </r>
  <r>
    <n v="184494918"/>
    <x v="147"/>
    <x v="0"/>
    <x v="0"/>
    <x v="34"/>
    <x v="0"/>
    <x v="0"/>
    <x v="0"/>
    <x v="0"/>
    <x v="7"/>
    <x v="0"/>
    <x v="0"/>
    <x v="0"/>
    <x v="0"/>
  </r>
  <r>
    <n v="184494947"/>
    <x v="147"/>
    <x v="0"/>
    <x v="0"/>
    <x v="34"/>
    <x v="0"/>
    <x v="0"/>
    <x v="0"/>
    <x v="0"/>
    <x v="7"/>
    <x v="0"/>
    <x v="0"/>
    <x v="0"/>
    <x v="0"/>
  </r>
  <r>
    <n v="184494971"/>
    <x v="147"/>
    <x v="0"/>
    <x v="0"/>
    <x v="34"/>
    <x v="0"/>
    <x v="0"/>
    <x v="0"/>
    <x v="0"/>
    <x v="7"/>
    <x v="0"/>
    <x v="0"/>
    <x v="0"/>
    <x v="0"/>
  </r>
  <r>
    <n v="184629582"/>
    <x v="174"/>
    <x v="0"/>
    <x v="0"/>
    <x v="6"/>
    <x v="0"/>
    <x v="0"/>
    <x v="0"/>
    <x v="0"/>
    <x v="8"/>
    <x v="1"/>
    <x v="0"/>
    <x v="0"/>
    <x v="0"/>
  </r>
  <r>
    <n v="184629709"/>
    <x v="174"/>
    <x v="0"/>
    <x v="0"/>
    <x v="6"/>
    <x v="0"/>
    <x v="0"/>
    <x v="0"/>
    <x v="0"/>
    <x v="8"/>
    <x v="1"/>
    <x v="0"/>
    <x v="0"/>
    <x v="0"/>
  </r>
  <r>
    <n v="184631789"/>
    <x v="133"/>
    <x v="0"/>
    <x v="0"/>
    <x v="17"/>
    <x v="0"/>
    <x v="0"/>
    <x v="0"/>
    <x v="0"/>
    <x v="7"/>
    <x v="0"/>
    <x v="0"/>
    <x v="0"/>
    <x v="0"/>
  </r>
  <r>
    <n v="184632431"/>
    <x v="146"/>
    <x v="0"/>
    <x v="0"/>
    <x v="10"/>
    <x v="0"/>
    <x v="0"/>
    <x v="0"/>
    <x v="0"/>
    <x v="7"/>
    <x v="0"/>
    <x v="0"/>
    <x v="0"/>
    <x v="0"/>
  </r>
  <r>
    <n v="184641462"/>
    <x v="175"/>
    <x v="0"/>
    <x v="0"/>
    <x v="33"/>
    <x v="0"/>
    <x v="0"/>
    <x v="0"/>
    <x v="0"/>
    <x v="7"/>
    <x v="0"/>
    <x v="0"/>
    <x v="0"/>
    <x v="0"/>
  </r>
  <r>
    <n v="184641495"/>
    <x v="175"/>
    <x v="0"/>
    <x v="0"/>
    <x v="33"/>
    <x v="0"/>
    <x v="0"/>
    <x v="0"/>
    <x v="0"/>
    <x v="7"/>
    <x v="0"/>
    <x v="0"/>
    <x v="0"/>
    <x v="0"/>
  </r>
  <r>
    <n v="184641687"/>
    <x v="146"/>
    <x v="0"/>
    <x v="0"/>
    <x v="63"/>
    <x v="0"/>
    <x v="0"/>
    <x v="0"/>
    <x v="0"/>
    <x v="7"/>
    <x v="0"/>
    <x v="0"/>
    <x v="0"/>
    <x v="0"/>
  </r>
  <r>
    <n v="184641730"/>
    <x v="146"/>
    <x v="0"/>
    <x v="0"/>
    <x v="63"/>
    <x v="0"/>
    <x v="0"/>
    <x v="0"/>
    <x v="0"/>
    <x v="7"/>
    <x v="0"/>
    <x v="0"/>
    <x v="0"/>
    <x v="0"/>
  </r>
  <r>
    <n v="184641895"/>
    <x v="146"/>
    <x v="0"/>
    <x v="0"/>
    <x v="94"/>
    <x v="0"/>
    <x v="0"/>
    <x v="0"/>
    <x v="0"/>
    <x v="7"/>
    <x v="0"/>
    <x v="0"/>
    <x v="0"/>
    <x v="0"/>
  </r>
  <r>
    <n v="184641915"/>
    <x v="146"/>
    <x v="0"/>
    <x v="0"/>
    <x v="94"/>
    <x v="0"/>
    <x v="0"/>
    <x v="0"/>
    <x v="0"/>
    <x v="7"/>
    <x v="0"/>
    <x v="0"/>
    <x v="0"/>
    <x v="0"/>
  </r>
  <r>
    <n v="184642145"/>
    <x v="174"/>
    <x v="0"/>
    <x v="0"/>
    <x v="70"/>
    <x v="0"/>
    <x v="0"/>
    <x v="0"/>
    <x v="0"/>
    <x v="8"/>
    <x v="1"/>
    <x v="0"/>
    <x v="0"/>
    <x v="0"/>
  </r>
  <r>
    <n v="184645972"/>
    <x v="146"/>
    <x v="0"/>
    <x v="0"/>
    <x v="94"/>
    <x v="0"/>
    <x v="0"/>
    <x v="0"/>
    <x v="0"/>
    <x v="7"/>
    <x v="0"/>
    <x v="0"/>
    <x v="0"/>
    <x v="0"/>
  </r>
  <r>
    <n v="184646142"/>
    <x v="162"/>
    <x v="0"/>
    <x v="0"/>
    <x v="95"/>
    <x v="0"/>
    <x v="0"/>
    <x v="0"/>
    <x v="0"/>
    <x v="7"/>
    <x v="0"/>
    <x v="0"/>
    <x v="0"/>
    <x v="0"/>
  </r>
  <r>
    <n v="184646214"/>
    <x v="176"/>
    <x v="0"/>
    <x v="0"/>
    <x v="63"/>
    <x v="0"/>
    <x v="0"/>
    <x v="0"/>
    <x v="0"/>
    <x v="8"/>
    <x v="1"/>
    <x v="0"/>
    <x v="0"/>
    <x v="0"/>
  </r>
  <r>
    <n v="184646247"/>
    <x v="177"/>
    <x v="0"/>
    <x v="0"/>
    <x v="63"/>
    <x v="0"/>
    <x v="0"/>
    <x v="0"/>
    <x v="0"/>
    <x v="7"/>
    <x v="0"/>
    <x v="0"/>
    <x v="0"/>
    <x v="0"/>
  </r>
  <r>
    <n v="184660043"/>
    <x v="162"/>
    <x v="0"/>
    <x v="0"/>
    <x v="30"/>
    <x v="0"/>
    <x v="0"/>
    <x v="0"/>
    <x v="0"/>
    <x v="7"/>
    <x v="0"/>
    <x v="0"/>
    <x v="0"/>
    <x v="0"/>
  </r>
  <r>
    <n v="184660072"/>
    <x v="162"/>
    <x v="0"/>
    <x v="0"/>
    <x v="30"/>
    <x v="0"/>
    <x v="0"/>
    <x v="0"/>
    <x v="0"/>
    <x v="7"/>
    <x v="0"/>
    <x v="0"/>
    <x v="0"/>
    <x v="0"/>
  </r>
  <r>
    <n v="184662652"/>
    <x v="173"/>
    <x v="0"/>
    <x v="0"/>
    <x v="15"/>
    <x v="0"/>
    <x v="10"/>
    <x v="0"/>
    <x v="1"/>
    <x v="7"/>
    <x v="0"/>
    <x v="0"/>
    <x v="0"/>
    <x v="0"/>
  </r>
  <r>
    <n v="184662678"/>
    <x v="173"/>
    <x v="0"/>
    <x v="0"/>
    <x v="15"/>
    <x v="0"/>
    <x v="0"/>
    <x v="0"/>
    <x v="0"/>
    <x v="7"/>
    <x v="0"/>
    <x v="0"/>
    <x v="0"/>
    <x v="0"/>
  </r>
  <r>
    <n v="184662710"/>
    <x v="173"/>
    <x v="0"/>
    <x v="0"/>
    <x v="15"/>
    <x v="0"/>
    <x v="0"/>
    <x v="0"/>
    <x v="0"/>
    <x v="7"/>
    <x v="0"/>
    <x v="0"/>
    <x v="0"/>
    <x v="0"/>
  </r>
  <r>
    <n v="184662741"/>
    <x v="173"/>
    <x v="0"/>
    <x v="0"/>
    <x v="15"/>
    <x v="0"/>
    <x v="0"/>
    <x v="0"/>
    <x v="0"/>
    <x v="7"/>
    <x v="0"/>
    <x v="0"/>
    <x v="0"/>
    <x v="0"/>
  </r>
  <r>
    <n v="184664109"/>
    <x v="177"/>
    <x v="0"/>
    <x v="0"/>
    <x v="21"/>
    <x v="0"/>
    <x v="0"/>
    <x v="0"/>
    <x v="0"/>
    <x v="7"/>
    <x v="0"/>
    <x v="0"/>
    <x v="0"/>
    <x v="0"/>
  </r>
  <r>
    <n v="184664138"/>
    <x v="177"/>
    <x v="0"/>
    <x v="0"/>
    <x v="21"/>
    <x v="0"/>
    <x v="0"/>
    <x v="0"/>
    <x v="0"/>
    <x v="7"/>
    <x v="0"/>
    <x v="0"/>
    <x v="0"/>
    <x v="0"/>
  </r>
  <r>
    <n v="184664699"/>
    <x v="162"/>
    <x v="0"/>
    <x v="0"/>
    <x v="17"/>
    <x v="0"/>
    <x v="4"/>
    <x v="0"/>
    <x v="1"/>
    <x v="7"/>
    <x v="0"/>
    <x v="0"/>
    <x v="0"/>
    <x v="0"/>
  </r>
  <r>
    <n v="184664781"/>
    <x v="162"/>
    <x v="0"/>
    <x v="0"/>
    <x v="17"/>
    <x v="0"/>
    <x v="0"/>
    <x v="0"/>
    <x v="0"/>
    <x v="7"/>
    <x v="0"/>
    <x v="0"/>
    <x v="0"/>
    <x v="0"/>
  </r>
  <r>
    <n v="184666044"/>
    <x v="170"/>
    <x v="0"/>
    <x v="0"/>
    <x v="31"/>
    <x v="0"/>
    <x v="0"/>
    <x v="0"/>
    <x v="0"/>
    <x v="7"/>
    <x v="0"/>
    <x v="0"/>
    <x v="0"/>
    <x v="0"/>
  </r>
  <r>
    <n v="184666065"/>
    <x v="170"/>
    <x v="0"/>
    <x v="0"/>
    <x v="31"/>
    <x v="0"/>
    <x v="0"/>
    <x v="0"/>
    <x v="0"/>
    <x v="7"/>
    <x v="0"/>
    <x v="0"/>
    <x v="0"/>
    <x v="0"/>
  </r>
  <r>
    <n v="184666196"/>
    <x v="178"/>
    <x v="0"/>
    <x v="0"/>
    <x v="6"/>
    <x v="0"/>
    <x v="0"/>
    <x v="0"/>
    <x v="0"/>
    <x v="7"/>
    <x v="0"/>
    <x v="0"/>
    <x v="0"/>
    <x v="0"/>
  </r>
  <r>
    <n v="184666220"/>
    <x v="133"/>
    <x v="0"/>
    <x v="0"/>
    <x v="15"/>
    <x v="0"/>
    <x v="0"/>
    <x v="0"/>
    <x v="0"/>
    <x v="7"/>
    <x v="0"/>
    <x v="0"/>
    <x v="0"/>
    <x v="0"/>
  </r>
  <r>
    <n v="184666252"/>
    <x v="178"/>
    <x v="0"/>
    <x v="0"/>
    <x v="6"/>
    <x v="0"/>
    <x v="0"/>
    <x v="0"/>
    <x v="0"/>
    <x v="7"/>
    <x v="0"/>
    <x v="0"/>
    <x v="0"/>
    <x v="0"/>
  </r>
  <r>
    <n v="184666264"/>
    <x v="133"/>
    <x v="0"/>
    <x v="0"/>
    <x v="15"/>
    <x v="0"/>
    <x v="0"/>
    <x v="0"/>
    <x v="0"/>
    <x v="7"/>
    <x v="0"/>
    <x v="0"/>
    <x v="0"/>
    <x v="0"/>
  </r>
  <r>
    <n v="184666291"/>
    <x v="133"/>
    <x v="0"/>
    <x v="0"/>
    <x v="15"/>
    <x v="0"/>
    <x v="0"/>
    <x v="0"/>
    <x v="0"/>
    <x v="7"/>
    <x v="0"/>
    <x v="0"/>
    <x v="0"/>
    <x v="0"/>
  </r>
  <r>
    <n v="184666599"/>
    <x v="179"/>
    <x v="0"/>
    <x v="0"/>
    <x v="76"/>
    <x v="0"/>
    <x v="0"/>
    <x v="0"/>
    <x v="0"/>
    <x v="7"/>
    <x v="0"/>
    <x v="0"/>
    <x v="0"/>
    <x v="0"/>
  </r>
  <r>
    <n v="184666660"/>
    <x v="179"/>
    <x v="0"/>
    <x v="0"/>
    <x v="76"/>
    <x v="0"/>
    <x v="0"/>
    <x v="0"/>
    <x v="0"/>
    <x v="7"/>
    <x v="0"/>
    <x v="0"/>
    <x v="0"/>
    <x v="0"/>
  </r>
  <r>
    <n v="184667577"/>
    <x v="170"/>
    <x v="0"/>
    <x v="0"/>
    <x v="4"/>
    <x v="0"/>
    <x v="0"/>
    <x v="0"/>
    <x v="0"/>
    <x v="7"/>
    <x v="0"/>
    <x v="0"/>
    <x v="0"/>
    <x v="0"/>
  </r>
  <r>
    <n v="184667604"/>
    <x v="170"/>
    <x v="0"/>
    <x v="0"/>
    <x v="4"/>
    <x v="0"/>
    <x v="0"/>
    <x v="0"/>
    <x v="0"/>
    <x v="7"/>
    <x v="0"/>
    <x v="0"/>
    <x v="0"/>
    <x v="0"/>
  </r>
  <r>
    <n v="184667632"/>
    <x v="170"/>
    <x v="0"/>
    <x v="0"/>
    <x v="4"/>
    <x v="0"/>
    <x v="0"/>
    <x v="0"/>
    <x v="0"/>
    <x v="7"/>
    <x v="0"/>
    <x v="0"/>
    <x v="0"/>
    <x v="0"/>
  </r>
  <r>
    <n v="184678119"/>
    <x v="173"/>
    <x v="0"/>
    <x v="0"/>
    <x v="23"/>
    <x v="0"/>
    <x v="0"/>
    <x v="0"/>
    <x v="0"/>
    <x v="7"/>
    <x v="0"/>
    <x v="0"/>
    <x v="0"/>
    <x v="0"/>
  </r>
  <r>
    <n v="184678172"/>
    <x v="173"/>
    <x v="0"/>
    <x v="0"/>
    <x v="23"/>
    <x v="0"/>
    <x v="0"/>
    <x v="0"/>
    <x v="0"/>
    <x v="7"/>
    <x v="0"/>
    <x v="0"/>
    <x v="0"/>
    <x v="0"/>
  </r>
  <r>
    <n v="184683997"/>
    <x v="133"/>
    <x v="0"/>
    <x v="0"/>
    <x v="94"/>
    <x v="0"/>
    <x v="0"/>
    <x v="0"/>
    <x v="0"/>
    <x v="7"/>
    <x v="0"/>
    <x v="0"/>
    <x v="0"/>
    <x v="0"/>
  </r>
  <r>
    <n v="184684022"/>
    <x v="133"/>
    <x v="0"/>
    <x v="0"/>
    <x v="94"/>
    <x v="0"/>
    <x v="0"/>
    <x v="0"/>
    <x v="0"/>
    <x v="7"/>
    <x v="0"/>
    <x v="0"/>
    <x v="0"/>
    <x v="0"/>
  </r>
  <r>
    <n v="184684048"/>
    <x v="133"/>
    <x v="0"/>
    <x v="0"/>
    <x v="94"/>
    <x v="0"/>
    <x v="0"/>
    <x v="0"/>
    <x v="0"/>
    <x v="7"/>
    <x v="0"/>
    <x v="0"/>
    <x v="0"/>
    <x v="0"/>
  </r>
  <r>
    <n v="184685298"/>
    <x v="162"/>
    <x v="0"/>
    <x v="0"/>
    <x v="12"/>
    <x v="0"/>
    <x v="0"/>
    <x v="0"/>
    <x v="0"/>
    <x v="7"/>
    <x v="0"/>
    <x v="0"/>
    <x v="0"/>
    <x v="0"/>
  </r>
  <r>
    <n v="184685332"/>
    <x v="170"/>
    <x v="0"/>
    <x v="0"/>
    <x v="12"/>
    <x v="0"/>
    <x v="0"/>
    <x v="0"/>
    <x v="0"/>
    <x v="7"/>
    <x v="0"/>
    <x v="0"/>
    <x v="0"/>
    <x v="0"/>
  </r>
  <r>
    <n v="184700897"/>
    <x v="179"/>
    <x v="0"/>
    <x v="0"/>
    <x v="25"/>
    <x v="0"/>
    <x v="0"/>
    <x v="0"/>
    <x v="0"/>
    <x v="7"/>
    <x v="0"/>
    <x v="0"/>
    <x v="0"/>
    <x v="0"/>
  </r>
  <r>
    <n v="184700934"/>
    <x v="133"/>
    <x v="0"/>
    <x v="0"/>
    <x v="25"/>
    <x v="0"/>
    <x v="0"/>
    <x v="0"/>
    <x v="0"/>
    <x v="7"/>
    <x v="0"/>
    <x v="0"/>
    <x v="0"/>
    <x v="0"/>
  </r>
  <r>
    <n v="184704132"/>
    <x v="177"/>
    <x v="0"/>
    <x v="0"/>
    <x v="24"/>
    <x v="0"/>
    <x v="0"/>
    <x v="0"/>
    <x v="0"/>
    <x v="7"/>
    <x v="0"/>
    <x v="0"/>
    <x v="0"/>
    <x v="0"/>
  </r>
  <r>
    <n v="184704195"/>
    <x v="175"/>
    <x v="0"/>
    <x v="0"/>
    <x v="24"/>
    <x v="0"/>
    <x v="0"/>
    <x v="0"/>
    <x v="0"/>
    <x v="7"/>
    <x v="0"/>
    <x v="0"/>
    <x v="0"/>
    <x v="0"/>
  </r>
  <r>
    <n v="184707641"/>
    <x v="179"/>
    <x v="0"/>
    <x v="0"/>
    <x v="21"/>
    <x v="0"/>
    <x v="0"/>
    <x v="0"/>
    <x v="0"/>
    <x v="7"/>
    <x v="0"/>
    <x v="0"/>
    <x v="0"/>
    <x v="0"/>
  </r>
  <r>
    <n v="184707677"/>
    <x v="179"/>
    <x v="0"/>
    <x v="0"/>
    <x v="21"/>
    <x v="0"/>
    <x v="0"/>
    <x v="0"/>
    <x v="0"/>
    <x v="7"/>
    <x v="0"/>
    <x v="0"/>
    <x v="0"/>
    <x v="0"/>
  </r>
  <r>
    <n v="184708364"/>
    <x v="177"/>
    <x v="0"/>
    <x v="0"/>
    <x v="24"/>
    <x v="0"/>
    <x v="0"/>
    <x v="0"/>
    <x v="0"/>
    <x v="7"/>
    <x v="0"/>
    <x v="0"/>
    <x v="0"/>
    <x v="0"/>
  </r>
  <r>
    <n v="184708428"/>
    <x v="177"/>
    <x v="0"/>
    <x v="0"/>
    <x v="24"/>
    <x v="0"/>
    <x v="0"/>
    <x v="0"/>
    <x v="0"/>
    <x v="7"/>
    <x v="0"/>
    <x v="0"/>
    <x v="0"/>
    <x v="0"/>
  </r>
  <r>
    <n v="184708500"/>
    <x v="177"/>
    <x v="0"/>
    <x v="0"/>
    <x v="24"/>
    <x v="0"/>
    <x v="0"/>
    <x v="0"/>
    <x v="0"/>
    <x v="7"/>
    <x v="0"/>
    <x v="0"/>
    <x v="0"/>
    <x v="0"/>
  </r>
  <r>
    <n v="184712392"/>
    <x v="179"/>
    <x v="0"/>
    <x v="0"/>
    <x v="10"/>
    <x v="0"/>
    <x v="0"/>
    <x v="0"/>
    <x v="0"/>
    <x v="7"/>
    <x v="0"/>
    <x v="0"/>
    <x v="0"/>
    <x v="0"/>
  </r>
  <r>
    <n v="184712420"/>
    <x v="179"/>
    <x v="0"/>
    <x v="0"/>
    <x v="10"/>
    <x v="0"/>
    <x v="0"/>
    <x v="0"/>
    <x v="0"/>
    <x v="7"/>
    <x v="0"/>
    <x v="0"/>
    <x v="0"/>
    <x v="0"/>
  </r>
  <r>
    <n v="184712451"/>
    <x v="179"/>
    <x v="0"/>
    <x v="0"/>
    <x v="10"/>
    <x v="0"/>
    <x v="0"/>
    <x v="0"/>
    <x v="0"/>
    <x v="7"/>
    <x v="0"/>
    <x v="0"/>
    <x v="0"/>
    <x v="0"/>
  </r>
  <r>
    <n v="184714831"/>
    <x v="153"/>
    <x v="0"/>
    <x v="0"/>
    <x v="18"/>
    <x v="0"/>
    <x v="0"/>
    <x v="0"/>
    <x v="0"/>
    <x v="7"/>
    <x v="0"/>
    <x v="0"/>
    <x v="0"/>
    <x v="0"/>
  </r>
  <r>
    <n v="184714872"/>
    <x v="153"/>
    <x v="0"/>
    <x v="0"/>
    <x v="18"/>
    <x v="0"/>
    <x v="0"/>
    <x v="0"/>
    <x v="0"/>
    <x v="7"/>
    <x v="0"/>
    <x v="0"/>
    <x v="0"/>
    <x v="0"/>
  </r>
  <r>
    <n v="184714908"/>
    <x v="153"/>
    <x v="0"/>
    <x v="0"/>
    <x v="18"/>
    <x v="0"/>
    <x v="0"/>
    <x v="0"/>
    <x v="0"/>
    <x v="7"/>
    <x v="0"/>
    <x v="0"/>
    <x v="0"/>
    <x v="0"/>
  </r>
  <r>
    <n v="184722010"/>
    <x v="153"/>
    <x v="0"/>
    <x v="0"/>
    <x v="96"/>
    <x v="0"/>
    <x v="0"/>
    <x v="0"/>
    <x v="0"/>
    <x v="7"/>
    <x v="0"/>
    <x v="0"/>
    <x v="0"/>
    <x v="0"/>
  </r>
  <r>
    <n v="184722063"/>
    <x v="153"/>
    <x v="0"/>
    <x v="0"/>
    <x v="96"/>
    <x v="0"/>
    <x v="0"/>
    <x v="0"/>
    <x v="0"/>
    <x v="7"/>
    <x v="0"/>
    <x v="0"/>
    <x v="0"/>
    <x v="0"/>
  </r>
  <r>
    <n v="184739321"/>
    <x v="133"/>
    <x v="0"/>
    <x v="0"/>
    <x v="31"/>
    <x v="0"/>
    <x v="10"/>
    <x v="0"/>
    <x v="1"/>
    <x v="7"/>
    <x v="0"/>
    <x v="0"/>
    <x v="0"/>
    <x v="0"/>
  </r>
  <r>
    <n v="184739359"/>
    <x v="175"/>
    <x v="0"/>
    <x v="0"/>
    <x v="31"/>
    <x v="0"/>
    <x v="0"/>
    <x v="0"/>
    <x v="0"/>
    <x v="7"/>
    <x v="0"/>
    <x v="0"/>
    <x v="0"/>
    <x v="0"/>
  </r>
  <r>
    <n v="184741961"/>
    <x v="178"/>
    <x v="0"/>
    <x v="0"/>
    <x v="63"/>
    <x v="0"/>
    <x v="0"/>
    <x v="0"/>
    <x v="0"/>
    <x v="7"/>
    <x v="0"/>
    <x v="0"/>
    <x v="0"/>
    <x v="0"/>
  </r>
  <r>
    <n v="184742024"/>
    <x v="178"/>
    <x v="0"/>
    <x v="0"/>
    <x v="63"/>
    <x v="0"/>
    <x v="0"/>
    <x v="0"/>
    <x v="0"/>
    <x v="7"/>
    <x v="0"/>
    <x v="0"/>
    <x v="0"/>
    <x v="0"/>
  </r>
  <r>
    <n v="184743415"/>
    <x v="175"/>
    <x v="0"/>
    <x v="0"/>
    <x v="68"/>
    <x v="0"/>
    <x v="0"/>
    <x v="0"/>
    <x v="0"/>
    <x v="7"/>
    <x v="0"/>
    <x v="0"/>
    <x v="0"/>
    <x v="0"/>
  </r>
  <r>
    <n v="184743445"/>
    <x v="175"/>
    <x v="0"/>
    <x v="0"/>
    <x v="68"/>
    <x v="0"/>
    <x v="0"/>
    <x v="0"/>
    <x v="0"/>
    <x v="7"/>
    <x v="0"/>
    <x v="0"/>
    <x v="0"/>
    <x v="0"/>
  </r>
  <r>
    <n v="184743470"/>
    <x v="175"/>
    <x v="0"/>
    <x v="0"/>
    <x v="68"/>
    <x v="0"/>
    <x v="0"/>
    <x v="0"/>
    <x v="0"/>
    <x v="7"/>
    <x v="0"/>
    <x v="0"/>
    <x v="0"/>
    <x v="0"/>
  </r>
  <r>
    <n v="184744877"/>
    <x v="179"/>
    <x v="0"/>
    <x v="0"/>
    <x v="74"/>
    <x v="0"/>
    <x v="10"/>
    <x v="0"/>
    <x v="1"/>
    <x v="7"/>
    <x v="0"/>
    <x v="0"/>
    <x v="0"/>
    <x v="0"/>
  </r>
  <r>
    <n v="184744931"/>
    <x v="179"/>
    <x v="0"/>
    <x v="0"/>
    <x v="74"/>
    <x v="0"/>
    <x v="0"/>
    <x v="0"/>
    <x v="0"/>
    <x v="7"/>
    <x v="0"/>
    <x v="0"/>
    <x v="0"/>
    <x v="0"/>
  </r>
  <r>
    <n v="184744973"/>
    <x v="179"/>
    <x v="0"/>
    <x v="0"/>
    <x v="74"/>
    <x v="0"/>
    <x v="0"/>
    <x v="0"/>
    <x v="0"/>
    <x v="7"/>
    <x v="0"/>
    <x v="0"/>
    <x v="0"/>
    <x v="0"/>
  </r>
  <r>
    <n v="184745023"/>
    <x v="179"/>
    <x v="0"/>
    <x v="0"/>
    <x v="74"/>
    <x v="0"/>
    <x v="0"/>
    <x v="0"/>
    <x v="0"/>
    <x v="7"/>
    <x v="0"/>
    <x v="0"/>
    <x v="0"/>
    <x v="0"/>
  </r>
  <r>
    <n v="184745470"/>
    <x v="177"/>
    <x v="0"/>
    <x v="0"/>
    <x v="63"/>
    <x v="0"/>
    <x v="0"/>
    <x v="0"/>
    <x v="0"/>
    <x v="7"/>
    <x v="0"/>
    <x v="0"/>
    <x v="0"/>
    <x v="0"/>
  </r>
  <r>
    <n v="184745499"/>
    <x v="177"/>
    <x v="0"/>
    <x v="0"/>
    <x v="63"/>
    <x v="0"/>
    <x v="0"/>
    <x v="0"/>
    <x v="0"/>
    <x v="7"/>
    <x v="0"/>
    <x v="0"/>
    <x v="0"/>
    <x v="0"/>
  </r>
  <r>
    <n v="184745525"/>
    <x v="177"/>
    <x v="0"/>
    <x v="0"/>
    <x v="63"/>
    <x v="0"/>
    <x v="0"/>
    <x v="0"/>
    <x v="0"/>
    <x v="7"/>
    <x v="0"/>
    <x v="0"/>
    <x v="0"/>
    <x v="0"/>
  </r>
  <r>
    <n v="184745744"/>
    <x v="133"/>
    <x v="0"/>
    <x v="0"/>
    <x v="94"/>
    <x v="0"/>
    <x v="0"/>
    <x v="0"/>
    <x v="0"/>
    <x v="7"/>
    <x v="0"/>
    <x v="0"/>
    <x v="0"/>
    <x v="0"/>
  </r>
  <r>
    <n v="184745758"/>
    <x v="133"/>
    <x v="0"/>
    <x v="0"/>
    <x v="94"/>
    <x v="0"/>
    <x v="0"/>
    <x v="0"/>
    <x v="0"/>
    <x v="7"/>
    <x v="0"/>
    <x v="0"/>
    <x v="0"/>
    <x v="0"/>
  </r>
  <r>
    <n v="184745783"/>
    <x v="133"/>
    <x v="0"/>
    <x v="0"/>
    <x v="94"/>
    <x v="0"/>
    <x v="0"/>
    <x v="0"/>
    <x v="0"/>
    <x v="7"/>
    <x v="0"/>
    <x v="0"/>
    <x v="0"/>
    <x v="0"/>
  </r>
  <r>
    <n v="184745805"/>
    <x v="133"/>
    <x v="0"/>
    <x v="0"/>
    <x v="94"/>
    <x v="0"/>
    <x v="0"/>
    <x v="0"/>
    <x v="0"/>
    <x v="7"/>
    <x v="0"/>
    <x v="0"/>
    <x v="0"/>
    <x v="0"/>
  </r>
  <r>
    <n v="184745977"/>
    <x v="175"/>
    <x v="0"/>
    <x v="0"/>
    <x v="68"/>
    <x v="0"/>
    <x v="0"/>
    <x v="0"/>
    <x v="0"/>
    <x v="7"/>
    <x v="0"/>
    <x v="0"/>
    <x v="0"/>
    <x v="0"/>
  </r>
  <r>
    <n v="184746892"/>
    <x v="133"/>
    <x v="0"/>
    <x v="0"/>
    <x v="74"/>
    <x v="0"/>
    <x v="0"/>
    <x v="0"/>
    <x v="0"/>
    <x v="7"/>
    <x v="0"/>
    <x v="0"/>
    <x v="0"/>
    <x v="0"/>
  </r>
  <r>
    <n v="184746914"/>
    <x v="133"/>
    <x v="0"/>
    <x v="0"/>
    <x v="74"/>
    <x v="0"/>
    <x v="0"/>
    <x v="0"/>
    <x v="0"/>
    <x v="7"/>
    <x v="0"/>
    <x v="0"/>
    <x v="0"/>
    <x v="0"/>
  </r>
  <r>
    <n v="184785609"/>
    <x v="180"/>
    <x v="0"/>
    <x v="0"/>
    <x v="3"/>
    <x v="0"/>
    <x v="0"/>
    <x v="0"/>
    <x v="0"/>
    <x v="8"/>
    <x v="1"/>
    <x v="0"/>
    <x v="0"/>
    <x v="0"/>
  </r>
  <r>
    <n v="184785639"/>
    <x v="180"/>
    <x v="0"/>
    <x v="0"/>
    <x v="3"/>
    <x v="0"/>
    <x v="0"/>
    <x v="0"/>
    <x v="0"/>
    <x v="8"/>
    <x v="1"/>
    <x v="0"/>
    <x v="0"/>
    <x v="0"/>
  </r>
  <r>
    <n v="184785675"/>
    <x v="180"/>
    <x v="0"/>
    <x v="0"/>
    <x v="3"/>
    <x v="0"/>
    <x v="0"/>
    <x v="0"/>
    <x v="0"/>
    <x v="8"/>
    <x v="1"/>
    <x v="0"/>
    <x v="0"/>
    <x v="0"/>
  </r>
  <r>
    <n v="184786788"/>
    <x v="175"/>
    <x v="0"/>
    <x v="0"/>
    <x v="17"/>
    <x v="0"/>
    <x v="0"/>
    <x v="0"/>
    <x v="0"/>
    <x v="7"/>
    <x v="0"/>
    <x v="0"/>
    <x v="0"/>
    <x v="0"/>
  </r>
  <r>
    <n v="184787095"/>
    <x v="179"/>
    <x v="0"/>
    <x v="0"/>
    <x v="4"/>
    <x v="0"/>
    <x v="0"/>
    <x v="0"/>
    <x v="0"/>
    <x v="7"/>
    <x v="0"/>
    <x v="0"/>
    <x v="0"/>
    <x v="0"/>
  </r>
  <r>
    <n v="184787144"/>
    <x v="179"/>
    <x v="0"/>
    <x v="0"/>
    <x v="4"/>
    <x v="0"/>
    <x v="0"/>
    <x v="0"/>
    <x v="0"/>
    <x v="7"/>
    <x v="0"/>
    <x v="0"/>
    <x v="0"/>
    <x v="0"/>
  </r>
  <r>
    <n v="184787193"/>
    <x v="179"/>
    <x v="0"/>
    <x v="0"/>
    <x v="4"/>
    <x v="0"/>
    <x v="0"/>
    <x v="0"/>
    <x v="0"/>
    <x v="7"/>
    <x v="0"/>
    <x v="0"/>
    <x v="0"/>
    <x v="0"/>
  </r>
  <r>
    <n v="184787244"/>
    <x v="179"/>
    <x v="0"/>
    <x v="0"/>
    <x v="4"/>
    <x v="0"/>
    <x v="0"/>
    <x v="0"/>
    <x v="0"/>
    <x v="7"/>
    <x v="0"/>
    <x v="0"/>
    <x v="0"/>
    <x v="0"/>
  </r>
  <r>
    <n v="184787313"/>
    <x v="179"/>
    <x v="0"/>
    <x v="0"/>
    <x v="4"/>
    <x v="0"/>
    <x v="0"/>
    <x v="0"/>
    <x v="0"/>
    <x v="7"/>
    <x v="0"/>
    <x v="0"/>
    <x v="0"/>
    <x v="0"/>
  </r>
  <r>
    <n v="184787361"/>
    <x v="179"/>
    <x v="0"/>
    <x v="0"/>
    <x v="4"/>
    <x v="0"/>
    <x v="0"/>
    <x v="0"/>
    <x v="0"/>
    <x v="7"/>
    <x v="0"/>
    <x v="0"/>
    <x v="0"/>
    <x v="0"/>
  </r>
  <r>
    <n v="184787399"/>
    <x v="179"/>
    <x v="0"/>
    <x v="0"/>
    <x v="12"/>
    <x v="0"/>
    <x v="0"/>
    <x v="0"/>
    <x v="0"/>
    <x v="7"/>
    <x v="0"/>
    <x v="0"/>
    <x v="0"/>
    <x v="0"/>
  </r>
  <r>
    <n v="184787430"/>
    <x v="179"/>
    <x v="0"/>
    <x v="0"/>
    <x v="12"/>
    <x v="0"/>
    <x v="0"/>
    <x v="0"/>
    <x v="0"/>
    <x v="7"/>
    <x v="0"/>
    <x v="0"/>
    <x v="0"/>
    <x v="0"/>
  </r>
  <r>
    <n v="184787482"/>
    <x v="179"/>
    <x v="0"/>
    <x v="0"/>
    <x v="12"/>
    <x v="0"/>
    <x v="0"/>
    <x v="0"/>
    <x v="0"/>
    <x v="7"/>
    <x v="0"/>
    <x v="0"/>
    <x v="0"/>
    <x v="0"/>
  </r>
  <r>
    <n v="184787991"/>
    <x v="175"/>
    <x v="0"/>
    <x v="0"/>
    <x v="13"/>
    <x v="0"/>
    <x v="10"/>
    <x v="0"/>
    <x v="1"/>
    <x v="7"/>
    <x v="0"/>
    <x v="0"/>
    <x v="0"/>
    <x v="0"/>
  </r>
  <r>
    <n v="184798061"/>
    <x v="153"/>
    <x v="0"/>
    <x v="0"/>
    <x v="13"/>
    <x v="0"/>
    <x v="0"/>
    <x v="0"/>
    <x v="0"/>
    <x v="7"/>
    <x v="0"/>
    <x v="0"/>
    <x v="0"/>
    <x v="0"/>
  </r>
  <r>
    <n v="184806555"/>
    <x v="179"/>
    <x v="0"/>
    <x v="0"/>
    <x v="3"/>
    <x v="0"/>
    <x v="0"/>
    <x v="0"/>
    <x v="0"/>
    <x v="7"/>
    <x v="0"/>
    <x v="0"/>
    <x v="0"/>
    <x v="0"/>
  </r>
  <r>
    <n v="184806591"/>
    <x v="179"/>
    <x v="0"/>
    <x v="0"/>
    <x v="3"/>
    <x v="0"/>
    <x v="0"/>
    <x v="0"/>
    <x v="0"/>
    <x v="7"/>
    <x v="0"/>
    <x v="0"/>
    <x v="0"/>
    <x v="0"/>
  </r>
  <r>
    <n v="184807513"/>
    <x v="177"/>
    <x v="0"/>
    <x v="0"/>
    <x v="78"/>
    <x v="0"/>
    <x v="0"/>
    <x v="0"/>
    <x v="0"/>
    <x v="7"/>
    <x v="0"/>
    <x v="0"/>
    <x v="0"/>
    <x v="0"/>
  </r>
  <r>
    <n v="184807547"/>
    <x v="177"/>
    <x v="0"/>
    <x v="0"/>
    <x v="78"/>
    <x v="0"/>
    <x v="0"/>
    <x v="0"/>
    <x v="0"/>
    <x v="7"/>
    <x v="0"/>
    <x v="0"/>
    <x v="0"/>
    <x v="0"/>
  </r>
  <r>
    <n v="184810953"/>
    <x v="176"/>
    <x v="0"/>
    <x v="0"/>
    <x v="94"/>
    <x v="0"/>
    <x v="0"/>
    <x v="0"/>
    <x v="0"/>
    <x v="8"/>
    <x v="1"/>
    <x v="0"/>
    <x v="0"/>
    <x v="0"/>
  </r>
  <r>
    <n v="184832443"/>
    <x v="178"/>
    <x v="0"/>
    <x v="0"/>
    <x v="72"/>
    <x v="0"/>
    <x v="0"/>
    <x v="0"/>
    <x v="0"/>
    <x v="7"/>
    <x v="0"/>
    <x v="0"/>
    <x v="0"/>
    <x v="0"/>
  </r>
  <r>
    <n v="184834326"/>
    <x v="177"/>
    <x v="0"/>
    <x v="0"/>
    <x v="8"/>
    <x v="0"/>
    <x v="0"/>
    <x v="0"/>
    <x v="0"/>
    <x v="7"/>
    <x v="0"/>
    <x v="0"/>
    <x v="0"/>
    <x v="0"/>
  </r>
  <r>
    <n v="184834955"/>
    <x v="173"/>
    <x v="0"/>
    <x v="0"/>
    <x v="93"/>
    <x v="0"/>
    <x v="0"/>
    <x v="0"/>
    <x v="0"/>
    <x v="7"/>
    <x v="0"/>
    <x v="0"/>
    <x v="0"/>
    <x v="0"/>
  </r>
  <r>
    <n v="184834972"/>
    <x v="173"/>
    <x v="0"/>
    <x v="0"/>
    <x v="93"/>
    <x v="0"/>
    <x v="0"/>
    <x v="0"/>
    <x v="0"/>
    <x v="7"/>
    <x v="0"/>
    <x v="0"/>
    <x v="0"/>
    <x v="0"/>
  </r>
  <r>
    <n v="184835030"/>
    <x v="173"/>
    <x v="0"/>
    <x v="0"/>
    <x v="93"/>
    <x v="0"/>
    <x v="0"/>
    <x v="0"/>
    <x v="0"/>
    <x v="7"/>
    <x v="0"/>
    <x v="0"/>
    <x v="0"/>
    <x v="0"/>
  </r>
  <r>
    <n v="184835077"/>
    <x v="173"/>
    <x v="0"/>
    <x v="0"/>
    <x v="93"/>
    <x v="0"/>
    <x v="0"/>
    <x v="0"/>
    <x v="0"/>
    <x v="7"/>
    <x v="0"/>
    <x v="0"/>
    <x v="0"/>
    <x v="0"/>
  </r>
  <r>
    <n v="184848591"/>
    <x v="153"/>
    <x v="0"/>
    <x v="0"/>
    <x v="32"/>
    <x v="0"/>
    <x v="0"/>
    <x v="0"/>
    <x v="0"/>
    <x v="7"/>
    <x v="0"/>
    <x v="0"/>
    <x v="0"/>
    <x v="0"/>
  </r>
  <r>
    <n v="184848617"/>
    <x v="153"/>
    <x v="0"/>
    <x v="0"/>
    <x v="32"/>
    <x v="0"/>
    <x v="0"/>
    <x v="0"/>
    <x v="0"/>
    <x v="7"/>
    <x v="0"/>
    <x v="0"/>
    <x v="0"/>
    <x v="0"/>
  </r>
  <r>
    <n v="184851084"/>
    <x v="178"/>
    <x v="0"/>
    <x v="0"/>
    <x v="23"/>
    <x v="0"/>
    <x v="0"/>
    <x v="0"/>
    <x v="0"/>
    <x v="7"/>
    <x v="0"/>
    <x v="0"/>
    <x v="0"/>
    <x v="0"/>
  </r>
  <r>
    <n v="184851106"/>
    <x v="178"/>
    <x v="0"/>
    <x v="0"/>
    <x v="23"/>
    <x v="0"/>
    <x v="0"/>
    <x v="0"/>
    <x v="0"/>
    <x v="7"/>
    <x v="0"/>
    <x v="0"/>
    <x v="0"/>
    <x v="0"/>
  </r>
  <r>
    <n v="184851128"/>
    <x v="178"/>
    <x v="0"/>
    <x v="0"/>
    <x v="23"/>
    <x v="0"/>
    <x v="0"/>
    <x v="0"/>
    <x v="0"/>
    <x v="7"/>
    <x v="0"/>
    <x v="0"/>
    <x v="0"/>
    <x v="0"/>
  </r>
  <r>
    <n v="184851159"/>
    <x v="178"/>
    <x v="0"/>
    <x v="0"/>
    <x v="85"/>
    <x v="0"/>
    <x v="0"/>
    <x v="0"/>
    <x v="0"/>
    <x v="7"/>
    <x v="0"/>
    <x v="0"/>
    <x v="0"/>
    <x v="0"/>
  </r>
  <r>
    <n v="184851164"/>
    <x v="178"/>
    <x v="0"/>
    <x v="0"/>
    <x v="97"/>
    <x v="0"/>
    <x v="0"/>
    <x v="0"/>
    <x v="0"/>
    <x v="7"/>
    <x v="0"/>
    <x v="0"/>
    <x v="0"/>
    <x v="0"/>
  </r>
  <r>
    <n v="184851186"/>
    <x v="178"/>
    <x v="0"/>
    <x v="0"/>
    <x v="85"/>
    <x v="0"/>
    <x v="0"/>
    <x v="0"/>
    <x v="0"/>
    <x v="7"/>
    <x v="0"/>
    <x v="0"/>
    <x v="0"/>
    <x v="0"/>
  </r>
  <r>
    <n v="184851213"/>
    <x v="178"/>
    <x v="0"/>
    <x v="0"/>
    <x v="85"/>
    <x v="0"/>
    <x v="0"/>
    <x v="0"/>
    <x v="0"/>
    <x v="7"/>
    <x v="0"/>
    <x v="0"/>
    <x v="0"/>
    <x v="0"/>
  </r>
  <r>
    <n v="184851239"/>
    <x v="178"/>
    <x v="0"/>
    <x v="0"/>
    <x v="85"/>
    <x v="0"/>
    <x v="0"/>
    <x v="0"/>
    <x v="0"/>
    <x v="7"/>
    <x v="0"/>
    <x v="0"/>
    <x v="0"/>
    <x v="0"/>
  </r>
  <r>
    <n v="184868741"/>
    <x v="166"/>
    <x v="0"/>
    <x v="0"/>
    <x v="21"/>
    <x v="0"/>
    <x v="0"/>
    <x v="0"/>
    <x v="0"/>
    <x v="7"/>
    <x v="0"/>
    <x v="0"/>
    <x v="0"/>
    <x v="0"/>
  </r>
  <r>
    <n v="184868779"/>
    <x v="166"/>
    <x v="0"/>
    <x v="0"/>
    <x v="21"/>
    <x v="0"/>
    <x v="0"/>
    <x v="0"/>
    <x v="0"/>
    <x v="7"/>
    <x v="0"/>
    <x v="0"/>
    <x v="0"/>
    <x v="0"/>
  </r>
  <r>
    <n v="184868830"/>
    <x v="166"/>
    <x v="0"/>
    <x v="0"/>
    <x v="21"/>
    <x v="0"/>
    <x v="0"/>
    <x v="0"/>
    <x v="0"/>
    <x v="7"/>
    <x v="0"/>
    <x v="0"/>
    <x v="0"/>
    <x v="0"/>
  </r>
  <r>
    <n v="184868872"/>
    <x v="166"/>
    <x v="0"/>
    <x v="0"/>
    <x v="21"/>
    <x v="0"/>
    <x v="0"/>
    <x v="0"/>
    <x v="0"/>
    <x v="7"/>
    <x v="0"/>
    <x v="0"/>
    <x v="0"/>
    <x v="0"/>
  </r>
  <r>
    <n v="184870746"/>
    <x v="178"/>
    <x v="0"/>
    <x v="0"/>
    <x v="30"/>
    <x v="0"/>
    <x v="0"/>
    <x v="0"/>
    <x v="0"/>
    <x v="7"/>
    <x v="0"/>
    <x v="0"/>
    <x v="0"/>
    <x v="0"/>
  </r>
  <r>
    <n v="184870796"/>
    <x v="166"/>
    <x v="0"/>
    <x v="0"/>
    <x v="30"/>
    <x v="0"/>
    <x v="0"/>
    <x v="0"/>
    <x v="0"/>
    <x v="7"/>
    <x v="0"/>
    <x v="0"/>
    <x v="0"/>
    <x v="0"/>
  </r>
  <r>
    <n v="184872943"/>
    <x v="173"/>
    <x v="0"/>
    <x v="0"/>
    <x v="25"/>
    <x v="0"/>
    <x v="0"/>
    <x v="0"/>
    <x v="0"/>
    <x v="7"/>
    <x v="0"/>
    <x v="0"/>
    <x v="0"/>
    <x v="0"/>
  </r>
  <r>
    <n v="184872970"/>
    <x v="166"/>
    <x v="0"/>
    <x v="0"/>
    <x v="25"/>
    <x v="0"/>
    <x v="0"/>
    <x v="0"/>
    <x v="0"/>
    <x v="7"/>
    <x v="0"/>
    <x v="0"/>
    <x v="0"/>
    <x v="0"/>
  </r>
  <r>
    <n v="184876712"/>
    <x v="181"/>
    <x v="0"/>
    <x v="0"/>
    <x v="30"/>
    <x v="0"/>
    <x v="0"/>
    <x v="0"/>
    <x v="0"/>
    <x v="8"/>
    <x v="1"/>
    <x v="0"/>
    <x v="0"/>
    <x v="0"/>
  </r>
  <r>
    <n v="184876746"/>
    <x v="181"/>
    <x v="0"/>
    <x v="0"/>
    <x v="30"/>
    <x v="0"/>
    <x v="0"/>
    <x v="0"/>
    <x v="0"/>
    <x v="8"/>
    <x v="1"/>
    <x v="0"/>
    <x v="0"/>
    <x v="0"/>
  </r>
  <r>
    <n v="184877568"/>
    <x v="153"/>
    <x v="0"/>
    <x v="0"/>
    <x v="69"/>
    <x v="0"/>
    <x v="0"/>
    <x v="0"/>
    <x v="0"/>
    <x v="7"/>
    <x v="0"/>
    <x v="0"/>
    <x v="0"/>
    <x v="0"/>
  </r>
  <r>
    <n v="184877612"/>
    <x v="153"/>
    <x v="0"/>
    <x v="0"/>
    <x v="69"/>
    <x v="0"/>
    <x v="0"/>
    <x v="0"/>
    <x v="0"/>
    <x v="7"/>
    <x v="0"/>
    <x v="0"/>
    <x v="0"/>
    <x v="0"/>
  </r>
  <r>
    <n v="184879970"/>
    <x v="182"/>
    <x v="0"/>
    <x v="0"/>
    <x v="41"/>
    <x v="0"/>
    <x v="0"/>
    <x v="0"/>
    <x v="0"/>
    <x v="8"/>
    <x v="1"/>
    <x v="0"/>
    <x v="0"/>
    <x v="0"/>
  </r>
  <r>
    <n v="184879986"/>
    <x v="182"/>
    <x v="0"/>
    <x v="0"/>
    <x v="41"/>
    <x v="0"/>
    <x v="0"/>
    <x v="0"/>
    <x v="0"/>
    <x v="8"/>
    <x v="1"/>
    <x v="0"/>
    <x v="0"/>
    <x v="0"/>
  </r>
  <r>
    <n v="184887228"/>
    <x v="153"/>
    <x v="0"/>
    <x v="0"/>
    <x v="33"/>
    <x v="0"/>
    <x v="0"/>
    <x v="0"/>
    <x v="0"/>
    <x v="7"/>
    <x v="0"/>
    <x v="0"/>
    <x v="0"/>
    <x v="0"/>
  </r>
  <r>
    <n v="184909636"/>
    <x v="172"/>
    <x v="0"/>
    <x v="0"/>
    <x v="17"/>
    <x v="0"/>
    <x v="0"/>
    <x v="0"/>
    <x v="0"/>
    <x v="8"/>
    <x v="1"/>
    <x v="0"/>
    <x v="0"/>
    <x v="0"/>
  </r>
  <r>
    <n v="184909678"/>
    <x v="172"/>
    <x v="0"/>
    <x v="0"/>
    <x v="17"/>
    <x v="0"/>
    <x v="0"/>
    <x v="0"/>
    <x v="0"/>
    <x v="8"/>
    <x v="1"/>
    <x v="0"/>
    <x v="0"/>
    <x v="0"/>
  </r>
  <r>
    <n v="184909706"/>
    <x v="172"/>
    <x v="0"/>
    <x v="0"/>
    <x v="17"/>
    <x v="0"/>
    <x v="0"/>
    <x v="0"/>
    <x v="0"/>
    <x v="8"/>
    <x v="1"/>
    <x v="0"/>
    <x v="0"/>
    <x v="0"/>
  </r>
  <r>
    <n v="184909749"/>
    <x v="183"/>
    <x v="0"/>
    <x v="0"/>
    <x v="17"/>
    <x v="0"/>
    <x v="0"/>
    <x v="0"/>
    <x v="0"/>
    <x v="8"/>
    <x v="1"/>
    <x v="0"/>
    <x v="0"/>
    <x v="0"/>
  </r>
  <r>
    <n v="184911636"/>
    <x v="174"/>
    <x v="0"/>
    <x v="0"/>
    <x v="33"/>
    <x v="0"/>
    <x v="0"/>
    <x v="0"/>
    <x v="0"/>
    <x v="8"/>
    <x v="1"/>
    <x v="0"/>
    <x v="0"/>
    <x v="0"/>
  </r>
  <r>
    <n v="184911684"/>
    <x v="174"/>
    <x v="0"/>
    <x v="0"/>
    <x v="33"/>
    <x v="0"/>
    <x v="0"/>
    <x v="0"/>
    <x v="0"/>
    <x v="8"/>
    <x v="1"/>
    <x v="0"/>
    <x v="0"/>
    <x v="0"/>
  </r>
  <r>
    <n v="184911736"/>
    <x v="174"/>
    <x v="0"/>
    <x v="0"/>
    <x v="33"/>
    <x v="0"/>
    <x v="0"/>
    <x v="0"/>
    <x v="0"/>
    <x v="8"/>
    <x v="1"/>
    <x v="0"/>
    <x v="0"/>
    <x v="0"/>
  </r>
  <r>
    <n v="184911773"/>
    <x v="174"/>
    <x v="0"/>
    <x v="0"/>
    <x v="33"/>
    <x v="0"/>
    <x v="0"/>
    <x v="0"/>
    <x v="0"/>
    <x v="8"/>
    <x v="1"/>
    <x v="0"/>
    <x v="0"/>
    <x v="0"/>
  </r>
  <r>
    <n v="184914658"/>
    <x v="153"/>
    <x v="0"/>
    <x v="0"/>
    <x v="74"/>
    <x v="0"/>
    <x v="0"/>
    <x v="0"/>
    <x v="0"/>
    <x v="7"/>
    <x v="0"/>
    <x v="0"/>
    <x v="0"/>
    <x v="0"/>
  </r>
  <r>
    <n v="184914686"/>
    <x v="153"/>
    <x v="0"/>
    <x v="0"/>
    <x v="74"/>
    <x v="0"/>
    <x v="0"/>
    <x v="0"/>
    <x v="0"/>
    <x v="7"/>
    <x v="0"/>
    <x v="0"/>
    <x v="0"/>
    <x v="0"/>
  </r>
  <r>
    <n v="184914742"/>
    <x v="153"/>
    <x v="0"/>
    <x v="0"/>
    <x v="74"/>
    <x v="0"/>
    <x v="0"/>
    <x v="0"/>
    <x v="0"/>
    <x v="7"/>
    <x v="0"/>
    <x v="0"/>
    <x v="0"/>
    <x v="0"/>
  </r>
  <r>
    <n v="184915130"/>
    <x v="173"/>
    <x v="0"/>
    <x v="0"/>
    <x v="25"/>
    <x v="0"/>
    <x v="0"/>
    <x v="0"/>
    <x v="0"/>
    <x v="7"/>
    <x v="0"/>
    <x v="0"/>
    <x v="0"/>
    <x v="0"/>
  </r>
  <r>
    <n v="184915169"/>
    <x v="173"/>
    <x v="0"/>
    <x v="0"/>
    <x v="25"/>
    <x v="0"/>
    <x v="0"/>
    <x v="0"/>
    <x v="0"/>
    <x v="7"/>
    <x v="0"/>
    <x v="0"/>
    <x v="0"/>
    <x v="0"/>
  </r>
  <r>
    <n v="184917159"/>
    <x v="178"/>
    <x v="0"/>
    <x v="0"/>
    <x v="18"/>
    <x v="0"/>
    <x v="0"/>
    <x v="0"/>
    <x v="0"/>
    <x v="7"/>
    <x v="0"/>
    <x v="0"/>
    <x v="0"/>
    <x v="0"/>
  </r>
  <r>
    <n v="184917206"/>
    <x v="178"/>
    <x v="0"/>
    <x v="0"/>
    <x v="18"/>
    <x v="0"/>
    <x v="0"/>
    <x v="0"/>
    <x v="0"/>
    <x v="7"/>
    <x v="0"/>
    <x v="0"/>
    <x v="0"/>
    <x v="0"/>
  </r>
  <r>
    <n v="184917970"/>
    <x v="184"/>
    <x v="0"/>
    <x v="0"/>
    <x v="74"/>
    <x v="0"/>
    <x v="10"/>
    <x v="0"/>
    <x v="1"/>
    <x v="8"/>
    <x v="1"/>
    <x v="0"/>
    <x v="0"/>
    <x v="0"/>
  </r>
  <r>
    <n v="184917998"/>
    <x v="178"/>
    <x v="0"/>
    <x v="0"/>
    <x v="74"/>
    <x v="0"/>
    <x v="0"/>
    <x v="0"/>
    <x v="0"/>
    <x v="7"/>
    <x v="0"/>
    <x v="0"/>
    <x v="0"/>
    <x v="0"/>
  </r>
  <r>
    <n v="184919635"/>
    <x v="185"/>
    <x v="0"/>
    <x v="0"/>
    <x v="74"/>
    <x v="0"/>
    <x v="0"/>
    <x v="0"/>
    <x v="0"/>
    <x v="8"/>
    <x v="1"/>
    <x v="0"/>
    <x v="0"/>
    <x v="0"/>
  </r>
  <r>
    <n v="184927026"/>
    <x v="176"/>
    <x v="0"/>
    <x v="0"/>
    <x v="31"/>
    <x v="0"/>
    <x v="0"/>
    <x v="0"/>
    <x v="0"/>
    <x v="8"/>
    <x v="1"/>
    <x v="0"/>
    <x v="0"/>
    <x v="0"/>
  </r>
  <r>
    <n v="184927062"/>
    <x v="176"/>
    <x v="0"/>
    <x v="0"/>
    <x v="31"/>
    <x v="0"/>
    <x v="0"/>
    <x v="0"/>
    <x v="0"/>
    <x v="8"/>
    <x v="1"/>
    <x v="0"/>
    <x v="0"/>
    <x v="0"/>
  </r>
  <r>
    <n v="184927096"/>
    <x v="176"/>
    <x v="0"/>
    <x v="0"/>
    <x v="31"/>
    <x v="0"/>
    <x v="0"/>
    <x v="0"/>
    <x v="0"/>
    <x v="8"/>
    <x v="1"/>
    <x v="0"/>
    <x v="0"/>
    <x v="0"/>
  </r>
  <r>
    <n v="184927148"/>
    <x v="176"/>
    <x v="0"/>
    <x v="0"/>
    <x v="31"/>
    <x v="0"/>
    <x v="0"/>
    <x v="0"/>
    <x v="0"/>
    <x v="8"/>
    <x v="1"/>
    <x v="0"/>
    <x v="0"/>
    <x v="0"/>
  </r>
  <r>
    <n v="184938691"/>
    <x v="174"/>
    <x v="0"/>
    <x v="0"/>
    <x v="17"/>
    <x v="0"/>
    <x v="0"/>
    <x v="0"/>
    <x v="0"/>
    <x v="8"/>
    <x v="1"/>
    <x v="0"/>
    <x v="0"/>
    <x v="0"/>
  </r>
  <r>
    <n v="184943283"/>
    <x v="178"/>
    <x v="0"/>
    <x v="0"/>
    <x v="3"/>
    <x v="0"/>
    <x v="0"/>
    <x v="0"/>
    <x v="0"/>
    <x v="7"/>
    <x v="0"/>
    <x v="0"/>
    <x v="0"/>
    <x v="0"/>
  </r>
  <r>
    <n v="184943308"/>
    <x v="178"/>
    <x v="0"/>
    <x v="0"/>
    <x v="3"/>
    <x v="0"/>
    <x v="0"/>
    <x v="0"/>
    <x v="0"/>
    <x v="7"/>
    <x v="0"/>
    <x v="0"/>
    <x v="0"/>
    <x v="0"/>
  </r>
  <r>
    <n v="184943346"/>
    <x v="178"/>
    <x v="0"/>
    <x v="0"/>
    <x v="3"/>
    <x v="0"/>
    <x v="0"/>
    <x v="0"/>
    <x v="0"/>
    <x v="7"/>
    <x v="0"/>
    <x v="0"/>
    <x v="0"/>
    <x v="0"/>
  </r>
  <r>
    <n v="184946875"/>
    <x v="174"/>
    <x v="0"/>
    <x v="0"/>
    <x v="10"/>
    <x v="0"/>
    <x v="0"/>
    <x v="0"/>
    <x v="0"/>
    <x v="8"/>
    <x v="1"/>
    <x v="0"/>
    <x v="0"/>
    <x v="0"/>
  </r>
  <r>
    <n v="184946917"/>
    <x v="174"/>
    <x v="0"/>
    <x v="0"/>
    <x v="10"/>
    <x v="0"/>
    <x v="0"/>
    <x v="0"/>
    <x v="0"/>
    <x v="8"/>
    <x v="1"/>
    <x v="0"/>
    <x v="0"/>
    <x v="0"/>
  </r>
  <r>
    <n v="185001335"/>
    <x v="174"/>
    <x v="0"/>
    <x v="0"/>
    <x v="98"/>
    <x v="0"/>
    <x v="0"/>
    <x v="0"/>
    <x v="0"/>
    <x v="8"/>
    <x v="1"/>
    <x v="0"/>
    <x v="0"/>
    <x v="0"/>
  </r>
  <r>
    <n v="185001390"/>
    <x v="174"/>
    <x v="0"/>
    <x v="0"/>
    <x v="98"/>
    <x v="0"/>
    <x v="0"/>
    <x v="0"/>
    <x v="0"/>
    <x v="8"/>
    <x v="1"/>
    <x v="0"/>
    <x v="0"/>
    <x v="0"/>
  </r>
  <r>
    <n v="185001428"/>
    <x v="174"/>
    <x v="0"/>
    <x v="0"/>
    <x v="98"/>
    <x v="0"/>
    <x v="0"/>
    <x v="0"/>
    <x v="0"/>
    <x v="8"/>
    <x v="1"/>
    <x v="0"/>
    <x v="0"/>
    <x v="0"/>
  </r>
  <r>
    <n v="185001780"/>
    <x v="184"/>
    <x v="0"/>
    <x v="0"/>
    <x v="25"/>
    <x v="0"/>
    <x v="0"/>
    <x v="0"/>
    <x v="0"/>
    <x v="8"/>
    <x v="1"/>
    <x v="0"/>
    <x v="0"/>
    <x v="0"/>
  </r>
  <r>
    <n v="185001807"/>
    <x v="184"/>
    <x v="0"/>
    <x v="0"/>
    <x v="25"/>
    <x v="0"/>
    <x v="0"/>
    <x v="0"/>
    <x v="0"/>
    <x v="8"/>
    <x v="1"/>
    <x v="0"/>
    <x v="0"/>
    <x v="0"/>
  </r>
  <r>
    <n v="185001831"/>
    <x v="184"/>
    <x v="0"/>
    <x v="0"/>
    <x v="25"/>
    <x v="0"/>
    <x v="0"/>
    <x v="0"/>
    <x v="0"/>
    <x v="8"/>
    <x v="1"/>
    <x v="0"/>
    <x v="0"/>
    <x v="0"/>
  </r>
  <r>
    <n v="185001862"/>
    <x v="184"/>
    <x v="0"/>
    <x v="0"/>
    <x v="25"/>
    <x v="0"/>
    <x v="0"/>
    <x v="0"/>
    <x v="0"/>
    <x v="8"/>
    <x v="1"/>
    <x v="0"/>
    <x v="0"/>
    <x v="0"/>
  </r>
  <r>
    <n v="185002447"/>
    <x v="181"/>
    <x v="0"/>
    <x v="0"/>
    <x v="30"/>
    <x v="0"/>
    <x v="0"/>
    <x v="0"/>
    <x v="0"/>
    <x v="8"/>
    <x v="1"/>
    <x v="0"/>
    <x v="0"/>
    <x v="0"/>
  </r>
  <r>
    <n v="185002487"/>
    <x v="181"/>
    <x v="0"/>
    <x v="0"/>
    <x v="30"/>
    <x v="0"/>
    <x v="0"/>
    <x v="0"/>
    <x v="0"/>
    <x v="8"/>
    <x v="1"/>
    <x v="0"/>
    <x v="0"/>
    <x v="0"/>
  </r>
  <r>
    <n v="185004928"/>
    <x v="174"/>
    <x v="0"/>
    <x v="0"/>
    <x v="13"/>
    <x v="0"/>
    <x v="0"/>
    <x v="0"/>
    <x v="0"/>
    <x v="8"/>
    <x v="1"/>
    <x v="0"/>
    <x v="0"/>
    <x v="0"/>
  </r>
  <r>
    <n v="185004976"/>
    <x v="174"/>
    <x v="0"/>
    <x v="0"/>
    <x v="13"/>
    <x v="0"/>
    <x v="0"/>
    <x v="0"/>
    <x v="0"/>
    <x v="8"/>
    <x v="1"/>
    <x v="0"/>
    <x v="0"/>
    <x v="0"/>
  </r>
  <r>
    <n v="185006097"/>
    <x v="166"/>
    <x v="0"/>
    <x v="0"/>
    <x v="72"/>
    <x v="0"/>
    <x v="0"/>
    <x v="0"/>
    <x v="0"/>
    <x v="7"/>
    <x v="0"/>
    <x v="0"/>
    <x v="0"/>
    <x v="0"/>
  </r>
  <r>
    <n v="185006150"/>
    <x v="166"/>
    <x v="0"/>
    <x v="0"/>
    <x v="72"/>
    <x v="0"/>
    <x v="0"/>
    <x v="0"/>
    <x v="0"/>
    <x v="7"/>
    <x v="0"/>
    <x v="0"/>
    <x v="0"/>
    <x v="0"/>
  </r>
  <r>
    <n v="185006192"/>
    <x v="166"/>
    <x v="0"/>
    <x v="0"/>
    <x v="72"/>
    <x v="0"/>
    <x v="0"/>
    <x v="0"/>
    <x v="0"/>
    <x v="7"/>
    <x v="0"/>
    <x v="0"/>
    <x v="0"/>
    <x v="0"/>
  </r>
  <r>
    <n v="185006953"/>
    <x v="176"/>
    <x v="0"/>
    <x v="0"/>
    <x v="74"/>
    <x v="0"/>
    <x v="0"/>
    <x v="0"/>
    <x v="0"/>
    <x v="8"/>
    <x v="1"/>
    <x v="0"/>
    <x v="0"/>
    <x v="0"/>
  </r>
  <r>
    <n v="185007006"/>
    <x v="181"/>
    <x v="0"/>
    <x v="0"/>
    <x v="74"/>
    <x v="0"/>
    <x v="0"/>
    <x v="0"/>
    <x v="0"/>
    <x v="8"/>
    <x v="1"/>
    <x v="0"/>
    <x v="0"/>
    <x v="0"/>
  </r>
  <r>
    <n v="185010311"/>
    <x v="152"/>
    <x v="0"/>
    <x v="0"/>
    <x v="74"/>
    <x v="0"/>
    <x v="0"/>
    <x v="0"/>
    <x v="0"/>
    <x v="8"/>
    <x v="1"/>
    <x v="0"/>
    <x v="0"/>
    <x v="0"/>
  </r>
  <r>
    <n v="185010345"/>
    <x v="152"/>
    <x v="0"/>
    <x v="0"/>
    <x v="74"/>
    <x v="0"/>
    <x v="0"/>
    <x v="0"/>
    <x v="0"/>
    <x v="8"/>
    <x v="1"/>
    <x v="0"/>
    <x v="0"/>
    <x v="0"/>
  </r>
  <r>
    <n v="185010376"/>
    <x v="152"/>
    <x v="0"/>
    <x v="0"/>
    <x v="74"/>
    <x v="0"/>
    <x v="0"/>
    <x v="0"/>
    <x v="0"/>
    <x v="8"/>
    <x v="1"/>
    <x v="0"/>
    <x v="0"/>
    <x v="0"/>
  </r>
  <r>
    <n v="185033479"/>
    <x v="180"/>
    <x v="0"/>
    <x v="0"/>
    <x v="10"/>
    <x v="0"/>
    <x v="0"/>
    <x v="0"/>
    <x v="0"/>
    <x v="8"/>
    <x v="1"/>
    <x v="0"/>
    <x v="0"/>
    <x v="0"/>
  </r>
  <r>
    <n v="185033486"/>
    <x v="180"/>
    <x v="0"/>
    <x v="0"/>
    <x v="10"/>
    <x v="0"/>
    <x v="0"/>
    <x v="0"/>
    <x v="0"/>
    <x v="8"/>
    <x v="1"/>
    <x v="0"/>
    <x v="0"/>
    <x v="0"/>
  </r>
  <r>
    <n v="185033500"/>
    <x v="180"/>
    <x v="0"/>
    <x v="0"/>
    <x v="10"/>
    <x v="0"/>
    <x v="0"/>
    <x v="0"/>
    <x v="0"/>
    <x v="8"/>
    <x v="1"/>
    <x v="0"/>
    <x v="0"/>
    <x v="0"/>
  </r>
  <r>
    <n v="185069990"/>
    <x v="174"/>
    <x v="0"/>
    <x v="0"/>
    <x v="69"/>
    <x v="0"/>
    <x v="0"/>
    <x v="0"/>
    <x v="0"/>
    <x v="8"/>
    <x v="1"/>
    <x v="0"/>
    <x v="0"/>
    <x v="0"/>
  </r>
  <r>
    <n v="185070036"/>
    <x v="174"/>
    <x v="0"/>
    <x v="0"/>
    <x v="69"/>
    <x v="0"/>
    <x v="0"/>
    <x v="0"/>
    <x v="0"/>
    <x v="8"/>
    <x v="1"/>
    <x v="0"/>
    <x v="0"/>
    <x v="0"/>
  </r>
  <r>
    <n v="185074725"/>
    <x v="180"/>
    <x v="0"/>
    <x v="0"/>
    <x v="30"/>
    <x v="0"/>
    <x v="0"/>
    <x v="0"/>
    <x v="0"/>
    <x v="8"/>
    <x v="1"/>
    <x v="0"/>
    <x v="0"/>
    <x v="0"/>
  </r>
  <r>
    <n v="185074772"/>
    <x v="180"/>
    <x v="0"/>
    <x v="0"/>
    <x v="30"/>
    <x v="0"/>
    <x v="0"/>
    <x v="0"/>
    <x v="0"/>
    <x v="8"/>
    <x v="1"/>
    <x v="0"/>
    <x v="0"/>
    <x v="0"/>
  </r>
  <r>
    <n v="185074814"/>
    <x v="180"/>
    <x v="0"/>
    <x v="0"/>
    <x v="30"/>
    <x v="0"/>
    <x v="0"/>
    <x v="0"/>
    <x v="0"/>
    <x v="8"/>
    <x v="1"/>
    <x v="0"/>
    <x v="0"/>
    <x v="0"/>
  </r>
  <r>
    <n v="185074847"/>
    <x v="180"/>
    <x v="0"/>
    <x v="0"/>
    <x v="30"/>
    <x v="0"/>
    <x v="0"/>
    <x v="0"/>
    <x v="0"/>
    <x v="8"/>
    <x v="1"/>
    <x v="0"/>
    <x v="0"/>
    <x v="0"/>
  </r>
  <r>
    <n v="185076023"/>
    <x v="186"/>
    <x v="0"/>
    <x v="0"/>
    <x v="31"/>
    <x v="0"/>
    <x v="10"/>
    <x v="0"/>
    <x v="1"/>
    <x v="8"/>
    <x v="1"/>
    <x v="0"/>
    <x v="0"/>
    <x v="0"/>
  </r>
  <r>
    <n v="185076028"/>
    <x v="187"/>
    <x v="0"/>
    <x v="0"/>
    <x v="4"/>
    <x v="0"/>
    <x v="0"/>
    <x v="0"/>
    <x v="0"/>
    <x v="8"/>
    <x v="1"/>
    <x v="0"/>
    <x v="0"/>
    <x v="0"/>
  </r>
  <r>
    <n v="185076076"/>
    <x v="188"/>
    <x v="0"/>
    <x v="0"/>
    <x v="4"/>
    <x v="0"/>
    <x v="0"/>
    <x v="0"/>
    <x v="0"/>
    <x v="8"/>
    <x v="1"/>
    <x v="0"/>
    <x v="0"/>
    <x v="0"/>
  </r>
  <r>
    <n v="185076090"/>
    <x v="185"/>
    <x v="0"/>
    <x v="0"/>
    <x v="31"/>
    <x v="0"/>
    <x v="0"/>
    <x v="0"/>
    <x v="0"/>
    <x v="8"/>
    <x v="1"/>
    <x v="0"/>
    <x v="0"/>
    <x v="0"/>
  </r>
  <r>
    <n v="185076113"/>
    <x v="180"/>
    <x v="0"/>
    <x v="0"/>
    <x v="18"/>
    <x v="0"/>
    <x v="0"/>
    <x v="0"/>
    <x v="0"/>
    <x v="8"/>
    <x v="1"/>
    <x v="0"/>
    <x v="0"/>
    <x v="0"/>
  </r>
  <r>
    <n v="185076169"/>
    <x v="180"/>
    <x v="0"/>
    <x v="0"/>
    <x v="18"/>
    <x v="0"/>
    <x v="0"/>
    <x v="0"/>
    <x v="0"/>
    <x v="8"/>
    <x v="1"/>
    <x v="0"/>
    <x v="0"/>
    <x v="0"/>
  </r>
  <r>
    <n v="185076212"/>
    <x v="180"/>
    <x v="0"/>
    <x v="0"/>
    <x v="18"/>
    <x v="0"/>
    <x v="0"/>
    <x v="0"/>
    <x v="0"/>
    <x v="8"/>
    <x v="1"/>
    <x v="0"/>
    <x v="0"/>
    <x v="0"/>
  </r>
  <r>
    <n v="185076280"/>
    <x v="180"/>
    <x v="0"/>
    <x v="0"/>
    <x v="18"/>
    <x v="0"/>
    <x v="0"/>
    <x v="0"/>
    <x v="0"/>
    <x v="8"/>
    <x v="1"/>
    <x v="0"/>
    <x v="0"/>
    <x v="0"/>
  </r>
  <r>
    <n v="185076343"/>
    <x v="180"/>
    <x v="0"/>
    <x v="0"/>
    <x v="18"/>
    <x v="0"/>
    <x v="0"/>
    <x v="0"/>
    <x v="0"/>
    <x v="8"/>
    <x v="1"/>
    <x v="0"/>
    <x v="0"/>
    <x v="0"/>
  </r>
  <r>
    <n v="185077201"/>
    <x v="181"/>
    <x v="0"/>
    <x v="0"/>
    <x v="25"/>
    <x v="0"/>
    <x v="0"/>
    <x v="0"/>
    <x v="0"/>
    <x v="8"/>
    <x v="1"/>
    <x v="0"/>
    <x v="0"/>
    <x v="0"/>
  </r>
  <r>
    <n v="185077494"/>
    <x v="181"/>
    <x v="0"/>
    <x v="0"/>
    <x v="10"/>
    <x v="0"/>
    <x v="0"/>
    <x v="0"/>
    <x v="0"/>
    <x v="8"/>
    <x v="1"/>
    <x v="0"/>
    <x v="0"/>
    <x v="0"/>
  </r>
  <r>
    <n v="185077551"/>
    <x v="181"/>
    <x v="0"/>
    <x v="0"/>
    <x v="10"/>
    <x v="0"/>
    <x v="0"/>
    <x v="0"/>
    <x v="0"/>
    <x v="8"/>
    <x v="1"/>
    <x v="0"/>
    <x v="0"/>
    <x v="0"/>
  </r>
  <r>
    <n v="185079688"/>
    <x v="172"/>
    <x v="0"/>
    <x v="0"/>
    <x v="76"/>
    <x v="0"/>
    <x v="0"/>
    <x v="0"/>
    <x v="0"/>
    <x v="8"/>
    <x v="1"/>
    <x v="0"/>
    <x v="0"/>
    <x v="0"/>
  </r>
  <r>
    <n v="185079723"/>
    <x v="181"/>
    <x v="0"/>
    <x v="0"/>
    <x v="76"/>
    <x v="0"/>
    <x v="0"/>
    <x v="0"/>
    <x v="0"/>
    <x v="8"/>
    <x v="1"/>
    <x v="0"/>
    <x v="0"/>
    <x v="0"/>
  </r>
  <r>
    <n v="185100749"/>
    <x v="180"/>
    <x v="0"/>
    <x v="0"/>
    <x v="4"/>
    <x v="0"/>
    <x v="0"/>
    <x v="0"/>
    <x v="0"/>
    <x v="8"/>
    <x v="1"/>
    <x v="0"/>
    <x v="0"/>
    <x v="0"/>
  </r>
  <r>
    <n v="185100798"/>
    <x v="180"/>
    <x v="0"/>
    <x v="0"/>
    <x v="4"/>
    <x v="0"/>
    <x v="0"/>
    <x v="0"/>
    <x v="0"/>
    <x v="8"/>
    <x v="1"/>
    <x v="0"/>
    <x v="0"/>
    <x v="0"/>
  </r>
  <r>
    <n v="185101538"/>
    <x v="161"/>
    <x v="0"/>
    <x v="0"/>
    <x v="25"/>
    <x v="0"/>
    <x v="0"/>
    <x v="0"/>
    <x v="0"/>
    <x v="8"/>
    <x v="1"/>
    <x v="0"/>
    <x v="0"/>
    <x v="0"/>
  </r>
  <r>
    <n v="185101568"/>
    <x v="161"/>
    <x v="0"/>
    <x v="0"/>
    <x v="25"/>
    <x v="0"/>
    <x v="0"/>
    <x v="0"/>
    <x v="0"/>
    <x v="8"/>
    <x v="1"/>
    <x v="0"/>
    <x v="0"/>
    <x v="0"/>
  </r>
  <r>
    <n v="185101592"/>
    <x v="161"/>
    <x v="0"/>
    <x v="0"/>
    <x v="25"/>
    <x v="0"/>
    <x v="0"/>
    <x v="0"/>
    <x v="0"/>
    <x v="8"/>
    <x v="1"/>
    <x v="0"/>
    <x v="0"/>
    <x v="0"/>
  </r>
  <r>
    <n v="185101615"/>
    <x v="161"/>
    <x v="0"/>
    <x v="0"/>
    <x v="25"/>
    <x v="0"/>
    <x v="0"/>
    <x v="0"/>
    <x v="0"/>
    <x v="8"/>
    <x v="1"/>
    <x v="0"/>
    <x v="0"/>
    <x v="0"/>
  </r>
  <r>
    <n v="185102231"/>
    <x v="184"/>
    <x v="0"/>
    <x v="0"/>
    <x v="94"/>
    <x v="0"/>
    <x v="0"/>
    <x v="0"/>
    <x v="0"/>
    <x v="8"/>
    <x v="1"/>
    <x v="0"/>
    <x v="0"/>
    <x v="0"/>
  </r>
  <r>
    <n v="185102269"/>
    <x v="184"/>
    <x v="0"/>
    <x v="0"/>
    <x v="94"/>
    <x v="0"/>
    <x v="0"/>
    <x v="0"/>
    <x v="0"/>
    <x v="8"/>
    <x v="1"/>
    <x v="0"/>
    <x v="0"/>
    <x v="0"/>
  </r>
  <r>
    <n v="185103272"/>
    <x v="185"/>
    <x v="0"/>
    <x v="0"/>
    <x v="69"/>
    <x v="0"/>
    <x v="0"/>
    <x v="0"/>
    <x v="0"/>
    <x v="8"/>
    <x v="1"/>
    <x v="0"/>
    <x v="0"/>
    <x v="0"/>
  </r>
  <r>
    <n v="185103309"/>
    <x v="185"/>
    <x v="0"/>
    <x v="0"/>
    <x v="69"/>
    <x v="0"/>
    <x v="0"/>
    <x v="0"/>
    <x v="0"/>
    <x v="8"/>
    <x v="1"/>
    <x v="0"/>
    <x v="0"/>
    <x v="0"/>
  </r>
  <r>
    <n v="185103353"/>
    <x v="185"/>
    <x v="0"/>
    <x v="0"/>
    <x v="69"/>
    <x v="0"/>
    <x v="0"/>
    <x v="0"/>
    <x v="0"/>
    <x v="8"/>
    <x v="1"/>
    <x v="0"/>
    <x v="0"/>
    <x v="0"/>
  </r>
  <r>
    <n v="185106279"/>
    <x v="174"/>
    <x v="0"/>
    <x v="0"/>
    <x v="10"/>
    <x v="0"/>
    <x v="0"/>
    <x v="0"/>
    <x v="0"/>
    <x v="8"/>
    <x v="1"/>
    <x v="0"/>
    <x v="0"/>
    <x v="0"/>
  </r>
  <r>
    <n v="185106319"/>
    <x v="174"/>
    <x v="0"/>
    <x v="0"/>
    <x v="10"/>
    <x v="0"/>
    <x v="0"/>
    <x v="0"/>
    <x v="0"/>
    <x v="8"/>
    <x v="1"/>
    <x v="0"/>
    <x v="0"/>
    <x v="0"/>
  </r>
  <r>
    <n v="185107133"/>
    <x v="172"/>
    <x v="0"/>
    <x v="0"/>
    <x v="99"/>
    <x v="0"/>
    <x v="0"/>
    <x v="0"/>
    <x v="0"/>
    <x v="8"/>
    <x v="1"/>
    <x v="0"/>
    <x v="0"/>
    <x v="0"/>
  </r>
  <r>
    <n v="185107191"/>
    <x v="176"/>
    <x v="0"/>
    <x v="0"/>
    <x v="99"/>
    <x v="0"/>
    <x v="0"/>
    <x v="0"/>
    <x v="0"/>
    <x v="8"/>
    <x v="1"/>
    <x v="0"/>
    <x v="0"/>
    <x v="0"/>
  </r>
  <r>
    <n v="185112262"/>
    <x v="174"/>
    <x v="0"/>
    <x v="0"/>
    <x v="100"/>
    <x v="0"/>
    <x v="0"/>
    <x v="0"/>
    <x v="0"/>
    <x v="8"/>
    <x v="1"/>
    <x v="0"/>
    <x v="0"/>
    <x v="0"/>
  </r>
  <r>
    <n v="185112437"/>
    <x v="174"/>
    <x v="0"/>
    <x v="0"/>
    <x v="100"/>
    <x v="0"/>
    <x v="0"/>
    <x v="0"/>
    <x v="0"/>
    <x v="8"/>
    <x v="1"/>
    <x v="0"/>
    <x v="0"/>
    <x v="0"/>
  </r>
  <r>
    <n v="185169195"/>
    <x v="181"/>
    <x v="0"/>
    <x v="0"/>
    <x v="63"/>
    <x v="0"/>
    <x v="0"/>
    <x v="0"/>
    <x v="0"/>
    <x v="8"/>
    <x v="1"/>
    <x v="0"/>
    <x v="0"/>
    <x v="0"/>
  </r>
  <r>
    <n v="185185805"/>
    <x v="181"/>
    <x v="0"/>
    <x v="0"/>
    <x v="24"/>
    <x v="0"/>
    <x v="0"/>
    <x v="0"/>
    <x v="0"/>
    <x v="8"/>
    <x v="1"/>
    <x v="0"/>
    <x v="0"/>
    <x v="0"/>
  </r>
  <r>
    <n v="185187381"/>
    <x v="182"/>
    <x v="0"/>
    <x v="0"/>
    <x v="30"/>
    <x v="0"/>
    <x v="0"/>
    <x v="0"/>
    <x v="0"/>
    <x v="8"/>
    <x v="1"/>
    <x v="0"/>
    <x v="0"/>
    <x v="0"/>
  </r>
  <r>
    <n v="185187414"/>
    <x v="182"/>
    <x v="0"/>
    <x v="0"/>
    <x v="30"/>
    <x v="0"/>
    <x v="0"/>
    <x v="0"/>
    <x v="0"/>
    <x v="8"/>
    <x v="1"/>
    <x v="0"/>
    <x v="0"/>
    <x v="0"/>
  </r>
  <r>
    <n v="185187443"/>
    <x v="188"/>
    <x v="0"/>
    <x v="0"/>
    <x v="30"/>
    <x v="0"/>
    <x v="0"/>
    <x v="0"/>
    <x v="0"/>
    <x v="8"/>
    <x v="1"/>
    <x v="0"/>
    <x v="0"/>
    <x v="0"/>
  </r>
  <r>
    <n v="185224398"/>
    <x v="172"/>
    <x v="0"/>
    <x v="0"/>
    <x v="6"/>
    <x v="0"/>
    <x v="0"/>
    <x v="0"/>
    <x v="0"/>
    <x v="8"/>
    <x v="1"/>
    <x v="0"/>
    <x v="0"/>
    <x v="0"/>
  </r>
  <r>
    <n v="185238436"/>
    <x v="183"/>
    <x v="0"/>
    <x v="0"/>
    <x v="15"/>
    <x v="0"/>
    <x v="0"/>
    <x v="0"/>
    <x v="0"/>
    <x v="8"/>
    <x v="1"/>
    <x v="0"/>
    <x v="0"/>
    <x v="0"/>
  </r>
  <r>
    <n v="185238469"/>
    <x v="183"/>
    <x v="0"/>
    <x v="0"/>
    <x v="15"/>
    <x v="0"/>
    <x v="0"/>
    <x v="0"/>
    <x v="0"/>
    <x v="8"/>
    <x v="1"/>
    <x v="0"/>
    <x v="0"/>
    <x v="0"/>
  </r>
  <r>
    <n v="185239931"/>
    <x v="161"/>
    <x v="0"/>
    <x v="0"/>
    <x v="99"/>
    <x v="0"/>
    <x v="0"/>
    <x v="0"/>
    <x v="0"/>
    <x v="8"/>
    <x v="1"/>
    <x v="0"/>
    <x v="0"/>
    <x v="0"/>
  </r>
  <r>
    <n v="185241085"/>
    <x v="183"/>
    <x v="0"/>
    <x v="0"/>
    <x v="25"/>
    <x v="0"/>
    <x v="0"/>
    <x v="0"/>
    <x v="0"/>
    <x v="8"/>
    <x v="1"/>
    <x v="0"/>
    <x v="0"/>
    <x v="0"/>
  </r>
  <r>
    <n v="185241114"/>
    <x v="176"/>
    <x v="0"/>
    <x v="0"/>
    <x v="25"/>
    <x v="0"/>
    <x v="0"/>
    <x v="0"/>
    <x v="0"/>
    <x v="8"/>
    <x v="1"/>
    <x v="0"/>
    <x v="0"/>
    <x v="0"/>
  </r>
  <r>
    <n v="185241633"/>
    <x v="183"/>
    <x v="0"/>
    <x v="0"/>
    <x v="6"/>
    <x v="0"/>
    <x v="0"/>
    <x v="0"/>
    <x v="0"/>
    <x v="8"/>
    <x v="1"/>
    <x v="0"/>
    <x v="0"/>
    <x v="0"/>
  </r>
  <r>
    <n v="185241683"/>
    <x v="183"/>
    <x v="0"/>
    <x v="0"/>
    <x v="6"/>
    <x v="0"/>
    <x v="0"/>
    <x v="0"/>
    <x v="0"/>
    <x v="8"/>
    <x v="1"/>
    <x v="0"/>
    <x v="0"/>
    <x v="0"/>
  </r>
  <r>
    <n v="185242772"/>
    <x v="176"/>
    <x v="0"/>
    <x v="0"/>
    <x v="25"/>
    <x v="0"/>
    <x v="0"/>
    <x v="0"/>
    <x v="0"/>
    <x v="8"/>
    <x v="1"/>
    <x v="0"/>
    <x v="0"/>
    <x v="0"/>
  </r>
  <r>
    <n v="185253849"/>
    <x v="161"/>
    <x v="0"/>
    <x v="0"/>
    <x v="21"/>
    <x v="0"/>
    <x v="0"/>
    <x v="0"/>
    <x v="0"/>
    <x v="8"/>
    <x v="1"/>
    <x v="0"/>
    <x v="0"/>
    <x v="0"/>
  </r>
  <r>
    <n v="185253949"/>
    <x v="184"/>
    <x v="0"/>
    <x v="0"/>
    <x v="21"/>
    <x v="0"/>
    <x v="0"/>
    <x v="0"/>
    <x v="0"/>
    <x v="8"/>
    <x v="1"/>
    <x v="0"/>
    <x v="0"/>
    <x v="0"/>
  </r>
  <r>
    <n v="185257982"/>
    <x v="189"/>
    <x v="0"/>
    <x v="0"/>
    <x v="3"/>
    <x v="0"/>
    <x v="0"/>
    <x v="0"/>
    <x v="0"/>
    <x v="8"/>
    <x v="1"/>
    <x v="0"/>
    <x v="0"/>
    <x v="0"/>
  </r>
  <r>
    <n v="185271335"/>
    <x v="182"/>
    <x v="0"/>
    <x v="0"/>
    <x v="16"/>
    <x v="0"/>
    <x v="0"/>
    <x v="0"/>
    <x v="0"/>
    <x v="8"/>
    <x v="1"/>
    <x v="0"/>
    <x v="0"/>
    <x v="0"/>
  </r>
  <r>
    <n v="185271371"/>
    <x v="182"/>
    <x v="0"/>
    <x v="0"/>
    <x v="16"/>
    <x v="0"/>
    <x v="0"/>
    <x v="0"/>
    <x v="0"/>
    <x v="8"/>
    <x v="1"/>
    <x v="0"/>
    <x v="0"/>
    <x v="0"/>
  </r>
  <r>
    <n v="185273457"/>
    <x v="183"/>
    <x v="0"/>
    <x v="0"/>
    <x v="17"/>
    <x v="0"/>
    <x v="0"/>
    <x v="0"/>
    <x v="0"/>
    <x v="8"/>
    <x v="1"/>
    <x v="0"/>
    <x v="0"/>
    <x v="0"/>
  </r>
  <r>
    <n v="185273486"/>
    <x v="183"/>
    <x v="0"/>
    <x v="0"/>
    <x v="17"/>
    <x v="0"/>
    <x v="0"/>
    <x v="0"/>
    <x v="0"/>
    <x v="8"/>
    <x v="1"/>
    <x v="0"/>
    <x v="0"/>
    <x v="0"/>
  </r>
  <r>
    <n v="185273504"/>
    <x v="183"/>
    <x v="0"/>
    <x v="0"/>
    <x v="17"/>
    <x v="0"/>
    <x v="0"/>
    <x v="0"/>
    <x v="0"/>
    <x v="8"/>
    <x v="1"/>
    <x v="0"/>
    <x v="0"/>
    <x v="0"/>
  </r>
  <r>
    <n v="185273528"/>
    <x v="183"/>
    <x v="0"/>
    <x v="0"/>
    <x v="17"/>
    <x v="0"/>
    <x v="0"/>
    <x v="0"/>
    <x v="0"/>
    <x v="8"/>
    <x v="1"/>
    <x v="0"/>
    <x v="0"/>
    <x v="0"/>
  </r>
  <r>
    <n v="185349682"/>
    <x v="181"/>
    <x v="0"/>
    <x v="0"/>
    <x v="76"/>
    <x v="0"/>
    <x v="0"/>
    <x v="0"/>
    <x v="0"/>
    <x v="8"/>
    <x v="1"/>
    <x v="0"/>
    <x v="0"/>
    <x v="0"/>
  </r>
  <r>
    <n v="185349703"/>
    <x v="181"/>
    <x v="0"/>
    <x v="0"/>
    <x v="76"/>
    <x v="0"/>
    <x v="0"/>
    <x v="0"/>
    <x v="0"/>
    <x v="8"/>
    <x v="1"/>
    <x v="0"/>
    <x v="0"/>
    <x v="0"/>
  </r>
  <r>
    <n v="185352701"/>
    <x v="172"/>
    <x v="0"/>
    <x v="0"/>
    <x v="101"/>
    <x v="0"/>
    <x v="0"/>
    <x v="0"/>
    <x v="0"/>
    <x v="8"/>
    <x v="1"/>
    <x v="0"/>
    <x v="0"/>
    <x v="0"/>
  </r>
  <r>
    <n v="185352830"/>
    <x v="182"/>
    <x v="0"/>
    <x v="0"/>
    <x v="17"/>
    <x v="0"/>
    <x v="0"/>
    <x v="0"/>
    <x v="0"/>
    <x v="8"/>
    <x v="1"/>
    <x v="0"/>
    <x v="0"/>
    <x v="0"/>
  </r>
  <r>
    <n v="185352873"/>
    <x v="182"/>
    <x v="0"/>
    <x v="0"/>
    <x v="17"/>
    <x v="0"/>
    <x v="0"/>
    <x v="0"/>
    <x v="0"/>
    <x v="8"/>
    <x v="1"/>
    <x v="0"/>
    <x v="0"/>
    <x v="0"/>
  </r>
  <r>
    <n v="185352904"/>
    <x v="182"/>
    <x v="0"/>
    <x v="0"/>
    <x v="17"/>
    <x v="0"/>
    <x v="0"/>
    <x v="0"/>
    <x v="0"/>
    <x v="8"/>
    <x v="1"/>
    <x v="0"/>
    <x v="0"/>
    <x v="0"/>
  </r>
  <r>
    <n v="185353176"/>
    <x v="172"/>
    <x v="0"/>
    <x v="0"/>
    <x v="69"/>
    <x v="0"/>
    <x v="0"/>
    <x v="0"/>
    <x v="0"/>
    <x v="8"/>
    <x v="1"/>
    <x v="0"/>
    <x v="0"/>
    <x v="0"/>
  </r>
  <r>
    <n v="185353210"/>
    <x v="172"/>
    <x v="0"/>
    <x v="0"/>
    <x v="69"/>
    <x v="0"/>
    <x v="0"/>
    <x v="0"/>
    <x v="0"/>
    <x v="8"/>
    <x v="1"/>
    <x v="0"/>
    <x v="0"/>
    <x v="0"/>
  </r>
  <r>
    <n v="185354651"/>
    <x v="190"/>
    <x v="0"/>
    <x v="0"/>
    <x v="31"/>
    <x v="0"/>
    <x v="0"/>
    <x v="0"/>
    <x v="0"/>
    <x v="8"/>
    <x v="1"/>
    <x v="0"/>
    <x v="0"/>
    <x v="0"/>
  </r>
  <r>
    <n v="185364685"/>
    <x v="183"/>
    <x v="0"/>
    <x v="0"/>
    <x v="8"/>
    <x v="0"/>
    <x v="0"/>
    <x v="0"/>
    <x v="0"/>
    <x v="8"/>
    <x v="1"/>
    <x v="0"/>
    <x v="0"/>
    <x v="0"/>
  </r>
  <r>
    <n v="185378221"/>
    <x v="188"/>
    <x v="0"/>
    <x v="0"/>
    <x v="7"/>
    <x v="0"/>
    <x v="0"/>
    <x v="0"/>
    <x v="0"/>
    <x v="8"/>
    <x v="1"/>
    <x v="0"/>
    <x v="0"/>
    <x v="0"/>
  </r>
  <r>
    <n v="185378261"/>
    <x v="176"/>
    <x v="0"/>
    <x v="0"/>
    <x v="7"/>
    <x v="0"/>
    <x v="0"/>
    <x v="0"/>
    <x v="0"/>
    <x v="8"/>
    <x v="1"/>
    <x v="0"/>
    <x v="0"/>
    <x v="0"/>
  </r>
  <r>
    <n v="185380768"/>
    <x v="183"/>
    <x v="0"/>
    <x v="0"/>
    <x v="74"/>
    <x v="0"/>
    <x v="0"/>
    <x v="0"/>
    <x v="0"/>
    <x v="8"/>
    <x v="1"/>
    <x v="0"/>
    <x v="0"/>
    <x v="0"/>
  </r>
  <r>
    <n v="185380809"/>
    <x v="183"/>
    <x v="0"/>
    <x v="0"/>
    <x v="74"/>
    <x v="0"/>
    <x v="0"/>
    <x v="0"/>
    <x v="0"/>
    <x v="8"/>
    <x v="1"/>
    <x v="0"/>
    <x v="0"/>
    <x v="0"/>
  </r>
  <r>
    <n v="185380850"/>
    <x v="183"/>
    <x v="0"/>
    <x v="0"/>
    <x v="74"/>
    <x v="0"/>
    <x v="0"/>
    <x v="0"/>
    <x v="0"/>
    <x v="8"/>
    <x v="1"/>
    <x v="0"/>
    <x v="0"/>
    <x v="0"/>
  </r>
  <r>
    <n v="185381248"/>
    <x v="191"/>
    <x v="0"/>
    <x v="0"/>
    <x v="78"/>
    <x v="0"/>
    <x v="0"/>
    <x v="0"/>
    <x v="0"/>
    <x v="8"/>
    <x v="1"/>
    <x v="0"/>
    <x v="0"/>
    <x v="0"/>
  </r>
  <r>
    <n v="185381330"/>
    <x v="192"/>
    <x v="0"/>
    <x v="0"/>
    <x v="78"/>
    <x v="0"/>
    <x v="0"/>
    <x v="0"/>
    <x v="0"/>
    <x v="8"/>
    <x v="1"/>
    <x v="0"/>
    <x v="0"/>
    <x v="0"/>
  </r>
  <r>
    <n v="185381383"/>
    <x v="193"/>
    <x v="0"/>
    <x v="0"/>
    <x v="78"/>
    <x v="0"/>
    <x v="0"/>
    <x v="0"/>
    <x v="0"/>
    <x v="8"/>
    <x v="1"/>
    <x v="0"/>
    <x v="0"/>
    <x v="0"/>
  </r>
  <r>
    <n v="185381480"/>
    <x v="193"/>
    <x v="0"/>
    <x v="0"/>
    <x v="78"/>
    <x v="0"/>
    <x v="0"/>
    <x v="0"/>
    <x v="0"/>
    <x v="8"/>
    <x v="1"/>
    <x v="0"/>
    <x v="0"/>
    <x v="0"/>
  </r>
  <r>
    <n v="185381635"/>
    <x v="193"/>
    <x v="0"/>
    <x v="0"/>
    <x v="78"/>
    <x v="0"/>
    <x v="0"/>
    <x v="0"/>
    <x v="0"/>
    <x v="8"/>
    <x v="1"/>
    <x v="0"/>
    <x v="0"/>
    <x v="0"/>
  </r>
  <r>
    <n v="185381708"/>
    <x v="194"/>
    <x v="0"/>
    <x v="0"/>
    <x v="78"/>
    <x v="0"/>
    <x v="0"/>
    <x v="0"/>
    <x v="0"/>
    <x v="8"/>
    <x v="1"/>
    <x v="0"/>
    <x v="0"/>
    <x v="0"/>
  </r>
  <r>
    <n v="185384786"/>
    <x v="188"/>
    <x v="0"/>
    <x v="0"/>
    <x v="78"/>
    <x v="0"/>
    <x v="0"/>
    <x v="0"/>
    <x v="0"/>
    <x v="8"/>
    <x v="1"/>
    <x v="0"/>
    <x v="0"/>
    <x v="0"/>
  </r>
  <r>
    <n v="185384833"/>
    <x v="176"/>
    <x v="0"/>
    <x v="0"/>
    <x v="78"/>
    <x v="0"/>
    <x v="0"/>
    <x v="0"/>
    <x v="0"/>
    <x v="8"/>
    <x v="1"/>
    <x v="0"/>
    <x v="0"/>
    <x v="0"/>
  </r>
  <r>
    <n v="185420810"/>
    <x v="176"/>
    <x v="0"/>
    <x v="0"/>
    <x v="71"/>
    <x v="0"/>
    <x v="0"/>
    <x v="0"/>
    <x v="0"/>
    <x v="8"/>
    <x v="1"/>
    <x v="0"/>
    <x v="0"/>
    <x v="0"/>
  </r>
  <r>
    <n v="185422229"/>
    <x v="188"/>
    <x v="0"/>
    <x v="0"/>
    <x v="18"/>
    <x v="0"/>
    <x v="0"/>
    <x v="0"/>
    <x v="0"/>
    <x v="8"/>
    <x v="1"/>
    <x v="0"/>
    <x v="0"/>
    <x v="0"/>
  </r>
  <r>
    <n v="185422267"/>
    <x v="188"/>
    <x v="0"/>
    <x v="0"/>
    <x v="18"/>
    <x v="0"/>
    <x v="0"/>
    <x v="0"/>
    <x v="0"/>
    <x v="8"/>
    <x v="1"/>
    <x v="0"/>
    <x v="0"/>
    <x v="0"/>
  </r>
  <r>
    <n v="185427426"/>
    <x v="182"/>
    <x v="0"/>
    <x v="0"/>
    <x v="17"/>
    <x v="0"/>
    <x v="0"/>
    <x v="0"/>
    <x v="0"/>
    <x v="8"/>
    <x v="1"/>
    <x v="0"/>
    <x v="0"/>
    <x v="0"/>
  </r>
  <r>
    <n v="185427458"/>
    <x v="182"/>
    <x v="0"/>
    <x v="0"/>
    <x v="17"/>
    <x v="0"/>
    <x v="0"/>
    <x v="0"/>
    <x v="0"/>
    <x v="8"/>
    <x v="1"/>
    <x v="0"/>
    <x v="0"/>
    <x v="0"/>
  </r>
  <r>
    <n v="185438316"/>
    <x v="183"/>
    <x v="0"/>
    <x v="0"/>
    <x v="16"/>
    <x v="0"/>
    <x v="0"/>
    <x v="0"/>
    <x v="0"/>
    <x v="8"/>
    <x v="1"/>
    <x v="0"/>
    <x v="0"/>
    <x v="0"/>
  </r>
  <r>
    <n v="185438347"/>
    <x v="181"/>
    <x v="0"/>
    <x v="0"/>
    <x v="16"/>
    <x v="0"/>
    <x v="0"/>
    <x v="0"/>
    <x v="0"/>
    <x v="8"/>
    <x v="1"/>
    <x v="0"/>
    <x v="0"/>
    <x v="0"/>
  </r>
  <r>
    <n v="185439484"/>
    <x v="183"/>
    <x v="0"/>
    <x v="0"/>
    <x v="23"/>
    <x v="0"/>
    <x v="14"/>
    <x v="0"/>
    <x v="1"/>
    <x v="8"/>
    <x v="1"/>
    <x v="0"/>
    <x v="0"/>
    <x v="0"/>
  </r>
  <r>
    <n v="185439554"/>
    <x v="182"/>
    <x v="0"/>
    <x v="0"/>
    <x v="23"/>
    <x v="0"/>
    <x v="0"/>
    <x v="0"/>
    <x v="0"/>
    <x v="8"/>
    <x v="1"/>
    <x v="0"/>
    <x v="0"/>
    <x v="0"/>
  </r>
  <r>
    <n v="185441372"/>
    <x v="172"/>
    <x v="0"/>
    <x v="0"/>
    <x v="13"/>
    <x v="0"/>
    <x v="0"/>
    <x v="0"/>
    <x v="0"/>
    <x v="8"/>
    <x v="1"/>
    <x v="0"/>
    <x v="0"/>
    <x v="0"/>
  </r>
  <r>
    <n v="185442495"/>
    <x v="187"/>
    <x v="0"/>
    <x v="0"/>
    <x v="39"/>
    <x v="0"/>
    <x v="0"/>
    <x v="0"/>
    <x v="0"/>
    <x v="8"/>
    <x v="1"/>
    <x v="0"/>
    <x v="0"/>
    <x v="0"/>
  </r>
  <r>
    <n v="185442543"/>
    <x v="187"/>
    <x v="0"/>
    <x v="0"/>
    <x v="39"/>
    <x v="0"/>
    <x v="0"/>
    <x v="0"/>
    <x v="0"/>
    <x v="8"/>
    <x v="1"/>
    <x v="0"/>
    <x v="0"/>
    <x v="0"/>
  </r>
  <r>
    <n v="185442584"/>
    <x v="187"/>
    <x v="0"/>
    <x v="0"/>
    <x v="39"/>
    <x v="0"/>
    <x v="0"/>
    <x v="0"/>
    <x v="0"/>
    <x v="8"/>
    <x v="1"/>
    <x v="0"/>
    <x v="0"/>
    <x v="0"/>
  </r>
  <r>
    <n v="185447020"/>
    <x v="188"/>
    <x v="0"/>
    <x v="0"/>
    <x v="30"/>
    <x v="0"/>
    <x v="0"/>
    <x v="0"/>
    <x v="0"/>
    <x v="8"/>
    <x v="1"/>
    <x v="0"/>
    <x v="0"/>
    <x v="0"/>
  </r>
  <r>
    <n v="185447050"/>
    <x v="188"/>
    <x v="0"/>
    <x v="0"/>
    <x v="30"/>
    <x v="0"/>
    <x v="0"/>
    <x v="0"/>
    <x v="0"/>
    <x v="8"/>
    <x v="1"/>
    <x v="0"/>
    <x v="0"/>
    <x v="0"/>
  </r>
  <r>
    <n v="185449172"/>
    <x v="187"/>
    <x v="0"/>
    <x v="0"/>
    <x v="99"/>
    <x v="0"/>
    <x v="0"/>
    <x v="0"/>
    <x v="0"/>
    <x v="8"/>
    <x v="1"/>
    <x v="0"/>
    <x v="0"/>
    <x v="0"/>
  </r>
  <r>
    <n v="185449190"/>
    <x v="187"/>
    <x v="0"/>
    <x v="0"/>
    <x v="99"/>
    <x v="0"/>
    <x v="0"/>
    <x v="0"/>
    <x v="0"/>
    <x v="8"/>
    <x v="1"/>
    <x v="0"/>
    <x v="0"/>
    <x v="0"/>
  </r>
  <r>
    <n v="185449238"/>
    <x v="187"/>
    <x v="0"/>
    <x v="0"/>
    <x v="99"/>
    <x v="0"/>
    <x v="0"/>
    <x v="0"/>
    <x v="0"/>
    <x v="8"/>
    <x v="1"/>
    <x v="0"/>
    <x v="0"/>
    <x v="0"/>
  </r>
  <r>
    <n v="185450469"/>
    <x v="182"/>
    <x v="0"/>
    <x v="0"/>
    <x v="94"/>
    <x v="0"/>
    <x v="0"/>
    <x v="0"/>
    <x v="0"/>
    <x v="8"/>
    <x v="1"/>
    <x v="0"/>
    <x v="0"/>
    <x v="0"/>
  </r>
  <r>
    <n v="185451220"/>
    <x v="182"/>
    <x v="0"/>
    <x v="0"/>
    <x v="99"/>
    <x v="0"/>
    <x v="0"/>
    <x v="0"/>
    <x v="0"/>
    <x v="8"/>
    <x v="1"/>
    <x v="0"/>
    <x v="0"/>
    <x v="0"/>
  </r>
  <r>
    <n v="185451255"/>
    <x v="182"/>
    <x v="0"/>
    <x v="0"/>
    <x v="99"/>
    <x v="0"/>
    <x v="0"/>
    <x v="0"/>
    <x v="0"/>
    <x v="8"/>
    <x v="1"/>
    <x v="0"/>
    <x v="0"/>
    <x v="0"/>
  </r>
  <r>
    <n v="185451330"/>
    <x v="182"/>
    <x v="0"/>
    <x v="0"/>
    <x v="72"/>
    <x v="0"/>
    <x v="0"/>
    <x v="0"/>
    <x v="0"/>
    <x v="8"/>
    <x v="1"/>
    <x v="0"/>
    <x v="0"/>
    <x v="0"/>
  </r>
  <r>
    <n v="185451378"/>
    <x v="182"/>
    <x v="0"/>
    <x v="0"/>
    <x v="72"/>
    <x v="0"/>
    <x v="0"/>
    <x v="0"/>
    <x v="0"/>
    <x v="8"/>
    <x v="1"/>
    <x v="0"/>
    <x v="0"/>
    <x v="0"/>
  </r>
  <r>
    <n v="185451438"/>
    <x v="182"/>
    <x v="0"/>
    <x v="0"/>
    <x v="72"/>
    <x v="0"/>
    <x v="0"/>
    <x v="0"/>
    <x v="0"/>
    <x v="8"/>
    <x v="1"/>
    <x v="0"/>
    <x v="0"/>
    <x v="0"/>
  </r>
  <r>
    <n v="185451502"/>
    <x v="190"/>
    <x v="0"/>
    <x v="0"/>
    <x v="72"/>
    <x v="0"/>
    <x v="0"/>
    <x v="0"/>
    <x v="0"/>
    <x v="8"/>
    <x v="1"/>
    <x v="0"/>
    <x v="0"/>
    <x v="0"/>
  </r>
  <r>
    <n v="185451592"/>
    <x v="190"/>
    <x v="0"/>
    <x v="0"/>
    <x v="72"/>
    <x v="0"/>
    <x v="0"/>
    <x v="0"/>
    <x v="0"/>
    <x v="8"/>
    <x v="1"/>
    <x v="0"/>
    <x v="0"/>
    <x v="0"/>
  </r>
  <r>
    <n v="185490226"/>
    <x v="182"/>
    <x v="0"/>
    <x v="0"/>
    <x v="25"/>
    <x v="0"/>
    <x v="0"/>
    <x v="0"/>
    <x v="0"/>
    <x v="8"/>
    <x v="1"/>
    <x v="0"/>
    <x v="0"/>
    <x v="0"/>
  </r>
  <r>
    <n v="185492055"/>
    <x v="194"/>
    <x v="0"/>
    <x v="0"/>
    <x v="31"/>
    <x v="0"/>
    <x v="0"/>
    <x v="0"/>
    <x v="0"/>
    <x v="8"/>
    <x v="1"/>
    <x v="0"/>
    <x v="0"/>
    <x v="0"/>
  </r>
  <r>
    <n v="185494489"/>
    <x v="193"/>
    <x v="0"/>
    <x v="0"/>
    <x v="40"/>
    <x v="0"/>
    <x v="0"/>
    <x v="0"/>
    <x v="0"/>
    <x v="8"/>
    <x v="1"/>
    <x v="0"/>
    <x v="0"/>
    <x v="0"/>
  </r>
  <r>
    <n v="185494552"/>
    <x v="193"/>
    <x v="0"/>
    <x v="0"/>
    <x v="40"/>
    <x v="0"/>
    <x v="0"/>
    <x v="0"/>
    <x v="0"/>
    <x v="8"/>
    <x v="1"/>
    <x v="0"/>
    <x v="0"/>
    <x v="0"/>
  </r>
  <r>
    <n v="185495519"/>
    <x v="190"/>
    <x v="0"/>
    <x v="0"/>
    <x v="74"/>
    <x v="0"/>
    <x v="0"/>
    <x v="0"/>
    <x v="0"/>
    <x v="8"/>
    <x v="1"/>
    <x v="0"/>
    <x v="0"/>
    <x v="0"/>
  </r>
  <r>
    <n v="185512911"/>
    <x v="188"/>
    <x v="0"/>
    <x v="0"/>
    <x v="76"/>
    <x v="0"/>
    <x v="0"/>
    <x v="0"/>
    <x v="0"/>
    <x v="8"/>
    <x v="1"/>
    <x v="0"/>
    <x v="0"/>
    <x v="0"/>
  </r>
  <r>
    <n v="185514730"/>
    <x v="182"/>
    <x v="0"/>
    <x v="0"/>
    <x v="92"/>
    <x v="0"/>
    <x v="15"/>
    <x v="0"/>
    <x v="1"/>
    <x v="8"/>
    <x v="1"/>
    <x v="0"/>
    <x v="0"/>
    <x v="0"/>
  </r>
  <r>
    <n v="185521696"/>
    <x v="188"/>
    <x v="0"/>
    <x v="0"/>
    <x v="39"/>
    <x v="0"/>
    <x v="0"/>
    <x v="0"/>
    <x v="0"/>
    <x v="8"/>
    <x v="1"/>
    <x v="0"/>
    <x v="0"/>
    <x v="0"/>
  </r>
  <r>
    <n v="185521735"/>
    <x v="188"/>
    <x v="0"/>
    <x v="0"/>
    <x v="39"/>
    <x v="0"/>
    <x v="0"/>
    <x v="0"/>
    <x v="0"/>
    <x v="8"/>
    <x v="1"/>
    <x v="0"/>
    <x v="0"/>
    <x v="0"/>
  </r>
  <r>
    <n v="185521759"/>
    <x v="188"/>
    <x v="0"/>
    <x v="0"/>
    <x v="39"/>
    <x v="0"/>
    <x v="0"/>
    <x v="0"/>
    <x v="0"/>
    <x v="8"/>
    <x v="1"/>
    <x v="0"/>
    <x v="0"/>
    <x v="0"/>
  </r>
  <r>
    <n v="185521791"/>
    <x v="188"/>
    <x v="0"/>
    <x v="0"/>
    <x v="7"/>
    <x v="0"/>
    <x v="0"/>
    <x v="0"/>
    <x v="0"/>
    <x v="8"/>
    <x v="1"/>
    <x v="0"/>
    <x v="0"/>
    <x v="0"/>
  </r>
  <r>
    <n v="185523764"/>
    <x v="188"/>
    <x v="0"/>
    <x v="0"/>
    <x v="8"/>
    <x v="0"/>
    <x v="0"/>
    <x v="0"/>
    <x v="0"/>
    <x v="8"/>
    <x v="1"/>
    <x v="0"/>
    <x v="0"/>
    <x v="0"/>
  </r>
  <r>
    <n v="185523817"/>
    <x v="188"/>
    <x v="0"/>
    <x v="0"/>
    <x v="8"/>
    <x v="0"/>
    <x v="0"/>
    <x v="0"/>
    <x v="0"/>
    <x v="8"/>
    <x v="1"/>
    <x v="0"/>
    <x v="0"/>
    <x v="0"/>
  </r>
  <r>
    <n v="185526902"/>
    <x v="190"/>
    <x v="0"/>
    <x v="0"/>
    <x v="10"/>
    <x v="0"/>
    <x v="0"/>
    <x v="0"/>
    <x v="0"/>
    <x v="8"/>
    <x v="1"/>
    <x v="0"/>
    <x v="0"/>
    <x v="0"/>
  </r>
  <r>
    <n v="185526958"/>
    <x v="190"/>
    <x v="0"/>
    <x v="0"/>
    <x v="10"/>
    <x v="0"/>
    <x v="0"/>
    <x v="0"/>
    <x v="0"/>
    <x v="8"/>
    <x v="1"/>
    <x v="0"/>
    <x v="0"/>
    <x v="0"/>
  </r>
  <r>
    <n v="185526985"/>
    <x v="190"/>
    <x v="0"/>
    <x v="0"/>
    <x v="10"/>
    <x v="0"/>
    <x v="0"/>
    <x v="0"/>
    <x v="0"/>
    <x v="8"/>
    <x v="1"/>
    <x v="0"/>
    <x v="0"/>
    <x v="0"/>
  </r>
  <r>
    <n v="185527885"/>
    <x v="187"/>
    <x v="0"/>
    <x v="0"/>
    <x v="7"/>
    <x v="0"/>
    <x v="0"/>
    <x v="0"/>
    <x v="0"/>
    <x v="8"/>
    <x v="1"/>
    <x v="0"/>
    <x v="0"/>
    <x v="0"/>
  </r>
  <r>
    <n v="185538332"/>
    <x v="187"/>
    <x v="0"/>
    <x v="0"/>
    <x v="7"/>
    <x v="0"/>
    <x v="0"/>
    <x v="0"/>
    <x v="0"/>
    <x v="8"/>
    <x v="1"/>
    <x v="0"/>
    <x v="0"/>
    <x v="0"/>
  </r>
  <r>
    <n v="185540980"/>
    <x v="187"/>
    <x v="0"/>
    <x v="0"/>
    <x v="24"/>
    <x v="0"/>
    <x v="0"/>
    <x v="0"/>
    <x v="0"/>
    <x v="8"/>
    <x v="1"/>
    <x v="0"/>
    <x v="0"/>
    <x v="0"/>
  </r>
  <r>
    <n v="185541031"/>
    <x v="187"/>
    <x v="0"/>
    <x v="0"/>
    <x v="24"/>
    <x v="0"/>
    <x v="0"/>
    <x v="0"/>
    <x v="0"/>
    <x v="8"/>
    <x v="1"/>
    <x v="0"/>
    <x v="0"/>
    <x v="0"/>
  </r>
  <r>
    <n v="185541078"/>
    <x v="187"/>
    <x v="0"/>
    <x v="0"/>
    <x v="24"/>
    <x v="0"/>
    <x v="0"/>
    <x v="0"/>
    <x v="0"/>
    <x v="8"/>
    <x v="1"/>
    <x v="0"/>
    <x v="0"/>
    <x v="0"/>
  </r>
  <r>
    <n v="185543907"/>
    <x v="188"/>
    <x v="0"/>
    <x v="0"/>
    <x v="8"/>
    <x v="0"/>
    <x v="0"/>
    <x v="0"/>
    <x v="0"/>
    <x v="8"/>
    <x v="1"/>
    <x v="0"/>
    <x v="0"/>
    <x v="0"/>
  </r>
  <r>
    <n v="185546480"/>
    <x v="190"/>
    <x v="0"/>
    <x v="0"/>
    <x v="64"/>
    <x v="0"/>
    <x v="0"/>
    <x v="0"/>
    <x v="0"/>
    <x v="8"/>
    <x v="1"/>
    <x v="0"/>
    <x v="0"/>
    <x v="0"/>
  </r>
  <r>
    <n v="185547850"/>
    <x v="189"/>
    <x v="0"/>
    <x v="0"/>
    <x v="18"/>
    <x v="0"/>
    <x v="12"/>
    <x v="0"/>
    <x v="1"/>
    <x v="8"/>
    <x v="1"/>
    <x v="0"/>
    <x v="0"/>
    <x v="0"/>
  </r>
  <r>
    <n v="185547882"/>
    <x v="194"/>
    <x v="0"/>
    <x v="0"/>
    <x v="18"/>
    <x v="0"/>
    <x v="13"/>
    <x v="0"/>
    <x v="1"/>
    <x v="8"/>
    <x v="1"/>
    <x v="0"/>
    <x v="0"/>
    <x v="0"/>
  </r>
  <r>
    <n v="185556192"/>
    <x v="191"/>
    <x v="0"/>
    <x v="0"/>
    <x v="13"/>
    <x v="0"/>
    <x v="0"/>
    <x v="0"/>
    <x v="0"/>
    <x v="8"/>
    <x v="1"/>
    <x v="0"/>
    <x v="0"/>
    <x v="0"/>
  </r>
  <r>
    <n v="185556195"/>
    <x v="193"/>
    <x v="0"/>
    <x v="0"/>
    <x v="24"/>
    <x v="0"/>
    <x v="0"/>
    <x v="0"/>
    <x v="0"/>
    <x v="8"/>
    <x v="1"/>
    <x v="0"/>
    <x v="0"/>
    <x v="0"/>
  </r>
  <r>
    <n v="185556245"/>
    <x v="191"/>
    <x v="0"/>
    <x v="0"/>
    <x v="13"/>
    <x v="0"/>
    <x v="0"/>
    <x v="0"/>
    <x v="0"/>
    <x v="8"/>
    <x v="1"/>
    <x v="0"/>
    <x v="0"/>
    <x v="0"/>
  </r>
  <r>
    <n v="185556263"/>
    <x v="193"/>
    <x v="0"/>
    <x v="0"/>
    <x v="24"/>
    <x v="0"/>
    <x v="0"/>
    <x v="0"/>
    <x v="0"/>
    <x v="8"/>
    <x v="1"/>
    <x v="0"/>
    <x v="0"/>
    <x v="0"/>
  </r>
  <r>
    <n v="185557519"/>
    <x v="191"/>
    <x v="0"/>
    <x v="0"/>
    <x v="12"/>
    <x v="0"/>
    <x v="0"/>
    <x v="0"/>
    <x v="0"/>
    <x v="8"/>
    <x v="1"/>
    <x v="0"/>
    <x v="0"/>
    <x v="0"/>
  </r>
  <r>
    <n v="185579339"/>
    <x v="192"/>
    <x v="0"/>
    <x v="0"/>
    <x v="10"/>
    <x v="0"/>
    <x v="0"/>
    <x v="0"/>
    <x v="0"/>
    <x v="8"/>
    <x v="1"/>
    <x v="0"/>
    <x v="0"/>
    <x v="0"/>
  </r>
  <r>
    <n v="185579461"/>
    <x v="192"/>
    <x v="0"/>
    <x v="0"/>
    <x v="10"/>
    <x v="0"/>
    <x v="0"/>
    <x v="0"/>
    <x v="0"/>
    <x v="8"/>
    <x v="1"/>
    <x v="0"/>
    <x v="0"/>
    <x v="0"/>
  </r>
  <r>
    <n v="185579500"/>
    <x v="192"/>
    <x v="0"/>
    <x v="0"/>
    <x v="10"/>
    <x v="0"/>
    <x v="0"/>
    <x v="0"/>
    <x v="0"/>
    <x v="8"/>
    <x v="1"/>
    <x v="0"/>
    <x v="0"/>
    <x v="0"/>
  </r>
  <r>
    <n v="185581719"/>
    <x v="192"/>
    <x v="0"/>
    <x v="0"/>
    <x v="12"/>
    <x v="0"/>
    <x v="0"/>
    <x v="0"/>
    <x v="0"/>
    <x v="8"/>
    <x v="1"/>
    <x v="0"/>
    <x v="0"/>
    <x v="0"/>
  </r>
  <r>
    <n v="185581745"/>
    <x v="187"/>
    <x v="0"/>
    <x v="0"/>
    <x v="12"/>
    <x v="0"/>
    <x v="0"/>
    <x v="0"/>
    <x v="0"/>
    <x v="8"/>
    <x v="1"/>
    <x v="0"/>
    <x v="0"/>
    <x v="0"/>
  </r>
  <r>
    <n v="185581808"/>
    <x v="190"/>
    <x v="0"/>
    <x v="0"/>
    <x v="13"/>
    <x v="0"/>
    <x v="0"/>
    <x v="0"/>
    <x v="0"/>
    <x v="8"/>
    <x v="1"/>
    <x v="0"/>
    <x v="0"/>
    <x v="0"/>
  </r>
  <r>
    <n v="185581847"/>
    <x v="190"/>
    <x v="0"/>
    <x v="0"/>
    <x v="13"/>
    <x v="0"/>
    <x v="0"/>
    <x v="0"/>
    <x v="0"/>
    <x v="8"/>
    <x v="1"/>
    <x v="0"/>
    <x v="0"/>
    <x v="0"/>
  </r>
  <r>
    <n v="185586588"/>
    <x v="187"/>
    <x v="0"/>
    <x v="0"/>
    <x v="79"/>
    <x v="0"/>
    <x v="0"/>
    <x v="0"/>
    <x v="0"/>
    <x v="8"/>
    <x v="1"/>
    <x v="0"/>
    <x v="0"/>
    <x v="0"/>
  </r>
  <r>
    <n v="185594994"/>
    <x v="193"/>
    <x v="0"/>
    <x v="0"/>
    <x v="38"/>
    <x v="0"/>
    <x v="0"/>
    <x v="0"/>
    <x v="0"/>
    <x v="8"/>
    <x v="1"/>
    <x v="0"/>
    <x v="0"/>
    <x v="0"/>
  </r>
  <r>
    <n v="185595029"/>
    <x v="193"/>
    <x v="0"/>
    <x v="0"/>
    <x v="38"/>
    <x v="0"/>
    <x v="0"/>
    <x v="0"/>
    <x v="0"/>
    <x v="8"/>
    <x v="1"/>
    <x v="0"/>
    <x v="0"/>
    <x v="0"/>
  </r>
  <r>
    <n v="185595072"/>
    <x v="193"/>
    <x v="0"/>
    <x v="0"/>
    <x v="38"/>
    <x v="0"/>
    <x v="0"/>
    <x v="0"/>
    <x v="0"/>
    <x v="8"/>
    <x v="1"/>
    <x v="0"/>
    <x v="0"/>
    <x v="0"/>
  </r>
  <r>
    <n v="185608363"/>
    <x v="194"/>
    <x v="0"/>
    <x v="0"/>
    <x v="32"/>
    <x v="0"/>
    <x v="0"/>
    <x v="0"/>
    <x v="0"/>
    <x v="8"/>
    <x v="1"/>
    <x v="0"/>
    <x v="0"/>
    <x v="0"/>
  </r>
  <r>
    <n v="185608412"/>
    <x v="194"/>
    <x v="0"/>
    <x v="0"/>
    <x v="32"/>
    <x v="0"/>
    <x v="0"/>
    <x v="0"/>
    <x v="0"/>
    <x v="8"/>
    <x v="1"/>
    <x v="0"/>
    <x v="0"/>
    <x v="0"/>
  </r>
  <r>
    <n v="185608444"/>
    <x v="194"/>
    <x v="0"/>
    <x v="0"/>
    <x v="32"/>
    <x v="0"/>
    <x v="0"/>
    <x v="0"/>
    <x v="0"/>
    <x v="8"/>
    <x v="1"/>
    <x v="0"/>
    <x v="0"/>
    <x v="0"/>
  </r>
  <r>
    <n v="185608487"/>
    <x v="194"/>
    <x v="0"/>
    <x v="0"/>
    <x v="32"/>
    <x v="0"/>
    <x v="0"/>
    <x v="0"/>
    <x v="0"/>
    <x v="8"/>
    <x v="1"/>
    <x v="0"/>
    <x v="0"/>
    <x v="0"/>
  </r>
  <r>
    <n v="185614975"/>
    <x v="187"/>
    <x v="0"/>
    <x v="0"/>
    <x v="74"/>
    <x v="0"/>
    <x v="0"/>
    <x v="0"/>
    <x v="0"/>
    <x v="8"/>
    <x v="1"/>
    <x v="0"/>
    <x v="0"/>
    <x v="0"/>
  </r>
  <r>
    <n v="185614995"/>
    <x v="187"/>
    <x v="0"/>
    <x v="0"/>
    <x v="74"/>
    <x v="0"/>
    <x v="0"/>
    <x v="0"/>
    <x v="0"/>
    <x v="8"/>
    <x v="1"/>
    <x v="0"/>
    <x v="0"/>
    <x v="0"/>
  </r>
  <r>
    <n v="185629958"/>
    <x v="189"/>
    <x v="0"/>
    <x v="0"/>
    <x v="31"/>
    <x v="0"/>
    <x v="0"/>
    <x v="0"/>
    <x v="0"/>
    <x v="8"/>
    <x v="1"/>
    <x v="0"/>
    <x v="0"/>
    <x v="0"/>
  </r>
  <r>
    <n v="185630001"/>
    <x v="189"/>
    <x v="0"/>
    <x v="0"/>
    <x v="31"/>
    <x v="0"/>
    <x v="0"/>
    <x v="0"/>
    <x v="0"/>
    <x v="8"/>
    <x v="1"/>
    <x v="0"/>
    <x v="0"/>
    <x v="0"/>
  </r>
  <r>
    <n v="185630029"/>
    <x v="193"/>
    <x v="0"/>
    <x v="0"/>
    <x v="13"/>
    <x v="0"/>
    <x v="0"/>
    <x v="0"/>
    <x v="0"/>
    <x v="8"/>
    <x v="1"/>
    <x v="0"/>
    <x v="0"/>
    <x v="0"/>
  </r>
  <r>
    <n v="185630041"/>
    <x v="189"/>
    <x v="0"/>
    <x v="0"/>
    <x v="31"/>
    <x v="0"/>
    <x v="0"/>
    <x v="0"/>
    <x v="0"/>
    <x v="8"/>
    <x v="1"/>
    <x v="0"/>
    <x v="0"/>
    <x v="0"/>
  </r>
  <r>
    <n v="185632304"/>
    <x v="187"/>
    <x v="0"/>
    <x v="0"/>
    <x v="10"/>
    <x v="0"/>
    <x v="0"/>
    <x v="0"/>
    <x v="0"/>
    <x v="8"/>
    <x v="1"/>
    <x v="0"/>
    <x v="0"/>
    <x v="0"/>
  </r>
  <r>
    <n v="185636498"/>
    <x v="187"/>
    <x v="0"/>
    <x v="0"/>
    <x v="74"/>
    <x v="0"/>
    <x v="0"/>
    <x v="0"/>
    <x v="0"/>
    <x v="8"/>
    <x v="1"/>
    <x v="0"/>
    <x v="0"/>
    <x v="0"/>
  </r>
  <r>
    <n v="185636543"/>
    <x v="190"/>
    <x v="0"/>
    <x v="0"/>
    <x v="74"/>
    <x v="0"/>
    <x v="0"/>
    <x v="0"/>
    <x v="0"/>
    <x v="8"/>
    <x v="1"/>
    <x v="0"/>
    <x v="0"/>
    <x v="0"/>
  </r>
  <r>
    <n v="185637709"/>
    <x v="187"/>
    <x v="0"/>
    <x v="0"/>
    <x v="40"/>
    <x v="0"/>
    <x v="0"/>
    <x v="0"/>
    <x v="0"/>
    <x v="8"/>
    <x v="1"/>
    <x v="0"/>
    <x v="0"/>
    <x v="0"/>
  </r>
  <r>
    <n v="185652070"/>
    <x v="189"/>
    <x v="0"/>
    <x v="0"/>
    <x v="79"/>
    <x v="0"/>
    <x v="0"/>
    <x v="0"/>
    <x v="0"/>
    <x v="8"/>
    <x v="1"/>
    <x v="0"/>
    <x v="0"/>
    <x v="0"/>
  </r>
  <r>
    <n v="185652115"/>
    <x v="189"/>
    <x v="0"/>
    <x v="0"/>
    <x v="79"/>
    <x v="0"/>
    <x v="0"/>
    <x v="0"/>
    <x v="0"/>
    <x v="8"/>
    <x v="1"/>
    <x v="0"/>
    <x v="0"/>
    <x v="0"/>
  </r>
  <r>
    <n v="185652133"/>
    <x v="189"/>
    <x v="0"/>
    <x v="0"/>
    <x v="79"/>
    <x v="0"/>
    <x v="0"/>
    <x v="0"/>
    <x v="0"/>
    <x v="8"/>
    <x v="1"/>
    <x v="0"/>
    <x v="0"/>
    <x v="0"/>
  </r>
  <r>
    <n v="185652163"/>
    <x v="189"/>
    <x v="0"/>
    <x v="0"/>
    <x v="79"/>
    <x v="0"/>
    <x v="0"/>
    <x v="0"/>
    <x v="0"/>
    <x v="8"/>
    <x v="1"/>
    <x v="0"/>
    <x v="0"/>
    <x v="0"/>
  </r>
  <r>
    <n v="185652859"/>
    <x v="187"/>
    <x v="0"/>
    <x v="0"/>
    <x v="72"/>
    <x v="0"/>
    <x v="0"/>
    <x v="0"/>
    <x v="0"/>
    <x v="8"/>
    <x v="1"/>
    <x v="0"/>
    <x v="0"/>
    <x v="0"/>
  </r>
  <r>
    <n v="185653466"/>
    <x v="194"/>
    <x v="0"/>
    <x v="0"/>
    <x v="76"/>
    <x v="0"/>
    <x v="0"/>
    <x v="0"/>
    <x v="0"/>
    <x v="8"/>
    <x v="1"/>
    <x v="0"/>
    <x v="0"/>
    <x v="0"/>
  </r>
  <r>
    <n v="185696175"/>
    <x v="194"/>
    <x v="0"/>
    <x v="0"/>
    <x v="39"/>
    <x v="0"/>
    <x v="10"/>
    <x v="0"/>
    <x v="1"/>
    <x v="8"/>
    <x v="1"/>
    <x v="0"/>
    <x v="0"/>
    <x v="0"/>
  </r>
  <r>
    <n v="185710930"/>
    <x v="194"/>
    <x v="0"/>
    <x v="0"/>
    <x v="39"/>
    <x v="0"/>
    <x v="0"/>
    <x v="0"/>
    <x v="0"/>
    <x v="8"/>
    <x v="1"/>
    <x v="0"/>
    <x v="0"/>
    <x v="0"/>
  </r>
  <r>
    <n v="185711644"/>
    <x v="191"/>
    <x v="0"/>
    <x v="0"/>
    <x v="34"/>
    <x v="0"/>
    <x v="0"/>
    <x v="0"/>
    <x v="0"/>
    <x v="8"/>
    <x v="1"/>
    <x v="0"/>
    <x v="0"/>
    <x v="0"/>
  </r>
  <r>
    <n v="185712409"/>
    <x v="194"/>
    <x v="0"/>
    <x v="0"/>
    <x v="64"/>
    <x v="0"/>
    <x v="0"/>
    <x v="0"/>
    <x v="0"/>
    <x v="8"/>
    <x v="1"/>
    <x v="0"/>
    <x v="0"/>
    <x v="0"/>
  </r>
  <r>
    <n v="185713762"/>
    <x v="189"/>
    <x v="0"/>
    <x v="0"/>
    <x v="64"/>
    <x v="0"/>
    <x v="0"/>
    <x v="0"/>
    <x v="0"/>
    <x v="8"/>
    <x v="1"/>
    <x v="0"/>
    <x v="0"/>
    <x v="0"/>
  </r>
  <r>
    <n v="185725049"/>
    <x v="194"/>
    <x v="0"/>
    <x v="0"/>
    <x v="52"/>
    <x v="0"/>
    <x v="0"/>
    <x v="0"/>
    <x v="0"/>
    <x v="8"/>
    <x v="1"/>
    <x v="0"/>
    <x v="0"/>
    <x v="0"/>
  </r>
  <r>
    <n v="185725083"/>
    <x v="194"/>
    <x v="0"/>
    <x v="0"/>
    <x v="52"/>
    <x v="0"/>
    <x v="0"/>
    <x v="0"/>
    <x v="0"/>
    <x v="8"/>
    <x v="1"/>
    <x v="0"/>
    <x v="0"/>
    <x v="0"/>
  </r>
  <r>
    <n v="185726174"/>
    <x v="194"/>
    <x v="0"/>
    <x v="0"/>
    <x v="64"/>
    <x v="0"/>
    <x v="10"/>
    <x v="0"/>
    <x v="1"/>
    <x v="8"/>
    <x v="1"/>
    <x v="0"/>
    <x v="0"/>
    <x v="0"/>
  </r>
  <r>
    <n v="185726222"/>
    <x v="189"/>
    <x v="0"/>
    <x v="0"/>
    <x v="64"/>
    <x v="0"/>
    <x v="0"/>
    <x v="0"/>
    <x v="0"/>
    <x v="8"/>
    <x v="1"/>
    <x v="0"/>
    <x v="0"/>
    <x v="0"/>
  </r>
  <r>
    <n v="185729625"/>
    <x v="194"/>
    <x v="0"/>
    <x v="0"/>
    <x v="16"/>
    <x v="0"/>
    <x v="0"/>
    <x v="0"/>
    <x v="0"/>
    <x v="8"/>
    <x v="1"/>
    <x v="0"/>
    <x v="0"/>
    <x v="0"/>
  </r>
  <r>
    <n v="185729676"/>
    <x v="194"/>
    <x v="0"/>
    <x v="0"/>
    <x v="16"/>
    <x v="0"/>
    <x v="0"/>
    <x v="0"/>
    <x v="0"/>
    <x v="8"/>
    <x v="1"/>
    <x v="0"/>
    <x v="0"/>
    <x v="0"/>
  </r>
  <r>
    <n v="185729721"/>
    <x v="194"/>
    <x v="0"/>
    <x v="0"/>
    <x v="16"/>
    <x v="0"/>
    <x v="0"/>
    <x v="0"/>
    <x v="0"/>
    <x v="8"/>
    <x v="1"/>
    <x v="0"/>
    <x v="0"/>
    <x v="0"/>
  </r>
  <r>
    <n v="185729752"/>
    <x v="194"/>
    <x v="0"/>
    <x v="0"/>
    <x v="16"/>
    <x v="0"/>
    <x v="0"/>
    <x v="0"/>
    <x v="0"/>
    <x v="8"/>
    <x v="1"/>
    <x v="0"/>
    <x v="0"/>
    <x v="0"/>
  </r>
  <r>
    <n v="185733947"/>
    <x v="187"/>
    <x v="0"/>
    <x v="0"/>
    <x v="18"/>
    <x v="0"/>
    <x v="0"/>
    <x v="0"/>
    <x v="0"/>
    <x v="8"/>
    <x v="1"/>
    <x v="0"/>
    <x v="0"/>
    <x v="0"/>
  </r>
  <r>
    <n v="185734025"/>
    <x v="189"/>
    <x v="0"/>
    <x v="0"/>
    <x v="68"/>
    <x v="0"/>
    <x v="0"/>
    <x v="0"/>
    <x v="0"/>
    <x v="8"/>
    <x v="1"/>
    <x v="0"/>
    <x v="0"/>
    <x v="0"/>
  </r>
  <r>
    <n v="185735691"/>
    <x v="192"/>
    <x v="0"/>
    <x v="0"/>
    <x v="63"/>
    <x v="0"/>
    <x v="0"/>
    <x v="0"/>
    <x v="0"/>
    <x v="8"/>
    <x v="1"/>
    <x v="0"/>
    <x v="0"/>
    <x v="0"/>
  </r>
  <r>
    <n v="185735744"/>
    <x v="189"/>
    <x v="0"/>
    <x v="0"/>
    <x v="76"/>
    <x v="0"/>
    <x v="0"/>
    <x v="0"/>
    <x v="0"/>
    <x v="8"/>
    <x v="1"/>
    <x v="0"/>
    <x v="0"/>
    <x v="0"/>
  </r>
  <r>
    <n v="185804183"/>
    <x v="189"/>
    <x v="0"/>
    <x v="0"/>
    <x v="33"/>
    <x v="0"/>
    <x v="0"/>
    <x v="0"/>
    <x v="0"/>
    <x v="8"/>
    <x v="1"/>
    <x v="0"/>
    <x v="0"/>
    <x v="0"/>
  </r>
  <r>
    <n v="185804235"/>
    <x v="189"/>
    <x v="0"/>
    <x v="0"/>
    <x v="33"/>
    <x v="0"/>
    <x v="0"/>
    <x v="0"/>
    <x v="0"/>
    <x v="8"/>
    <x v="1"/>
    <x v="0"/>
    <x v="0"/>
    <x v="0"/>
  </r>
  <r>
    <n v="185804265"/>
    <x v="189"/>
    <x v="0"/>
    <x v="0"/>
    <x v="33"/>
    <x v="0"/>
    <x v="0"/>
    <x v="0"/>
    <x v="0"/>
    <x v="8"/>
    <x v="1"/>
    <x v="0"/>
    <x v="0"/>
    <x v="0"/>
  </r>
  <r>
    <n v="185804292"/>
    <x v="189"/>
    <x v="0"/>
    <x v="0"/>
    <x v="33"/>
    <x v="0"/>
    <x v="0"/>
    <x v="0"/>
    <x v="0"/>
    <x v="8"/>
    <x v="1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47">
  <r>
    <x v="0"/>
    <m/>
    <m/>
    <n v="1035"/>
    <s v="EMISION"/>
    <s v="27320497Q"/>
    <x v="0"/>
    <s v="Aye Garrido"/>
    <x v="0"/>
    <s v="Nada"/>
    <s v="SI"/>
    <n v="606278832"/>
    <n v="606278832"/>
    <s v="ALTA"/>
    <s v="ALTA"/>
    <s v="Alta Nueva"/>
    <s v="NADA"/>
    <s v="PROGRAMADA"/>
    <s v="OK"/>
    <s v="ALEJANDRA GONZÁLEZ CABALLERO"/>
    <s v="AGCABALLERO"/>
    <s v="Orange"/>
    <s v="Asignar"/>
    <m/>
    <m/>
    <x v="0"/>
  </r>
  <r>
    <x v="0"/>
    <m/>
    <m/>
    <n v="1035"/>
    <s v="EMISION"/>
    <s v="27320497Q"/>
    <x v="0"/>
    <s v="Aye Garrido"/>
    <x v="1"/>
    <s v="Nada"/>
    <s v="SI"/>
    <n v="606278832"/>
    <n v="606278832"/>
    <n v="606278832"/>
    <s v="CONTRATO"/>
    <s v="Movistar"/>
    <s v="NADA"/>
    <s v="PROGRAMADA"/>
    <s v="OK"/>
    <s v="ALEJANDRA GONZÁLEZ CABALLERO"/>
    <s v="AGCABALLERO"/>
    <s v="Orange"/>
    <s v="Asignar"/>
    <m/>
    <m/>
    <x v="0"/>
  </r>
  <r>
    <x v="0"/>
    <m/>
    <m/>
    <n v="1035"/>
    <s v="EMISION"/>
    <s v="27320497Q"/>
    <x v="0"/>
    <s v="Aye Garrido"/>
    <x v="1"/>
    <s v="Nada"/>
    <s v="SI"/>
    <n v="606278832"/>
    <n v="606278832"/>
    <n v="660253694"/>
    <s v="CONTRATO"/>
    <s v="Movistar"/>
    <s v="NADA"/>
    <s v="PROGRAMADA"/>
    <s v="OK"/>
    <s v="ALEJANDRA GONZÁLEZ CABALLERO"/>
    <s v="AGCABALLERO"/>
    <s v="Orange"/>
    <s v="Asignar"/>
    <m/>
    <m/>
    <x v="0"/>
  </r>
  <r>
    <x v="1"/>
    <n v="3083255"/>
    <n v="3083255"/>
    <n v="1058"/>
    <s v="EMISION"/>
    <s v="77137738Q"/>
    <x v="1"/>
    <s v="Raquel Suescum"/>
    <x v="0"/>
    <s v="Ninguno"/>
    <s v="SI"/>
    <n v="604912458"/>
    <n v="604912458"/>
    <n v="958305676"/>
    <s v="CONTRATO"/>
    <s v="Vodafone"/>
    <s v="NADA"/>
    <s v="VOLADORA"/>
    <s v="OK"/>
    <s v="ANA MARÍA PRIETO URBANO"/>
    <s v="AMPRIETOU"/>
    <s v="Orange"/>
    <m/>
    <m/>
    <m/>
    <x v="0"/>
  </r>
  <r>
    <x v="1"/>
    <n v="3083255"/>
    <n v="3083255"/>
    <n v="1058"/>
    <s v="EMISION"/>
    <s v="77137738Q"/>
    <x v="1"/>
    <s v="Raquel Suescum"/>
    <x v="1"/>
    <s v="Ninguno"/>
    <s v="SI"/>
    <n v="604912458"/>
    <n v="604912458"/>
    <n v="604912458"/>
    <s v="CONTRATO"/>
    <s v="Vodafone"/>
    <s v="NADA"/>
    <s v="VOLADORA"/>
    <s v="OK"/>
    <s v="ANA MARÍA PRIETO URBANO"/>
    <s v="AMPRIETOU"/>
    <s v="Orange"/>
    <m/>
    <m/>
    <m/>
    <x v="0"/>
  </r>
  <r>
    <x v="1"/>
    <n v="3083255"/>
    <n v="3083255"/>
    <n v="1058"/>
    <s v="EMISION"/>
    <s v="77137738Q"/>
    <x v="1"/>
    <s v="Raquel Suescum"/>
    <x v="1"/>
    <s v="Ninguno"/>
    <s v="SI"/>
    <n v="604912458"/>
    <n v="604912458"/>
    <n v="628777781"/>
    <s v="CONTRATO"/>
    <s v="Vodafone"/>
    <s v="NADA"/>
    <s v="VOLADORA"/>
    <s v="OK"/>
    <s v="ANA MARÍA PRIETO URBANO"/>
    <s v="AMPRIETOU"/>
    <s v="Orange"/>
    <m/>
    <m/>
    <m/>
    <x v="0"/>
  </r>
  <r>
    <x v="1"/>
    <n v="3083255"/>
    <n v="3083255"/>
    <n v="1058"/>
    <s v="EMISION"/>
    <s v="77137738Q"/>
    <x v="1"/>
    <s v="Raquel Suescum"/>
    <x v="2"/>
    <s v="Ninguno"/>
    <s v="SI"/>
    <n v="604912458"/>
    <n v="604912458"/>
    <n v="656569804"/>
    <s v="CONTRATO"/>
    <s v="Vodafone"/>
    <s v="NADA"/>
    <s v="VOLADORA"/>
    <s v="OK"/>
    <s v="ANA MARÍA PRIETO URBANO"/>
    <s v="AMPRIETOU"/>
    <s v="Orange"/>
    <m/>
    <m/>
    <m/>
    <x v="0"/>
  </r>
  <r>
    <x v="2"/>
    <n v="3107823"/>
    <n v="3107823"/>
    <n v="1067"/>
    <s v="EMISION"/>
    <s v="20465041-D"/>
    <x v="1"/>
    <s v="Raquel Suescum"/>
    <x v="0"/>
    <s v="Nada"/>
    <s v="NO"/>
    <n v="637328487"/>
    <n v="637328487"/>
    <s v="ALTA"/>
    <s v="ALTA"/>
    <s v="Digi Movil"/>
    <s v="NADA"/>
    <s v="PROGRAMADA"/>
    <s v="OK"/>
    <s v="ANA MARÍA PRIETO URBANO"/>
    <s v="AMPRIETOU"/>
    <s v="Orange"/>
    <s v="Asignar"/>
    <m/>
    <m/>
    <x v="0"/>
  </r>
  <r>
    <x v="2"/>
    <n v="3107823"/>
    <n v="3107823"/>
    <n v="1067"/>
    <s v="EMISION"/>
    <s v="20465041-D"/>
    <x v="1"/>
    <s v="Raquel Suescum"/>
    <x v="1"/>
    <s v="Nada"/>
    <s v="NO"/>
    <n v="637328487"/>
    <n v="637328487"/>
    <n v="637328487"/>
    <n v="637328487"/>
    <s v="Digi Movil"/>
    <s v="NADA"/>
    <s v="PROGRAMADA"/>
    <s v="OK"/>
    <s v="ANA MARÍA PRIETO URBANO"/>
    <s v="AMPRIETOU"/>
    <s v="Orange"/>
    <s v="Asignar"/>
    <m/>
    <m/>
    <x v="0"/>
  </r>
  <r>
    <x v="2"/>
    <n v="3107823"/>
    <n v="3107823"/>
    <n v="1067"/>
    <s v="EMISION"/>
    <s v="20465041-D"/>
    <x v="1"/>
    <s v="Raquel Suescum"/>
    <x v="2"/>
    <s v="Nada"/>
    <s v="NO"/>
    <n v="637328487"/>
    <n v="637328487"/>
    <s v="ALTA"/>
    <s v="ALTA"/>
    <s v="Digi Movil"/>
    <s v="NADA"/>
    <s v="PROGRAMADA"/>
    <s v="OK"/>
    <s v="ANA MARÍA PRIETO URBANO"/>
    <s v="AMPRIETOU"/>
    <s v="Orange"/>
    <s v="Asignar"/>
    <m/>
    <m/>
    <x v="0"/>
  </r>
  <r>
    <x v="3"/>
    <n v="3181106"/>
    <m/>
    <n v="1073"/>
    <s v="EMISION"/>
    <s v="Y-0181004P"/>
    <x v="2"/>
    <s v="Raquel Suescum"/>
    <x v="3"/>
    <s v="Ninguno"/>
    <s v="SI"/>
    <n v="643308492"/>
    <n v="643308492"/>
    <n v="950675994"/>
    <s v="CONTRATO"/>
    <s v="Digi Movil"/>
    <s v="NADA"/>
    <s v="PROGRAMADA"/>
    <s v="OK"/>
    <s v="ALMUDENA CANO GARCIA"/>
    <s v="ACGARCIA"/>
    <s v="Orange"/>
    <m/>
    <m/>
    <m/>
    <x v="0"/>
  </r>
  <r>
    <x v="3"/>
    <n v="3181106"/>
    <m/>
    <n v="1073"/>
    <s v="EMISION"/>
    <s v="Y-0181004P"/>
    <x v="2"/>
    <s v="Raquel Suescum"/>
    <x v="1"/>
    <s v="Ninguno"/>
    <s v="SI"/>
    <n v="643308492"/>
    <n v="643308492"/>
    <n v="643308492"/>
    <s v="CONTRATO"/>
    <s v="Digi Movil"/>
    <s v="NADA"/>
    <s v="PROGRAMADA"/>
    <s v="OK"/>
    <s v="ALMUDENA CANO GARCIA"/>
    <s v="ACGARCIA"/>
    <s v="Orange"/>
    <m/>
    <m/>
    <m/>
    <x v="0"/>
  </r>
  <r>
    <x v="3"/>
    <n v="3181106"/>
    <m/>
    <n v="1073"/>
    <s v="EMISION"/>
    <s v="Y-0181004P"/>
    <x v="2"/>
    <s v="Raquel Suescum"/>
    <x v="1"/>
    <s v="Ninguno"/>
    <s v="SI"/>
    <n v="643308492"/>
    <n v="643308492"/>
    <n v="643101352"/>
    <s v="CONTRATO"/>
    <s v="Digi Movil"/>
    <s v="NADA"/>
    <s v="PROGRAMADA"/>
    <s v="OK"/>
    <s v="ALMUDENA CANO GARCIA"/>
    <s v="ACGARCIA"/>
    <s v="Orange"/>
    <m/>
    <m/>
    <m/>
    <x v="0"/>
  </r>
  <r>
    <x v="3"/>
    <n v="3181106"/>
    <m/>
    <n v="1073"/>
    <s v="EMISION"/>
    <s v="Y-0181004P"/>
    <x v="2"/>
    <s v="Raquel Suescum"/>
    <x v="2"/>
    <s v="Ninguno"/>
    <s v="SI"/>
    <n v="643308492"/>
    <n v="643308492"/>
    <s v="ALTA"/>
    <s v="ALTA"/>
    <s v="Digi Movil"/>
    <s v="NADA"/>
    <s v="PROGRAMADA"/>
    <s v="OK"/>
    <s v="ALMUDENA CANO GARCIA"/>
    <s v="ACGARCIA"/>
    <s v="Orange"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  <r>
    <x v="4"/>
    <m/>
    <m/>
    <m/>
    <m/>
    <m/>
    <x v="3"/>
    <m/>
    <x v="4"/>
    <m/>
    <m/>
    <m/>
    <m/>
    <m/>
    <m/>
    <m/>
    <m/>
    <m/>
    <m/>
    <m/>
    <m/>
    <m/>
    <m/>
    <m/>
    <m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6"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  <r>
    <m/>
    <x v="0"/>
    <m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abla dinámica2" cacheId="94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G6:K50" firstHeaderRow="0" firstDataRow="1" firstDataCol="1" rowPageCount="4" colPageCount="1"/>
  <pivotFields count="20">
    <pivotField showAll="0" defaultSubtotal="0"/>
    <pivotField showAll="0"/>
    <pivotField axis="axisPage" showAll="0">
      <items count="1131">
        <item m="1" x="978"/>
        <item m="1" x="530"/>
        <item m="1" x="1002"/>
        <item m="1" x="545"/>
        <item m="1" x="560"/>
        <item m="1" x="1050"/>
        <item m="1" x="576"/>
        <item m="1" x="1070"/>
        <item m="1" x="590"/>
        <item m="1" x="1086"/>
        <item m="1" x="1101"/>
        <item m="1" x="609"/>
        <item m="1" x="1113"/>
        <item m="1" x="620"/>
        <item m="1" x="1125"/>
        <item m="1" x="629"/>
        <item m="1" x="636"/>
        <item m="1" x="254"/>
        <item m="1" x="642"/>
        <item m="1" x="261"/>
        <item m="1" x="647"/>
        <item m="1" x="268"/>
        <item m="1" x="275"/>
        <item m="1" x="662"/>
        <item m="1" x="1007"/>
        <item m="1" x="547"/>
        <item m="1" x="1031"/>
        <item m="1" x="563"/>
        <item m="1" x="1072"/>
        <item m="1" x="593"/>
        <item m="1" x="1089"/>
        <item m="1" x="603"/>
        <item m="1" x="1104"/>
        <item m="1" x="1116"/>
        <item m="1" x="623"/>
        <item m="1" x="1128"/>
        <item m="1" x="631"/>
        <item m="1" x="250"/>
        <item m="1" x="639"/>
        <item m="1" x="257"/>
        <item m="1" x="644"/>
        <item m="1" x="263"/>
        <item m="1" x="650"/>
        <item m="1" x="270"/>
        <item m="1" x="655"/>
        <item m="1" x="664"/>
        <item m="1" x="280"/>
        <item m="1" x="671"/>
        <item m="1" x="285"/>
        <item m="1" x="678"/>
        <item m="1" x="292"/>
        <item m="1" x="652"/>
        <item m="1" x="273"/>
        <item m="1" x="658"/>
        <item m="1" x="667"/>
        <item m="1" x="282"/>
        <item m="1" x="287"/>
        <item m="1" x="680"/>
        <item m="1" x="294"/>
        <item m="1" x="686"/>
        <item m="1" x="300"/>
        <item m="1" x="697"/>
        <item m="1" x="311"/>
        <item m="1" x="706"/>
        <item m="1" x="321"/>
        <item m="1" x="716"/>
        <item m="1" x="725"/>
        <item m="1" x="342"/>
        <item m="1" x="738"/>
        <item m="1" x="356"/>
        <item m="1" x="755"/>
        <item m="1" x="372"/>
        <item m="1" x="796"/>
        <item m="1" x="660"/>
        <item m="1" x="278"/>
        <item m="1" x="669"/>
        <item m="1" x="283"/>
        <item m="1" x="674"/>
        <item m="1" x="682"/>
        <item m="1" x="296"/>
        <item m="1" x="688"/>
        <item m="1" x="302"/>
        <item m="1" x="692"/>
        <item m="1" x="306"/>
        <item m="1" x="699"/>
        <item m="1" x="313"/>
        <item m="1" x="708"/>
        <item m="1" x="323"/>
        <item m="1" x="718"/>
        <item m="1" x="331"/>
        <item m="1" x="727"/>
        <item m="1" x="740"/>
        <item m="1" x="358"/>
        <item m="1" x="758"/>
        <item m="1" x="376"/>
        <item x="11"/>
        <item m="1" x="775"/>
        <item m="1" x="408"/>
        <item m="1" x="676"/>
        <item m="1" x="290"/>
        <item m="1" x="684"/>
        <item m="1" x="298"/>
        <item m="1" x="690"/>
        <item m="1" x="694"/>
        <item m="1" x="701"/>
        <item m="1" x="307"/>
        <item m="1" x="315"/>
        <item m="1" x="710"/>
        <item m="1" x="333"/>
        <item m="1" x="728"/>
        <item m="1" x="346"/>
        <item m="1" x="742"/>
        <item m="1" x="361"/>
        <item m="1" x="777"/>
        <item m="1" x="392"/>
        <item m="1" x="801"/>
        <item m="1" x="410"/>
        <item m="1" x="821"/>
        <item m="1" x="463"/>
        <item m="1" x="870"/>
        <item m="1" x="898"/>
        <item m="1" x="441"/>
        <item m="1" x="691"/>
        <item m="1" x="309"/>
        <item m="1" x="703"/>
        <item m="1" x="317"/>
        <item m="1" x="712"/>
        <item m="1" x="325"/>
        <item m="1" x="335"/>
        <item m="1" x="730"/>
        <item m="1" x="744"/>
        <item m="1" x="348"/>
        <item m="1" x="363"/>
        <item m="1" x="394"/>
        <item m="1" x="805"/>
        <item m="1" x="413"/>
        <item m="1" x="824"/>
        <item m="1" x="428"/>
        <item m="1" x="851"/>
        <item m="1" x="874"/>
        <item m="1" x="465"/>
        <item m="1" x="902"/>
        <item m="1" x="483"/>
        <item m="1" x="319"/>
        <item m="1" x="721"/>
        <item m="1" x="930"/>
        <item m="1" x="763"/>
        <item m="1" x="714"/>
        <item m="1" x="365"/>
        <item m="1" x="327"/>
        <item m="1" x="746"/>
        <item m="1" x="781"/>
        <item m="1" x="828"/>
        <item m="1" x="337"/>
        <item m="1" x="379"/>
        <item m="1" x="732"/>
        <item m="1" x="497"/>
        <item m="1" x="415"/>
        <item m="1" x="397"/>
        <item m="1" x="432"/>
        <item m="1" x="853"/>
        <item m="1" x="447"/>
        <item m="1" x="879"/>
        <item m="1" x="906"/>
        <item m="1" x="485"/>
        <item m="1" x="934"/>
        <item m="1" x="500"/>
        <item m="1" x="961"/>
        <item m="1" x="516"/>
        <item m="1" x="533"/>
        <item m="1" x="1014"/>
        <item m="1" x="723"/>
        <item m="1" x="339"/>
        <item m="1" x="734"/>
        <item m="1" x="367"/>
        <item m="1" x="766"/>
        <item m="1" x="381"/>
        <item m="1" x="783"/>
        <item m="1" x="398"/>
        <item m="1" x="830"/>
        <item m="1" x="434"/>
        <item m="1" x="880"/>
        <item m="1" x="451"/>
        <item m="1" x="857"/>
        <item m="1" x="469"/>
        <item m="1" x="487"/>
        <item m="1" x="938"/>
        <item m="1" x="502"/>
        <item m="1" x="964"/>
        <item m="1" x="519"/>
        <item m="1" x="991"/>
        <item m="1" x="1017"/>
        <item m="1" x="552"/>
        <item m="1" x="1039"/>
        <item m="1" x="568"/>
        <item m="1" x="859"/>
        <item m="1" x="383"/>
        <item m="1" x="399"/>
        <item m="1" x="749"/>
        <item m="1" x="786"/>
        <item m="1" x="810"/>
        <item m="1" x="453"/>
        <item m="1" x="419"/>
        <item m="1" x="883"/>
        <item m="1" x="472"/>
        <item m="1" x="912"/>
        <item m="1" x="489"/>
        <item m="1" x="506"/>
        <item m="1" x="967"/>
        <item m="1" x="521"/>
        <item m="1" x="994"/>
        <item m="1" x="537"/>
        <item m="1" x="1021"/>
        <item m="1" x="1042"/>
        <item m="1" x="570"/>
        <item m="1" x="1060"/>
        <item m="1" x="582"/>
        <item m="1" x="1079"/>
        <item m="1" x="596"/>
        <item m="1" x="788"/>
        <item m="1" x="401"/>
        <item m="1" x="812"/>
        <item m="1" x="421"/>
        <item m="1" x="834"/>
        <item m="1" x="456"/>
        <item m="1" x="885"/>
        <item m="1" x="474"/>
        <item m="1" x="917"/>
        <item m="1" x="491"/>
        <item m="1" x="945"/>
        <item m="1" x="971"/>
        <item m="1" x="525"/>
        <item m="1" x="997"/>
        <item m="1" x="539"/>
        <item m="1" x="1024"/>
        <item m="1" x="556"/>
        <item m="1" x="572"/>
        <item m="1" x="1063"/>
        <item m="1" x="585"/>
        <item m="1" x="1080"/>
        <item m="1" x="597"/>
        <item m="1" x="1097"/>
        <item m="1" x="1108"/>
        <item m="1" x="615"/>
        <item m="1" x="1121"/>
        <item m="1" x="836"/>
        <item m="1" x="438"/>
        <item m="1" x="458"/>
        <item m="1" x="889"/>
        <item m="1" x="477"/>
        <item m="1" x="919"/>
        <item m="1" x="492"/>
        <item m="1" x="949"/>
        <item m="1" x="972"/>
        <item m="1" x="510"/>
        <item m="1" x="527"/>
        <item m="1" x="1000"/>
        <item m="1" x="542"/>
        <item m="1" x="1025"/>
        <item m="1" x="557"/>
        <item m="1" x="1048"/>
        <item m="1" x="1066"/>
        <item m="1" x="587"/>
        <item m="1" x="1083"/>
        <item m="1" x="598"/>
        <item m="1" x="607"/>
        <item m="1" x="1098"/>
        <item m="1" x="617"/>
        <item m="1" x="1123"/>
        <item m="1" x="626"/>
        <item m="1" x="245"/>
        <item m="1" x="634"/>
        <item m="1" x="891"/>
        <item m="1" x="922"/>
        <item m="1" x="494"/>
        <item m="1" x="951"/>
        <item m="1" x="511"/>
        <item m="1" x="977"/>
        <item m="1" x="529"/>
        <item m="1" x="544"/>
        <item m="1" x="1028"/>
        <item m="1" x="1049"/>
        <item m="1" x="575"/>
        <item m="1" x="1069"/>
        <item m="1" x="1085"/>
        <item m="1" x="600"/>
        <item m="1" x="1100"/>
        <item m="1" x="608"/>
        <item m="1" x="1112"/>
        <item m="1" x="628"/>
        <item m="1" x="619"/>
        <item m="1" x="247"/>
        <item m="1" x="635"/>
        <item m="1" x="253"/>
        <item m="1" x="641"/>
        <item m="1" x="260"/>
        <item m="1" x="267"/>
        <item m="1" x="513"/>
        <item m="1" x="954"/>
        <item m="1" x="531"/>
        <item m="1" x="980"/>
        <item m="1" x="1006"/>
        <item m="1" x="1030"/>
        <item m="1" x="562"/>
        <item m="1" x="1053"/>
        <item m="1" x="578"/>
        <item m="1" x="1071"/>
        <item m="1" x="592"/>
        <item m="1" x="602"/>
        <item m="1" x="1103"/>
        <item m="1" x="611"/>
        <item m="1" x="249"/>
        <item m="1" x="1115"/>
        <item m="1" x="638"/>
        <item m="1" x="622"/>
        <item m="1" x="1127"/>
        <item m="1" x="256"/>
        <item m="1" x="643"/>
        <item m="1" x="262"/>
        <item m="1" x="649"/>
        <item m="1" x="654"/>
        <item m="1" x="276"/>
        <item m="1" x="663"/>
        <item m="1" x="1008"/>
        <item m="1" x="549"/>
        <item m="1" x="1035"/>
        <item m="1" x="565"/>
        <item m="1" x="1055"/>
        <item m="1" x="580"/>
        <item m="1" x="594"/>
        <item m="1" x="1075"/>
        <item m="1" x="1091"/>
        <item m="1" x="1106"/>
        <item m="1" x="605"/>
        <item m="1" x="613"/>
        <item m="1" x="1118"/>
        <item m="1" x="625"/>
        <item m="1" x="1129"/>
        <item m="1" x="633"/>
        <item m="1" x="252"/>
        <item m="1" x="259"/>
        <item m="1" x="646"/>
        <item m="1" x="265"/>
        <item m="1" x="651"/>
        <item m="1" x="272"/>
        <item m="1" x="666"/>
        <item m="1" x="657"/>
        <item m="1" x="281"/>
        <item m="1" x="672"/>
        <item m="1" x="286"/>
        <item m="1" x="679"/>
        <item m="1" x="293"/>
        <item m="1" x="653"/>
        <item m="1" x="266"/>
        <item m="1" x="274"/>
        <item m="1" x="659"/>
        <item m="1" x="668"/>
        <item m="1" x="673"/>
        <item m="1" x="288"/>
        <item m="1" x="681"/>
        <item m="1" x="295"/>
        <item m="1" x="687"/>
        <item m="1" x="301"/>
        <item m="1" x="305"/>
        <item m="1" x="698"/>
        <item m="1" x="312"/>
        <item m="1" x="726"/>
        <item m="1" x="344"/>
        <item m="1" x="322"/>
        <item m="1" x="707"/>
        <item m="1" x="717"/>
        <item m="1" x="739"/>
        <item m="1" x="357"/>
        <item m="1" x="756"/>
        <item m="1" x="375"/>
        <item m="1" x="390"/>
        <item m="1" x="797"/>
        <item m="1" x="661"/>
        <item m="1" x="279"/>
        <item m="1" x="670"/>
        <item m="1" x="675"/>
        <item m="1" x="284"/>
        <item m="1" x="289"/>
        <item m="1" x="297"/>
        <item m="1" x="683"/>
        <item m="1" x="689"/>
        <item m="1" x="700"/>
        <item m="1" x="303"/>
        <item m="1" x="693"/>
        <item m="1" x="314"/>
        <item m="1" x="709"/>
        <item m="1" x="324"/>
        <item m="1" x="719"/>
        <item m="1" x="332"/>
        <item m="1" x="345"/>
        <item m="1" x="741"/>
        <item m="1" x="360"/>
        <item m="1" x="377"/>
        <item m="1" x="759"/>
        <item m="1" x="800"/>
        <item m="1" x="409"/>
        <item m="1" x="677"/>
        <item m="1" x="291"/>
        <item m="1" x="685"/>
        <item m="1" x="299"/>
        <item m="1" x="304"/>
        <item m="1" x="695"/>
        <item m="1" x="308"/>
        <item m="1" x="702"/>
        <item m="1" x="316"/>
        <item m="1" x="711"/>
        <item m="1" x="720"/>
        <item m="1" x="334"/>
        <item m="1" x="729"/>
        <item m="1" x="347"/>
        <item m="1" x="743"/>
        <item m="1" x="362"/>
        <item m="1" x="760"/>
        <item m="1" x="378"/>
        <item m="1" x="778"/>
        <item m="1" x="393"/>
        <item m="1" x="802"/>
        <item m="1" x="412"/>
        <item m="1" x="823"/>
        <item m="1" x="848"/>
        <item m="1" x="445"/>
        <item m="1" x="873"/>
        <item m="1" x="464"/>
        <item m="1" x="899"/>
        <item m="1" x="696"/>
        <item m="1" x="310"/>
        <item m="1" x="704"/>
        <item m="1" x="318"/>
        <item m="1" x="326"/>
        <item m="1" x="713"/>
        <item m="1" x="336"/>
        <item m="1" x="731"/>
        <item m="1" x="349"/>
        <item m="1" x="745"/>
        <item m="1" x="364"/>
        <item m="1" x="762"/>
        <item m="1" x="779"/>
        <item m="1" x="396"/>
        <item m="1" x="806"/>
        <item m="1" x="414"/>
        <item m="1" x="825"/>
        <item m="1" x="431"/>
        <item m="1" x="446"/>
        <item m="1" x="467"/>
        <item m="1" x="875"/>
        <item m="1" x="905"/>
        <item m="1" x="484"/>
        <item m="1" x="931"/>
        <item m="1" x="705"/>
        <item m="1" x="320"/>
        <item m="1" x="715"/>
        <item m="1" x="328"/>
        <item m="1" x="722"/>
        <item m="1" x="338"/>
        <item m="1" x="733"/>
        <item m="1" x="350"/>
        <item m="1" x="747"/>
        <item m="1" x="366"/>
        <item m="1" x="764"/>
        <item m="1" x="380"/>
        <item m="1" x="782"/>
        <item m="1" x="807"/>
        <item m="1" x="417"/>
        <item m="1" x="829"/>
        <item m="1" x="433"/>
        <item m="1" x="854"/>
        <item m="1" x="450"/>
        <item m="1" x="468"/>
        <item m="1" x="907"/>
        <item m="1" x="486"/>
        <item m="1" x="937"/>
        <item m="1" x="501"/>
        <item m="1" x="962"/>
        <item m="1" x="990"/>
        <item m="1" x="534"/>
        <item m="1" x="724"/>
        <item m="1" x="1015"/>
        <item m="1" x="340"/>
        <item m="1" x="735"/>
        <item m="1" x="351"/>
        <item m="1" x="748"/>
        <item m="1" x="368"/>
        <item m="1" x="767"/>
        <item m="1" x="382"/>
        <item m="1" x="784"/>
        <item m="1" x="418"/>
        <item m="1" x="831"/>
        <item m="1" x="435"/>
        <item m="1" x="858"/>
        <item m="1" x="452"/>
        <item m="1" x="881"/>
        <item m="1" x="911"/>
        <item m="1" x="488"/>
        <item m="1" x="939"/>
        <item m="1" x="505"/>
        <item m="1" x="966"/>
        <item m="1" x="520"/>
        <item m="1" x="536"/>
        <item m="1" x="1020"/>
        <item m="1" x="553"/>
        <item m="1" x="1040"/>
        <item m="1" x="569"/>
        <item m="1" x="750"/>
        <item m="1" x="768"/>
        <item m="1" x="384"/>
        <item m="1" x="787"/>
        <item m="1" x="400"/>
        <item m="1" x="811"/>
        <item m="1" x="420"/>
        <item m="1" x="436"/>
        <item m="1" x="860"/>
        <item m="1" x="455"/>
        <item m="1" x="884"/>
        <item m="1" x="473"/>
        <item m="1" x="913"/>
        <item m="1" x="944"/>
        <item m="1" x="507"/>
        <item m="1" x="968"/>
        <item m="1" x="524"/>
        <item m="1" x="996"/>
        <item m="1" x="538"/>
        <item m="1" x="555"/>
        <item m="1" x="1044"/>
        <item m="1" x="571"/>
        <item m="1" x="584"/>
        <item m="1" x="1061"/>
        <item m="1" x="789"/>
        <item m="1" x="1095"/>
        <item m="1" x="402"/>
        <item m="1" x="813"/>
        <item m="1" x="422"/>
        <item m="1" x="437"/>
        <item m="1" x="835"/>
        <item m="1" x="863"/>
        <item m="1" x="457"/>
        <item m="1" x="886"/>
        <item m="1" x="476"/>
        <item m="1" x="918"/>
        <item m="1" x="526"/>
        <item m="1" x="509"/>
        <item m="1" x="998"/>
        <item m="1" x="541"/>
        <item m="1" x="1045"/>
        <item m="1" x="573"/>
        <item m="1" x="586"/>
        <item m="1" x="1065"/>
        <item m="1" x="1081"/>
        <item m="1" x="606"/>
        <item m="1" x="616"/>
        <item m="1" x="1109"/>
        <item m="1" x="1122"/>
        <item m="1" x="837"/>
        <item m="1" x="459"/>
        <item m="1" x="890"/>
        <item m="1" x="478"/>
        <item m="1" x="920"/>
        <item m="1" x="493"/>
        <item m="1" x="950"/>
        <item m="1" x="973"/>
        <item m="1" x="528"/>
        <item m="1" x="1001"/>
        <item m="1" x="543"/>
        <item m="1" x="1026"/>
        <item m="1" x="559"/>
        <item m="1" x="574"/>
        <item m="1" x="1067"/>
        <item m="1" x="589"/>
        <item m="1" x="1084"/>
        <item m="1" x="599"/>
        <item m="1" x="1099"/>
        <item m="1" x="1111"/>
        <item m="1" x="618"/>
        <item m="1" x="1124"/>
        <item m="1" x="627"/>
        <item m="1" x="246"/>
        <item m="1" x="479"/>
        <item m="1" x="923"/>
        <item m="1" x="495"/>
        <item m="1" x="952"/>
        <item m="1" x="512"/>
        <item m="1" x="979"/>
        <item m="1" x="1003"/>
        <item m="1" x="546"/>
        <item m="1" x="1029"/>
        <item m="1" x="561"/>
        <item m="1" x="1051"/>
        <item m="1" x="577"/>
        <item m="1" x="591"/>
        <item m="1" x="1087"/>
        <item m="1" x="601"/>
        <item m="1" x="1102"/>
        <item m="1" x="610"/>
        <item m="1" x="621"/>
        <item m="1" x="1114"/>
        <item m="1" x="1126"/>
        <item m="1" x="630"/>
        <item m="1" x="248"/>
        <item m="1" x="637"/>
        <item m="1" x="255"/>
        <item m="1" x="648"/>
        <item m="1" x="269"/>
        <item m="1" x="514"/>
        <item m="1" x="955"/>
        <item m="1" x="981"/>
        <item m="1" x="548"/>
        <item m="1" x="1032"/>
        <item m="1" x="1090"/>
        <item m="1" x="579"/>
        <item m="1" x="564"/>
        <item m="1" x="1054"/>
        <item m="1" x="604"/>
        <item m="1" x="1073"/>
        <item m="1" x="1105"/>
        <item m="1" x="612"/>
        <item m="1" x="1117"/>
        <item m="1" x="624"/>
        <item m="1" x="632"/>
        <item m="1" x="251"/>
        <item m="1" x="640"/>
        <item m="1" x="258"/>
        <item m="1" x="645"/>
        <item m="1" x="264"/>
        <item m="1" x="271"/>
        <item m="1" x="277"/>
        <item m="1" x="656"/>
        <item m="1" x="665"/>
        <item m="1" x="1009"/>
        <item m="1" x="550"/>
        <item m="1" x="566"/>
        <item m="1" x="1056"/>
        <item m="1" x="1076"/>
        <item m="1" x="595"/>
        <item m="1" x="1107"/>
        <item m="1" x="614"/>
        <item m="1" x="1119"/>
        <item m="1" x="475"/>
        <item m="1" x="369"/>
        <item m="1" x="385"/>
        <item m="1" x="498"/>
        <item m="1" x="461"/>
        <item m="1" x="517"/>
        <item m="1" x="387"/>
        <item m="1" x="329"/>
        <item m="1" x="551"/>
        <item m="1" x="370"/>
        <item m="1" x="403"/>
        <item m="1" x="423"/>
        <item m="1" x="405"/>
        <item m="1" x="352"/>
        <item m="1" x="496"/>
        <item m="1" x="480"/>
        <item m="1" x="581"/>
        <item m="1" x="425"/>
        <item m="1" x="429"/>
        <item m="1" x="353"/>
        <item m="1" x="481"/>
        <item m="1" x="567"/>
        <item m="1" x="439"/>
        <item m="1" x="373"/>
        <item m="1" x="440"/>
        <item m="1" x="460"/>
        <item m="1" x="354"/>
        <item m="1" x="448"/>
        <item m="1" x="466"/>
        <item m="1" x="522"/>
        <item m="1" x="515"/>
        <item m="1" x="532"/>
        <item m="1" x="426"/>
        <item m="1" x="341"/>
        <item m="1" x="386"/>
        <item m="1" x="330"/>
        <item m="1" x="554"/>
        <item m="1" x="443"/>
        <item m="1" x="482"/>
        <item m="1" x="395"/>
        <item m="1" x="535"/>
        <item m="1" x="470"/>
        <item m="1" x="518"/>
        <item m="1" x="388"/>
        <item m="1" x="583"/>
        <item m="1" x="406"/>
        <item m="1" x="499"/>
        <item m="1" x="404"/>
        <item m="1" x="503"/>
        <item m="1" x="424"/>
        <item m="1" x="359"/>
        <item m="1" x="490"/>
        <item m="1" x="371"/>
        <item m="1" x="416"/>
        <item m="1" x="454"/>
        <item m="1" x="462"/>
        <item m="1" x="508"/>
        <item m="1" x="471"/>
        <item m="1" x="343"/>
        <item m="1" x="430"/>
        <item m="1" x="449"/>
        <item m="1" x="411"/>
        <item m="1" x="391"/>
        <item m="1" x="374"/>
        <item m="1" x="355"/>
        <item m="1" x="558"/>
        <item m="1" x="540"/>
        <item m="1" x="985"/>
        <item m="1" x="893"/>
        <item m="1" x="838"/>
        <item m="1" x="770"/>
        <item m="1" x="1012"/>
        <item m="1" x="769"/>
        <item m="1" x="958"/>
        <item m="1" x="816"/>
        <item m="1" x="846"/>
        <item m="1" x="790"/>
        <item m="1" x="791"/>
        <item m="1" x="814"/>
        <item m="1" x="926"/>
        <item m="1" x="771"/>
        <item m="1" x="752"/>
        <item m="1" x="841"/>
        <item m="1" x="894"/>
        <item m="1" x="988"/>
        <item m="1" x="842"/>
        <item m="1" x="751"/>
        <item m="1" x="957"/>
        <item m="1" x="865"/>
        <item m="1" x="1037"/>
        <item m="1" x="925"/>
        <item m="1" x="866"/>
        <item m="1" x="935"/>
        <item m="1" x="1059"/>
        <item m="1" x="871"/>
        <item m="1" x="1038"/>
        <item m="1" x="1013"/>
        <item m="1" x="903"/>
        <item m="1" x="852"/>
        <item m="1" x="822"/>
        <item m="1" x="1011"/>
        <item m="1" x="799"/>
        <item m="1" x="772"/>
        <item m="1" x="736"/>
        <item m="1" x="1077"/>
        <item m="1" x="867"/>
        <item m="1" x="843"/>
        <item m="1" x="896"/>
        <item m="1" x="927"/>
        <item m="1" x="839"/>
        <item m="1" x="794"/>
        <item m="1" x="1018"/>
        <item m="1" x="820"/>
        <item m="1" x="817"/>
        <item m="1" x="774"/>
        <item m="1" x="959"/>
        <item m="1" x="792"/>
        <item m="1" x="986"/>
        <item m="1" x="1078"/>
        <item m="1" x="936"/>
        <item m="1" x="1094"/>
        <item m="1" x="815"/>
        <item m="1" x="872"/>
        <item m="1" x="995"/>
        <item m="1" x="795"/>
        <item m="1" x="943"/>
        <item m="1" x="904"/>
        <item m="1" x="1019"/>
        <item m="1" x="754"/>
        <item m="1" x="965"/>
        <item m="1" x="1043"/>
        <item m="1" x="442"/>
        <item m="1" x="1064"/>
        <item m="1" x="897"/>
        <item m="1" x="847"/>
        <item m="1" x="737"/>
        <item m="1" x="929"/>
        <item m="1" x="818"/>
        <item m="1" x="989"/>
        <item m="1" x="523"/>
        <item m="1" x="504"/>
        <item m="1" x="444"/>
        <item m="1" x="427"/>
        <item m="1" x="407"/>
        <item m="1" x="389"/>
        <item m="1" x="588"/>
        <item m="1" x="940"/>
        <item m="1" x="908"/>
        <item m="1" x="876"/>
        <item m="1" x="849"/>
        <item m="1" x="773"/>
        <item m="1" x="753"/>
        <item m="1" x="1046"/>
        <item m="1" x="1022"/>
        <item m="1" x="992"/>
        <item m="1" x="932"/>
        <item m="1" x="963"/>
        <item m="1" x="900"/>
        <item m="1" x="868"/>
        <item m="1" x="844"/>
        <item m="1" x="819"/>
        <item m="1" x="793"/>
        <item m="1" x="1082"/>
        <item m="1" x="1062"/>
        <item m="1" x="1041"/>
        <item m="1" x="1016"/>
        <item m="1" x="987"/>
        <item m="1" x="928"/>
        <item m="1" x="960"/>
        <item m="1" x="895"/>
        <item m="1" x="840"/>
        <item m="1" x="1110"/>
        <item m="1" x="1096"/>
        <item m="1" x="974"/>
        <item m="1" x="946"/>
        <item m="1" x="914"/>
        <item m="1" x="855"/>
        <item m="1" x="826"/>
        <item m="1" x="803"/>
        <item m="1" x="776"/>
        <item m="1" x="757"/>
        <item m="1" x="999"/>
        <item m="1" x="969"/>
        <item m="1" x="941"/>
        <item m="1" x="909"/>
        <item m="1" x="877"/>
        <item m="1" x="850"/>
        <item m="1" x="798"/>
        <item m="1" x="1088"/>
        <item m="1" x="1068"/>
        <item m="1" x="1047"/>
        <item m="1" x="1023"/>
        <item m="1" x="993"/>
        <item m="1" x="933"/>
        <item m="1" x="869"/>
        <item m="1" x="901"/>
        <item m="1" x="845"/>
        <item m="1" x="982"/>
        <item m="1" x="953"/>
        <item m="1" x="887"/>
        <item m="1" x="832"/>
        <item m="1" x="861"/>
        <item m="1" x="808"/>
        <item m="1" x="1033"/>
        <item m="1" x="780"/>
        <item m="1" x="761"/>
        <item m="1" x="1004"/>
        <item m="1" x="975"/>
        <item m="1" x="947"/>
        <item m="1" x="915"/>
        <item m="1" x="882"/>
        <item m="1" x="827"/>
        <item m="1" x="804"/>
        <item m="1" x="1092"/>
        <item m="1" x="1074"/>
        <item m="1" x="1052"/>
        <item m="1" x="1027"/>
        <item m="1" x="970"/>
        <item m="1" x="942"/>
        <item m="1" x="910"/>
        <item m="1" x="878"/>
        <item m="1" x="984"/>
        <item m="1" x="956"/>
        <item m="1" x="924"/>
        <item m="1" x="892"/>
        <item m="1" x="864"/>
        <item m="1" x="785"/>
        <item m="1" x="765"/>
        <item m="1" x="1058"/>
        <item m="1" x="1036"/>
        <item m="1" x="1010"/>
        <item m="1" x="983"/>
        <item m="1" x="921"/>
        <item m="1" x="888"/>
        <item m="1" x="862"/>
        <item m="1" x="833"/>
        <item m="1" x="809"/>
        <item m="1" x="1093"/>
        <item m="1" x="1057"/>
        <item m="1" x="1034"/>
        <item m="1" x="1005"/>
        <item m="1" x="976"/>
        <item m="1" x="948"/>
        <item m="1" x="916"/>
        <item m="1" x="856"/>
        <item m="1" x="1120"/>
        <item x="16"/>
        <item x="17"/>
        <item x="18"/>
        <item x="19"/>
        <item x="15"/>
        <item x="8"/>
        <item x="12"/>
        <item x="10"/>
        <item x="21"/>
        <item x="5"/>
        <item x="1"/>
        <item x="13"/>
        <item x="20"/>
        <item x="14"/>
        <item x="25"/>
        <item x="26"/>
        <item x="4"/>
        <item x="9"/>
        <item x="0"/>
        <item x="2"/>
        <item x="3"/>
        <item x="23"/>
        <item x="27"/>
        <item x="22"/>
        <item x="24"/>
        <item x="6"/>
        <item x="29"/>
        <item x="40"/>
        <item x="7"/>
        <item x="31"/>
        <item x="28"/>
        <item x="38"/>
        <item x="30"/>
        <item x="50"/>
        <item x="34"/>
        <item x="37"/>
        <item x="32"/>
        <item x="33"/>
        <item x="44"/>
        <item x="51"/>
        <item x="41"/>
        <item x="47"/>
        <item x="45"/>
        <item x="35"/>
        <item x="52"/>
        <item x="58"/>
        <item x="39"/>
        <item x="36"/>
        <item x="46"/>
        <item x="53"/>
        <item x="59"/>
        <item x="63"/>
        <item x="48"/>
        <item x="66"/>
        <item x="54"/>
        <item x="42"/>
        <item x="55"/>
        <item x="64"/>
        <item x="72"/>
        <item x="49"/>
        <item x="43"/>
        <item x="56"/>
        <item x="65"/>
        <item x="60"/>
        <item x="80"/>
        <item x="61"/>
        <item x="57"/>
        <item x="69"/>
        <item x="62"/>
        <item x="74"/>
        <item x="75"/>
        <item x="73"/>
        <item x="78"/>
        <item x="70"/>
        <item x="79"/>
        <item x="97"/>
        <item x="71"/>
        <item x="81"/>
        <item x="85"/>
        <item x="67"/>
        <item x="82"/>
        <item x="95"/>
        <item x="83"/>
        <item x="77"/>
        <item x="68"/>
        <item x="76"/>
        <item x="86"/>
        <item x="105"/>
        <item x="99"/>
        <item x="98"/>
        <item x="87"/>
        <item x="91"/>
        <item x="106"/>
        <item x="88"/>
        <item x="102"/>
        <item x="92"/>
        <item x="96"/>
        <item x="93"/>
        <item x="107"/>
        <item x="103"/>
        <item x="104"/>
        <item x="94"/>
        <item x="100"/>
        <item x="89"/>
        <item x="90"/>
        <item x="101"/>
        <item x="110"/>
        <item x="84"/>
        <item x="108"/>
        <item x="133"/>
        <item x="111"/>
        <item x="124"/>
        <item x="109"/>
        <item x="120"/>
        <item x="127"/>
        <item x="140"/>
        <item x="114"/>
        <item x="112"/>
        <item x="128"/>
        <item x="113"/>
        <item x="131"/>
        <item x="142"/>
        <item x="147"/>
        <item x="138"/>
        <item x="137"/>
        <item x="132"/>
        <item x="130"/>
        <item x="134"/>
        <item x="145"/>
        <item x="136"/>
        <item x="118"/>
        <item x="144"/>
        <item x="135"/>
        <item x="119"/>
        <item x="150"/>
        <item x="151"/>
        <item x="129"/>
        <item x="153"/>
        <item x="152"/>
        <item x="157"/>
        <item x="159"/>
        <item x="116"/>
        <item x="154"/>
        <item x="117"/>
        <item x="139"/>
        <item x="146"/>
        <item x="164"/>
        <item x="158"/>
        <item x="125"/>
        <item x="115"/>
        <item x="156"/>
        <item x="121"/>
        <item x="126"/>
        <item x="170"/>
        <item x="148"/>
        <item x="123"/>
        <item x="165"/>
        <item x="122"/>
        <item x="174"/>
        <item x="176"/>
        <item x="149"/>
        <item x="143"/>
        <item x="161"/>
        <item x="155"/>
        <item x="167"/>
        <item x="171"/>
        <item x="190"/>
        <item x="166"/>
        <item x="160"/>
        <item x="168"/>
        <item x="175"/>
        <item x="177"/>
        <item x="199"/>
        <item x="169"/>
        <item x="189"/>
        <item x="186"/>
        <item x="141"/>
        <item x="181"/>
        <item x="203"/>
        <item x="204"/>
        <item x="187"/>
        <item x="172"/>
        <item x="182"/>
        <item x="188"/>
        <item x="194"/>
        <item x="206"/>
        <item x="195"/>
        <item x="191"/>
        <item x="173"/>
        <item x="162"/>
        <item x="163"/>
        <item x="178"/>
        <item x="179"/>
        <item x="180"/>
        <item x="183"/>
        <item x="193"/>
        <item x="198"/>
        <item x="200"/>
        <item x="201"/>
        <item x="202"/>
        <item x="210"/>
        <item x="212"/>
        <item x="213"/>
        <item x="215"/>
        <item x="217"/>
        <item x="224"/>
        <item x="185"/>
        <item x="184"/>
        <item x="196"/>
        <item x="197"/>
        <item x="205"/>
        <item x="207"/>
        <item x="209"/>
        <item x="211"/>
        <item x="216"/>
        <item x="227"/>
        <item x="228"/>
        <item x="192"/>
        <item x="218"/>
        <item x="219"/>
        <item x="231"/>
        <item x="208"/>
        <item x="221"/>
        <item x="214"/>
        <item x="220"/>
        <item x="238"/>
        <item x="230"/>
        <item x="233"/>
        <item x="229"/>
        <item x="235"/>
        <item x="234"/>
        <item x="242"/>
        <item x="222"/>
        <item x="225"/>
        <item x="232"/>
        <item x="223"/>
        <item x="226"/>
        <item x="236"/>
        <item x="237"/>
        <item x="239"/>
        <item x="240"/>
        <item x="241"/>
        <item x="243"/>
        <item x="244"/>
        <item t="default"/>
      </items>
    </pivotField>
    <pivotField showAll="0"/>
    <pivotField axis="axisRow" showAll="0">
      <items count="546">
        <item m="1" x="341"/>
        <item m="1" x="211"/>
        <item x="10"/>
        <item x="22"/>
        <item m="1" x="518"/>
        <item m="1" x="540"/>
        <item m="1" x="212"/>
        <item m="1" x="260"/>
        <item x="9"/>
        <item m="1" x="160"/>
        <item x="8"/>
        <item m="1" x="319"/>
        <item x="17"/>
        <item m="1" x="191"/>
        <item x="35"/>
        <item m="1" x="234"/>
        <item m="1" x="262"/>
        <item x="2"/>
        <item x="15"/>
        <item m="1" x="395"/>
        <item m="1" x="423"/>
        <item m="1" x="236"/>
        <item x="46"/>
        <item x="13"/>
        <item m="1" x="321"/>
        <item m="1" x="342"/>
        <item m="1" x="371"/>
        <item x="45"/>
        <item m="1" x="424"/>
        <item x="39"/>
        <item m="1" x="472"/>
        <item x="0"/>
        <item m="1" x="325"/>
        <item m="1" x="345"/>
        <item m="1" x="372"/>
        <item x="5"/>
        <item m="1" x="425"/>
        <item m="1" x="449"/>
        <item x="6"/>
        <item x="3"/>
        <item x="38"/>
        <item x="11"/>
        <item m="1" x="397"/>
        <item m="1" x="427"/>
        <item m="1" x="451"/>
        <item x="14"/>
        <item x="28"/>
        <item m="1" x="543"/>
        <item m="1" x="163"/>
        <item m="1" x="404"/>
        <item m="1" x="434"/>
        <item m="1" x="454"/>
        <item m="1" x="477"/>
        <item m="1" x="498"/>
        <item m="1" x="521"/>
        <item m="1" x="190"/>
        <item m="1" x="213"/>
        <item m="1" x="459"/>
        <item m="1" x="483"/>
        <item m="1" x="502"/>
        <item m="1" x="138"/>
        <item m="1" x="170"/>
        <item m="1" x="195"/>
        <item m="1" x="215"/>
        <item m="1" x="508"/>
        <item m="1" x="145"/>
        <item m="1" x="173"/>
        <item m="1" x="219"/>
        <item m="1" x="240"/>
        <item m="1" x="267"/>
        <item m="1" x="324"/>
        <item x="131"/>
        <item m="1" x="318"/>
        <item m="1" x="132"/>
        <item m="1" x="495"/>
        <item m="1" x="496"/>
        <item m="1" x="450"/>
        <item x="24"/>
        <item m="1" x="171"/>
        <item m="1" x="541"/>
        <item m="1" x="466"/>
        <item m="1" x="534"/>
        <item m="1" x="416"/>
        <item m="1" x="378"/>
        <item m="1" x="490"/>
        <item m="1" x="527"/>
        <item m="1" x="441"/>
        <item m="1" x="445"/>
        <item m="1" x="198"/>
        <item m="1" x="161"/>
        <item m="1" x="537"/>
        <item m="1" x="261"/>
        <item x="20"/>
        <item m="1" x="492"/>
        <item m="1" x="288"/>
        <item m="1" x="224"/>
        <item m="1" x="254"/>
        <item m="1" x="152"/>
        <item m="1" x="231"/>
        <item m="1" x="250"/>
        <item m="1" x="309"/>
        <item m="1" x="232"/>
        <item m="1" x="188"/>
        <item m="1" x="362"/>
        <item m="1" x="405"/>
        <item m="1" x="294"/>
        <item m="1" x="229"/>
        <item m="1" x="302"/>
        <item m="1" x="292"/>
        <item m="1" x="313"/>
        <item m="1" x="293"/>
        <item m="1" x="275"/>
        <item m="1" x="320"/>
        <item m="1" x="280"/>
        <item m="1" x="353"/>
        <item m="1" x="370"/>
        <item m="1" x="355"/>
        <item m="1" x="210"/>
        <item m="1" x="186"/>
        <item m="1" x="480"/>
        <item m="1" x="365"/>
        <item m="1" x="390"/>
        <item m="1" x="326"/>
        <item m="1" x="301"/>
        <item m="1" x="284"/>
        <item m="1" x="336"/>
        <item x="59"/>
        <item x="29"/>
        <item m="1" x="447"/>
        <item m="1" x="463"/>
        <item m="1" x="291"/>
        <item m="1" x="367"/>
        <item x="30"/>
        <item m="1" x="159"/>
        <item m="1" x="443"/>
        <item m="1" x="417"/>
        <item m="1" x="525"/>
        <item m="1" x="420"/>
        <item m="1" x="394"/>
        <item m="1" x="493"/>
        <item m="1" x="515"/>
        <item m="1" x="393"/>
        <item m="1" x="468"/>
        <item m="1" x="174"/>
        <item m="1" x="478"/>
        <item m="1" x="522"/>
        <item m="1" x="435"/>
        <item m="1" x="139"/>
        <item m="1" x="268"/>
        <item m="1" x="488"/>
        <item m="1" x="509"/>
        <item x="40"/>
        <item x="100"/>
        <item m="1" x="196"/>
        <item x="47"/>
        <item m="1" x="245"/>
        <item x="88"/>
        <item m="1" x="223"/>
        <item m="1" x="437"/>
        <item m="1" x="379"/>
        <item m="1" x="474"/>
        <item m="1" x="164"/>
        <item m="1" x="330"/>
        <item x="42"/>
        <item m="1" x="300"/>
        <item m="1" x="167"/>
        <item x="25"/>
        <item m="1" x="317"/>
        <item m="1" x="295"/>
        <item m="1" x="148"/>
        <item m="1" x="137"/>
        <item m="1" x="155"/>
        <item m="1" x="360"/>
        <item m="1" x="264"/>
        <item m="1" x="216"/>
        <item x="130"/>
        <item m="1" x="233"/>
        <item m="1" x="470"/>
        <item m="1" x="322"/>
        <item m="1" x="410"/>
        <item m="1" x="352"/>
        <item m="1" x="197"/>
        <item m="1" x="346"/>
        <item m="1" x="308"/>
        <item m="1" x="361"/>
        <item m="1" x="517"/>
        <item m="1" x="316"/>
        <item m="1" x="274"/>
        <item m="1" x="426"/>
        <item m="1" x="349"/>
        <item m="1" x="331"/>
        <item m="1" x="247"/>
        <item m="1" x="373"/>
        <item m="1" x="249"/>
        <item m="1" x="380"/>
        <item m="1" x="343"/>
        <item m="1" x="473"/>
        <item x="34"/>
        <item x="12"/>
        <item m="1" x="384"/>
        <item m="1" x="428"/>
        <item m="1" x="290"/>
        <item m="1" x="399"/>
        <item m="1" x="396"/>
        <item m="1" x="193"/>
        <item m="1" x="542"/>
        <item m="1" x="500"/>
        <item m="1" x="168"/>
        <item m="1" x="162"/>
        <item x="76"/>
        <item m="1" x="456"/>
        <item m="1" x="133"/>
        <item m="1" x="479"/>
        <item m="1" x="431"/>
        <item m="1" x="499"/>
        <item m="1" x="497"/>
        <item m="1" x="402"/>
        <item m="1" x="263"/>
        <item m="1" x="481"/>
        <item x="93"/>
        <item m="1" x="142"/>
        <item m="1" x="238"/>
        <item m="1" x="165"/>
        <item m="1" x="199"/>
        <item m="1" x="475"/>
        <item m="1" x="528"/>
        <item m="1" x="218"/>
        <item m="1" x="241"/>
        <item m="1" x="178"/>
        <item m="1" x="328"/>
        <item m="1" x="506"/>
        <item m="1" x="348"/>
        <item m="1" x="503"/>
        <item m="1" x="297"/>
        <item m="1" x="323"/>
        <item m="1" x="140"/>
        <item m="1" x="221"/>
        <item m="1" x="411"/>
        <item m="1" x="442"/>
        <item m="1" x="388"/>
        <item x="1"/>
        <item m="1" x="462"/>
        <item m="1" x="251"/>
        <item m="1" x="270"/>
        <item m="1" x="206"/>
        <item m="1" x="276"/>
        <item m="1" x="377"/>
        <item m="1" x="303"/>
        <item m="1" x="438"/>
        <item m="1" x="383"/>
        <item m="1" x="351"/>
        <item m="1" x="400"/>
        <item x="121"/>
        <item m="1" x="387"/>
        <item m="1" x="356"/>
        <item m="1" x="430"/>
        <item m="1" x="455"/>
        <item m="1" x="401"/>
        <item x="79"/>
        <item m="1" x="255"/>
        <item m="1" x="510"/>
        <item m="1" x="147"/>
        <item m="1" x="485"/>
        <item m="1" x="413"/>
        <item m="1" x="436"/>
        <item m="1" x="201"/>
        <item m="1" x="310"/>
        <item m="1" x="307"/>
        <item x="63"/>
        <item m="1" x="287"/>
        <item x="44"/>
        <item m="1" x="439"/>
        <item m="1" x="244"/>
        <item m="1" x="407"/>
        <item m="1" x="333"/>
        <item m="1" x="489"/>
        <item m="1" x="464"/>
        <item m="1" x="315"/>
        <item m="1" x="505"/>
        <item m="1" x="337"/>
        <item m="1" x="205"/>
        <item m="1" x="177"/>
        <item m="1" x="166"/>
        <item m="1" x="453"/>
        <item m="1" x="403"/>
        <item m="1" x="134"/>
        <item m="1" x="432"/>
        <item m="1" x="457"/>
        <item m="1" x="519"/>
        <item x="21"/>
        <item m="1" x="476"/>
        <item m="1" x="136"/>
        <item m="1" x="507"/>
        <item m="1" x="194"/>
        <item m="1" x="452"/>
        <item m="1" x="520"/>
        <item m="1" x="409"/>
        <item m="1" x="376"/>
        <item m="1" x="539"/>
        <item x="68"/>
        <item m="1" x="486"/>
        <item m="1" x="169"/>
        <item m="1" x="144"/>
        <item m="1" x="239"/>
        <item m="1" x="266"/>
        <item m="1" x="535"/>
        <item m="1" x="183"/>
        <item m="1" x="277"/>
        <item m="1" x="529"/>
        <item m="1" x="271"/>
        <item m="1" x="153"/>
        <item m="1" x="501"/>
        <item m="1" x="146"/>
        <item m="1" x="172"/>
        <item m="1" x="329"/>
        <item m="1" x="230"/>
        <item m="1" x="252"/>
        <item m="1" x="202"/>
        <item m="1" x="207"/>
        <item m="1" x="332"/>
        <item m="1" x="175"/>
        <item m="1" x="242"/>
        <item m="1" x="374"/>
        <item m="1" x="338"/>
        <item m="1" x="314"/>
        <item x="56"/>
        <item m="1" x="444"/>
        <item m="1" x="151"/>
        <item m="1" x="334"/>
        <item m="1" x="368"/>
        <item m="1" x="511"/>
        <item m="1" x="366"/>
        <item m="1" x="285"/>
        <item x="99"/>
        <item m="1" x="448"/>
        <item m="1" x="494"/>
        <item m="1" x="533"/>
        <item m="1" x="460"/>
        <item m="1" x="357"/>
        <item m="1" x="340"/>
        <item m="1" x="419"/>
        <item m="1" x="408"/>
        <item m="1" x="179"/>
        <item m="1" x="440"/>
        <item m="1" x="414"/>
        <item m="1" x="513"/>
        <item m="1" x="222"/>
        <item m="1" x="298"/>
        <item m="1" x="469"/>
        <item m="1" x="281"/>
        <item m="1" x="359"/>
        <item m="1" x="299"/>
        <item m="1" x="516"/>
        <item m="1" x="208"/>
        <item m="1" x="157"/>
        <item m="1" x="228"/>
        <item m="1" x="182"/>
        <item m="1" x="185"/>
        <item m="1" x="391"/>
        <item m="1" x="279"/>
        <item m="1" x="156"/>
        <item m="1" x="491"/>
        <item m="1" x="433"/>
        <item m="1" x="467"/>
        <item x="81"/>
        <item m="1" x="461"/>
        <item m="1" x="246"/>
        <item m="1" x="273"/>
        <item m="1" x="149"/>
        <item m="1" x="259"/>
        <item m="1" x="524"/>
        <item m="1" x="487"/>
        <item m="1" x="180"/>
        <item m="1" x="536"/>
        <item m="1" x="135"/>
        <item m="1" x="482"/>
        <item m="1" x="458"/>
        <item m="1" x="305"/>
        <item m="1" x="523"/>
        <item m="1" x="143"/>
        <item m="1" x="526"/>
        <item m="1" x="304"/>
        <item m="1" x="192"/>
        <item m="1" x="141"/>
        <item m="1" x="243"/>
        <item m="1" x="514"/>
        <item m="1" x="256"/>
        <item m="1" x="214"/>
        <item m="1" x="235"/>
        <item x="37"/>
        <item x="7"/>
        <item m="1" x="225"/>
        <item m="1" x="158"/>
        <item m="1" x="282"/>
        <item m="1" x="187"/>
        <item m="1" x="257"/>
        <item m="1" x="184"/>
        <item m="1" x="272"/>
        <item m="1" x="278"/>
        <item m="1" x="154"/>
        <item m="1" x="203"/>
        <item m="1" x="209"/>
        <item x="4"/>
        <item m="1" x="181"/>
        <item m="1" x="538"/>
        <item m="1" x="176"/>
        <item m="1" x="269"/>
        <item m="1" x="335"/>
        <item m="1" x="258"/>
        <item m="1" x="415"/>
        <item m="1" x="358"/>
        <item m="1" x="311"/>
        <item m="1" x="429"/>
        <item m="1" x="471"/>
        <item m="1" x="421"/>
        <item m="1" x="422"/>
        <item m="1" x="386"/>
        <item m="1" x="363"/>
        <item m="1" x="286"/>
        <item m="1" x="289"/>
        <item m="1" x="283"/>
        <item m="1" x="418"/>
        <item m="1" x="339"/>
        <item m="1" x="296"/>
        <item m="1" x="344"/>
        <item m="1" x="347"/>
        <item x="23"/>
        <item m="1" x="327"/>
        <item m="1" x="369"/>
        <item m="1" x="248"/>
        <item x="26"/>
        <item m="1" x="381"/>
        <item m="1" x="354"/>
        <item m="1" x="385"/>
        <item m="1" x="306"/>
        <item m="1" x="406"/>
        <item m="1" x="189"/>
        <item m="1" x="532"/>
        <item x="31"/>
        <item m="1" x="392"/>
        <item m="1" x="412"/>
        <item x="18"/>
        <item m="1" x="504"/>
        <item x="41"/>
        <item x="102"/>
        <item m="1" x="389"/>
        <item m="1" x="375"/>
        <item x="116"/>
        <item x="16"/>
        <item x="27"/>
        <item x="32"/>
        <item x="33"/>
        <item x="19"/>
        <item x="36"/>
        <item x="60"/>
        <item x="58"/>
        <item x="48"/>
        <item x="43"/>
        <item x="49"/>
        <item x="52"/>
        <item x="53"/>
        <item x="50"/>
        <item x="55"/>
        <item x="57"/>
        <item x="51"/>
        <item m="1" x="398"/>
        <item x="64"/>
        <item x="62"/>
        <item x="65"/>
        <item x="61"/>
        <item x="54"/>
        <item x="66"/>
        <item x="67"/>
        <item x="69"/>
        <item x="70"/>
        <item m="1" x="150"/>
        <item m="1" x="512"/>
        <item x="103"/>
        <item m="1" x="217"/>
        <item x="82"/>
        <item x="71"/>
        <item m="1" x="531"/>
        <item m="1" x="253"/>
        <item x="72"/>
        <item m="1" x="312"/>
        <item x="74"/>
        <item m="1" x="265"/>
        <item m="1" x="237"/>
        <item x="73"/>
        <item x="75"/>
        <item x="78"/>
        <item x="108"/>
        <item m="1" x="204"/>
        <item m="1" x="350"/>
        <item m="1" x="446"/>
        <item m="1" x="382"/>
        <item x="77"/>
        <item x="80"/>
        <item m="1" x="364"/>
        <item m="1" x="484"/>
        <item x="83"/>
        <item m="1" x="220"/>
        <item x="84"/>
        <item x="85"/>
        <item x="86"/>
        <item x="87"/>
        <item m="1" x="226"/>
        <item x="89"/>
        <item x="91"/>
        <item x="92"/>
        <item m="1" x="200"/>
        <item x="90"/>
        <item x="94"/>
        <item x="95"/>
        <item m="1" x="544"/>
        <item x="124"/>
        <item m="1" x="465"/>
        <item x="104"/>
        <item x="96"/>
        <item x="97"/>
        <item x="98"/>
        <item x="101"/>
        <item x="105"/>
        <item x="106"/>
        <item m="1" x="530"/>
        <item x="109"/>
        <item x="107"/>
        <item x="110"/>
        <item x="115"/>
        <item x="117"/>
        <item x="113"/>
        <item x="114"/>
        <item x="118"/>
        <item x="111"/>
        <item x="112"/>
        <item x="119"/>
        <item m="1" x="227"/>
        <item x="122"/>
        <item x="123"/>
        <item x="125"/>
        <item x="126"/>
        <item x="120"/>
        <item x="127"/>
        <item x="128"/>
        <item x="129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axis="axisPage" multipleItemSelectionAllowed="1" showAll="0">
      <items count="14">
        <item x="9"/>
        <item h="1" x="10"/>
        <item h="1" x="7"/>
        <item h="1" x="8"/>
        <item h="1" x="2"/>
        <item h="1" m="1" x="12"/>
        <item h="1" m="1" x="11"/>
        <item h="1" x="0"/>
        <item h="1" x="1"/>
        <item h="1" x="3"/>
        <item h="1" x="4"/>
        <item h="1" x="5"/>
        <item h="1" x="6"/>
        <item t="default"/>
      </items>
    </pivotField>
    <pivotField showAll="0" defaultSubtotal="0"/>
    <pivotField axis="axisPage" showAll="0" defaultSubtotal="0">
      <items count="6">
        <item m="1" x="5"/>
        <item m="1" x="3"/>
        <item m="1" x="4"/>
        <item x="1"/>
        <item x="0"/>
        <item x="2"/>
      </items>
    </pivotField>
  </pivotFields>
  <rowFields count="1">
    <field x="4"/>
  </rowFields>
  <rowItems count="44">
    <i>
      <x v="3"/>
    </i>
    <i>
      <x v="8"/>
    </i>
    <i>
      <x v="10"/>
    </i>
    <i>
      <x v="18"/>
    </i>
    <i>
      <x v="23"/>
    </i>
    <i>
      <x v="29"/>
    </i>
    <i>
      <x v="35"/>
    </i>
    <i>
      <x v="38"/>
    </i>
    <i>
      <x v="39"/>
    </i>
    <i>
      <x v="41"/>
    </i>
    <i>
      <x v="46"/>
    </i>
    <i>
      <x v="77"/>
    </i>
    <i>
      <x v="126"/>
    </i>
    <i>
      <x v="132"/>
    </i>
    <i>
      <x v="151"/>
    </i>
    <i>
      <x v="154"/>
    </i>
    <i>
      <x v="163"/>
    </i>
    <i>
      <x v="166"/>
    </i>
    <i>
      <x v="197"/>
    </i>
    <i>
      <x v="198"/>
    </i>
    <i>
      <x v="389"/>
    </i>
    <i>
      <x v="390"/>
    </i>
    <i>
      <x v="426"/>
    </i>
    <i>
      <x v="438"/>
    </i>
    <i>
      <x v="443"/>
    </i>
    <i>
      <x v="449"/>
    </i>
    <i>
      <x v="450"/>
    </i>
    <i>
      <x v="480"/>
    </i>
    <i>
      <x v="485"/>
    </i>
    <i>
      <x v="500"/>
    </i>
    <i>
      <x v="502"/>
    </i>
    <i>
      <x v="508"/>
    </i>
    <i>
      <x v="511"/>
    </i>
    <i>
      <x v="518"/>
    </i>
    <i>
      <x v="519"/>
    </i>
    <i>
      <x v="520"/>
    </i>
    <i>
      <x v="529"/>
    </i>
    <i>
      <x v="532"/>
    </i>
    <i>
      <x v="538"/>
    </i>
    <i>
      <x v="541"/>
    </i>
    <i>
      <x v="542"/>
    </i>
    <i>
      <x v="543"/>
    </i>
    <i>
      <x v="54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19" item="5" hier="-1"/>
    <pageField fld="17" hier="-1"/>
    <pageField fld="11" item="0" hier="-1"/>
    <pageField fld="2" hier="-1"/>
  </pageFields>
  <dataFields count="4">
    <dataField name="FIBRAS_RFB" fld="12" baseField="0" baseItem="0"/>
    <dataField name="FIBRA_VALOR_RFB" fld="13" baseField="0" baseItem="0"/>
    <dataField name="PACKS__RFB" fld="14" baseField="0" baseItem="0"/>
    <dataField name="TERMINAL07__FBB " fld="15" baseField="0" baseItem="0"/>
  </dataFields>
  <formats count="2">
    <format dxfId="40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2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94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A6:E51" firstHeaderRow="0" firstDataRow="1" firstDataCol="1" rowPageCount="4" colPageCount="1"/>
  <pivotFields count="20">
    <pivotField showAll="0" defaultSubtotal="0"/>
    <pivotField axis="axisPage" multipleItemSelectionAllowed="1" showAll="0">
      <items count="1199">
        <item m="1" x="538"/>
        <item m="1" x="1040"/>
        <item m="1" x="558"/>
        <item m="1" x="1065"/>
        <item m="1" x="574"/>
        <item m="1" x="590"/>
        <item m="1" x="1114"/>
        <item m="1" x="607"/>
        <item m="1" x="1135"/>
        <item m="1" x="623"/>
        <item m="1" x="635"/>
        <item m="1" x="1167"/>
        <item m="1" x="644"/>
        <item m="1" x="1180"/>
        <item m="1" x="656"/>
        <item m="1" x="1193"/>
        <item m="1" x="665"/>
        <item m="1" x="673"/>
        <item m="1" x="260"/>
        <item m="1" x="680"/>
        <item m="1" x="267"/>
        <item m="1" x="688"/>
        <item m="1" x="274"/>
        <item m="1" x="282"/>
        <item m="1" x="703"/>
        <item m="1" x="1070"/>
        <item m="1" x="576"/>
        <item m="1" x="1095"/>
        <item m="1" x="593"/>
        <item m="1" x="1137"/>
        <item m="1" x="626"/>
        <item m="1" x="1154"/>
        <item m="1" x="638"/>
        <item m="1" x="1170"/>
        <item m="1" x="647"/>
        <item m="1" x="1183"/>
        <item m="1" x="659"/>
        <item m="1" x="1196"/>
        <item m="1" x="668"/>
        <item m="1" x="256"/>
        <item m="1" x="676"/>
        <item m="1" x="263"/>
        <item m="1" x="683"/>
        <item m="1" x="269"/>
        <item m="1" x="691"/>
        <item m="1" x="277"/>
        <item m="1" x="696"/>
        <item m="1" x="284"/>
        <item m="1" x="290"/>
        <item m="1" x="710"/>
        <item m="1" x="296"/>
        <item m="1" x="718"/>
        <item m="1" x="304"/>
        <item m="1" x="686"/>
        <item m="1" x="693"/>
        <item m="1" x="280"/>
        <item m="1" x="699"/>
        <item m="1" x="707"/>
        <item m="1" x="292"/>
        <item m="1" x="712"/>
        <item m="1" x="298"/>
        <item m="1" x="720"/>
        <item m="1" x="306"/>
        <item m="1" x="726"/>
        <item m="1" x="312"/>
        <item m="1" x="733"/>
        <item m="1" x="741"/>
        <item m="1" x="323"/>
        <item m="1" x="750"/>
        <item m="1" x="333"/>
        <item m="1" x="760"/>
        <item m="1" x="344"/>
        <item m="1" x="771"/>
        <item m="1" x="354"/>
        <item m="1" x="783"/>
        <item m="1" x="368"/>
        <item m="1" x="800"/>
        <item m="1" x="385"/>
        <item m="1" x="822"/>
        <item m="1" x="846"/>
        <item m="1" x="701"/>
        <item m="1" x="288"/>
        <item m="1" x="708"/>
        <item m="1" x="294"/>
        <item m="1" x="714"/>
        <item m="1" x="300"/>
        <item m="1" x="722"/>
        <item m="1" x="308"/>
        <item m="1" x="728"/>
        <item m="1" x="314"/>
        <item m="1" x="735"/>
        <item m="1" x="318"/>
        <item m="1" x="743"/>
        <item m="1" x="325"/>
        <item m="1" x="752"/>
        <item m="1" x="335"/>
        <item m="1" x="762"/>
        <item m="1" x="345"/>
        <item m="1" x="357"/>
        <item m="1" x="785"/>
        <item m="1" x="370"/>
        <item m="1" x="803"/>
        <item m="1" x="389"/>
        <item m="1" x="824"/>
        <item m="1" x="425"/>
        <item m="1" x="406"/>
        <item m="1" x="716"/>
        <item m="1" x="302"/>
        <item m="1" x="724"/>
        <item m="1" x="310"/>
        <item m="1" x="730"/>
        <item m="1" x="737"/>
        <item m="1" x="319"/>
        <item m="1" x="745"/>
        <item m="1" x="327"/>
        <item m="1" x="754"/>
        <item m="1" x="337"/>
        <item m="1" x="346"/>
        <item m="1" x="774"/>
        <item m="1" x="359"/>
        <item m="1" x="787"/>
        <item m="1" x="373"/>
        <item m="1" x="805"/>
        <item m="1" x="827"/>
        <item m="1" x="407"/>
        <item m="1" x="851"/>
        <item m="1" x="427"/>
        <item m="1" x="873"/>
        <item m="1" x="446"/>
        <item m="1" x="462"/>
        <item m="1" x="928"/>
        <item m="1" x="957"/>
        <item m="1" x="484"/>
        <item m="1" x="731"/>
        <item m="1" x="739"/>
        <item m="1" x="321"/>
        <item m="1" x="747"/>
        <item m="1" x="756"/>
        <item m="1" x="329"/>
        <item m="1" x="338"/>
        <item m="1" x="765"/>
        <item m="1" x="776"/>
        <item m="1" x="361"/>
        <item m="1" x="375"/>
        <item m="1" x="789"/>
        <item m="1" x="808"/>
        <item m="1" x="409"/>
        <item m="1" x="855"/>
        <item m="1" x="431"/>
        <item m="1" x="876"/>
        <item m="1" x="448"/>
        <item m="1" x="906"/>
        <item m="1" x="467"/>
        <item m="1" x="486"/>
        <item m="1" x="932"/>
        <item m="1" x="961"/>
        <item m="1" x="506"/>
        <item m="1" x="990"/>
        <item m="1" x="394"/>
        <item m="1" x="349"/>
        <item m="1" x="340"/>
        <item m="1" x="791"/>
        <item m="1" x="758"/>
        <item m="1" x="810"/>
        <item m="1" x="521"/>
        <item m="1" x="331"/>
        <item m="1" x="377"/>
        <item m="1" x="767"/>
        <item m="1" x="778"/>
        <item m="1" x="880"/>
        <item m="1" x="831"/>
        <item m="1" x="412"/>
        <item m="1" x="433"/>
        <item m="1" x="452"/>
        <item m="1" x="909"/>
        <item m="1" x="508"/>
        <item m="1" x="469"/>
        <item m="1" x="965"/>
        <item m="1" x="937"/>
        <item m="1" x="489"/>
        <item m="1" x="994"/>
        <item m="1" x="525"/>
        <item m="1" x="1023"/>
        <item m="1" x="1050"/>
        <item m="1" x="543"/>
        <item m="1" x="562"/>
        <item m="1" x="1076"/>
        <item m="1" x="769"/>
        <item m="1" x="351"/>
        <item m="1" x="779"/>
        <item m="1" x="379"/>
        <item m="1" x="364"/>
        <item m="1" x="813"/>
        <item m="1" x="396"/>
        <item m="1" x="860"/>
        <item m="1" x="413"/>
        <item m="1" x="833"/>
        <item m="1" x="882"/>
        <item m="1" x="454"/>
        <item m="1" x="473"/>
        <item m="1" x="938"/>
        <item m="1" x="491"/>
        <item m="1" x="913"/>
        <item m="1" x="970"/>
        <item m="1" x="510"/>
        <item m="1" x="998"/>
        <item m="1" x="527"/>
        <item m="1" x="1026"/>
        <item m="1" x="547"/>
        <item m="1" x="1054"/>
        <item m="1" x="564"/>
        <item m="1" x="1079"/>
        <item m="1" x="581"/>
        <item m="1" x="1103"/>
        <item m="1" x="598"/>
        <item m="1" x="381"/>
        <item m="1" x="794"/>
        <item m="1" x="398"/>
        <item m="1" x="836"/>
        <item m="1" x="915"/>
        <item m="1" x="861"/>
        <item m="1" x="415"/>
        <item m="1" x="475"/>
        <item m="1" x="941"/>
        <item m="1" x="437"/>
        <item m="1" x="886"/>
        <item m="1" x="495"/>
        <item m="1" x="972"/>
        <item m="1" x="512"/>
        <item m="1" x="531"/>
        <item m="1" x="1029"/>
        <item m="1" x="1057"/>
        <item m="1" x="549"/>
        <item m="1" x="1083"/>
        <item m="1" x="567"/>
        <item m="1" x="1106"/>
        <item m="1" x="600"/>
        <item m="1" x="1125"/>
        <item m="1" x="614"/>
        <item m="1" x="1144"/>
        <item m="1" x="629"/>
        <item m="1" x="1160"/>
        <item m="1" x="838"/>
        <item m="1" x="417"/>
        <item m="1" x="863"/>
        <item m="1" x="439"/>
        <item m="1" x="887"/>
        <item m="1" x="457"/>
        <item m="1" x="478"/>
        <item m="1" x="943"/>
        <item m="1" x="497"/>
        <item m="1" x="976"/>
        <item m="1" x="514"/>
        <item m="1" x="1005"/>
        <item m="1" x="553"/>
        <item m="1" x="533"/>
        <item m="1" x="1060"/>
        <item m="1" x="568"/>
        <item m="1" x="1087"/>
        <item m="1" x="585"/>
        <item m="1" x="602"/>
        <item m="1" x="1128"/>
        <item m="1" x="617"/>
        <item m="1" x="1146"/>
        <item m="1" x="630"/>
        <item m="1" x="1163"/>
        <item m="1" x="1174"/>
        <item m="1" x="651"/>
        <item m="1" x="1188"/>
        <item m="1" x="890"/>
        <item m="1" x="920"/>
        <item m="1" x="459"/>
        <item m="1" x="947"/>
        <item m="1" x="500"/>
        <item m="1" x="978"/>
        <item m="1" x="516"/>
        <item m="1" x="1009"/>
        <item m="1" x="536"/>
        <item m="1" x="1034"/>
        <item m="1" x="555"/>
        <item m="1" x="1063"/>
        <item m="1" x="571"/>
        <item m="1" x="1089"/>
        <item m="1" x="586"/>
        <item m="1" x="1112"/>
        <item m="1" x="604"/>
        <item m="1" x="1131"/>
        <item m="1" x="619"/>
        <item m="1" x="1149"/>
        <item m="1" x="632"/>
        <item m="1" x="1164"/>
        <item m="1" x="642"/>
        <item m="1" x="1177"/>
        <item m="1" x="653"/>
        <item m="1" x="1190"/>
        <item m="1" x="662"/>
        <item m="1" x="251"/>
        <item m="1" x="671"/>
        <item m="1" x="949"/>
        <item m="1" x="981"/>
        <item m="1" x="518"/>
        <item m="1" x="1011"/>
        <item m="1" x="537"/>
        <item m="1" x="1039"/>
        <item m="1" x="557"/>
        <item m="1" x="573"/>
        <item m="1" x="1092"/>
        <item m="1" x="589"/>
        <item m="1" x="1113"/>
        <item m="1" x="606"/>
        <item m="1" x="1134"/>
        <item m="1" x="622"/>
        <item m="1" x="1151"/>
        <item m="1" x="634"/>
        <item m="1" x="1166"/>
        <item m="1" x="643"/>
        <item m="1" x="1179"/>
        <item m="1" x="664"/>
        <item m="1" x="1192"/>
        <item m="1" x="655"/>
        <item m="1" x="253"/>
        <item m="1" x="672"/>
        <item m="1" x="259"/>
        <item m="1" x="679"/>
        <item m="1" x="266"/>
        <item m="1" x="687"/>
        <item m="1" x="273"/>
        <item m="1" x="1015"/>
        <item m="1" x="540"/>
        <item m="1" x="559"/>
        <item m="1" x="1041"/>
        <item m="1" x="1069"/>
        <item m="1" x="1094"/>
        <item m="1" x="592"/>
        <item m="1" x="1118"/>
        <item m="1" x="609"/>
        <item m="1" x="1136"/>
        <item m="1" x="625"/>
        <item m="1" x="1169"/>
        <item m="1" x="637"/>
        <item m="1" x="646"/>
        <item m="1" x="1182"/>
        <item m="1" x="255"/>
        <item m="1" x="675"/>
        <item m="1" x="658"/>
        <item m="1" x="1195"/>
        <item m="1" x="667"/>
        <item m="1" x="262"/>
        <item m="1" x="682"/>
        <item m="1" x="268"/>
        <item m="1" x="690"/>
        <item m="1" x="276"/>
        <item m="1" x="695"/>
        <item m="1" x="283"/>
        <item m="1" x="704"/>
        <item m="1" x="1071"/>
        <item m="1" x="578"/>
        <item m="1" x="595"/>
        <item m="1" x="1099"/>
        <item m="1" x="1120"/>
        <item m="1" x="611"/>
        <item m="1" x="1140"/>
        <item m="1" x="627"/>
        <item m="1" x="1156"/>
        <item m="1" x="640"/>
        <item m="1" x="1172"/>
        <item m="1" x="649"/>
        <item m="1" x="1185"/>
        <item m="1" x="661"/>
        <item m="1" x="1197"/>
        <item m="1" x="258"/>
        <item m="1" x="670"/>
        <item m="1" x="678"/>
        <item m="1" x="265"/>
        <item m="1" x="685"/>
        <item m="1" x="271"/>
        <item m="1" x="692"/>
        <item m="1" x="279"/>
        <item m="1" x="706"/>
        <item m="1" x="286"/>
        <item m="1" x="698"/>
        <item m="1" x="711"/>
        <item m="1" x="291"/>
        <item m="1" x="297"/>
        <item m="1" x="719"/>
        <item m="1" x="305"/>
        <item m="1" x="694"/>
        <item m="1" x="272"/>
        <item m="1" x="281"/>
        <item m="1" x="700"/>
        <item m="1" x="287"/>
        <item m="1" x="293"/>
        <item m="1" x="713"/>
        <item m="1" x="299"/>
        <item m="1" x="721"/>
        <item m="1" x="307"/>
        <item m="1" x="727"/>
        <item m="1" x="313"/>
        <item m="1" x="734"/>
        <item m="1" x="317"/>
        <item m="1" x="742"/>
        <item m="1" x="324"/>
        <item m="1" x="356"/>
        <item m="1" x="772"/>
        <item m="1" x="334"/>
        <item m="1" x="761"/>
        <item m="1" x="751"/>
        <item m="1" x="784"/>
        <item m="1" x="369"/>
        <item m="1" x="801"/>
        <item m="1" x="388"/>
        <item m="1" x="405"/>
        <item m="1" x="847"/>
        <item m="1" x="702"/>
        <item m="1" x="289"/>
        <item m="1" x="709"/>
        <item m="1" x="715"/>
        <item m="1" x="295"/>
        <item m="1" x="301"/>
        <item m="1" x="309"/>
        <item m="1" x="723"/>
        <item m="1" x="729"/>
        <item m="1" x="744"/>
        <item m="1" x="315"/>
        <item m="1" x="736"/>
        <item m="1" x="326"/>
        <item m="1" x="753"/>
        <item m="1" x="336"/>
        <item m="1" x="763"/>
        <item m="1" x="773"/>
        <item m="1" x="358"/>
        <item m="1" x="786"/>
        <item m="1" x="372"/>
        <item m="1" x="804"/>
        <item m="1" x="390"/>
        <item m="1" x="825"/>
        <item m="1" x="850"/>
        <item m="1" x="426"/>
        <item m="1" x="717"/>
        <item m="1" x="303"/>
        <item m="1" x="311"/>
        <item m="1" x="725"/>
        <item m="1" x="316"/>
        <item m="1" x="738"/>
        <item m="1" x="320"/>
        <item m="1" x="746"/>
        <item m="1" x="328"/>
        <item m="1" x="755"/>
        <item m="1" x="764"/>
        <item m="1" x="347"/>
        <item m="1" x="775"/>
        <item m="1" x="360"/>
        <item m="1" x="788"/>
        <item m="1" x="374"/>
        <item m="1" x="806"/>
        <item m="1" x="828"/>
        <item m="1" x="392"/>
        <item m="1" x="408"/>
        <item m="1" x="852"/>
        <item m="1" x="430"/>
        <item m="1" x="875"/>
        <item m="1" x="447"/>
        <item m="1" x="902"/>
        <item m="1" x="466"/>
        <item m="1" x="931"/>
        <item m="1" x="485"/>
        <item m="1" x="958"/>
        <item m="1" x="732"/>
        <item m="1" x="740"/>
        <item m="1" x="322"/>
        <item m="1" x="748"/>
        <item m="1" x="766"/>
        <item m="1" x="339"/>
        <item m="1" x="757"/>
        <item m="1" x="330"/>
        <item m="1" x="348"/>
        <item m="1" x="777"/>
        <item m="1" x="362"/>
        <item m="1" x="790"/>
        <item m="1" x="376"/>
        <item m="1" x="809"/>
        <item m="1" x="393"/>
        <item m="1" x="829"/>
        <item m="1" x="411"/>
        <item m="1" x="856"/>
        <item m="1" x="432"/>
        <item m="1" x="877"/>
        <item m="1" x="451"/>
        <item m="1" x="908"/>
        <item m="1" x="468"/>
        <item m="1" x="933"/>
        <item m="1" x="488"/>
        <item m="1" x="964"/>
        <item m="1" x="507"/>
        <item m="1" x="991"/>
        <item m="1" x="524"/>
        <item m="1" x="332"/>
        <item m="1" x="749"/>
        <item m="1" x="759"/>
        <item m="1" x="341"/>
        <item m="1" x="768"/>
        <item m="1" x="350"/>
        <item m="1" x="363"/>
        <item m="1" x="792"/>
        <item m="1" x="378"/>
        <item m="1" x="811"/>
        <item m="1" x="395"/>
        <item m="1" x="832"/>
        <item m="1" x="857"/>
        <item m="1" x="435"/>
        <item m="1" x="881"/>
        <item m="1" x="453"/>
        <item m="1" x="910"/>
        <item m="1" x="472"/>
        <item m="1" x="490"/>
        <item m="1" x="966"/>
        <item m="1" x="509"/>
        <item m="1" x="997"/>
        <item m="1" x="526"/>
        <item m="1" x="1024"/>
        <item m="1" x="546"/>
        <item m="1" x="1053"/>
        <item m="1" x="563"/>
        <item m="1" x="1077"/>
        <item m="1" x="770"/>
        <item m="1" x="352"/>
        <item m="1" x="780"/>
        <item m="1" x="793"/>
        <item m="1" x="380"/>
        <item m="1" x="814"/>
        <item m="1" x="397"/>
        <item m="1" x="834"/>
        <item m="1" x="414"/>
        <item m="1" x="883"/>
        <item m="1" x="436"/>
        <item m="1" x="455"/>
        <item m="1" x="914"/>
        <item m="1" x="474"/>
        <item m="1" x="494"/>
        <item m="1" x="939"/>
        <item m="1" x="971"/>
        <item m="1" x="511"/>
        <item m="1" x="999"/>
        <item m="1" x="530"/>
        <item m="1" x="1028"/>
        <item m="1" x="548"/>
        <item m="1" x="566"/>
        <item m="1" x="1082"/>
        <item m="1" x="582"/>
        <item m="1" x="1104"/>
        <item m="1" x="599"/>
        <item m="1" x="815"/>
        <item m="1" x="795"/>
        <item m="1" x="399"/>
        <item m="1" x="837"/>
        <item m="1" x="416"/>
        <item m="1" x="862"/>
        <item m="1" x="438"/>
        <item m="1" x="456"/>
        <item m="1" x="916"/>
        <item m="1" x="477"/>
        <item m="1" x="942"/>
        <item m="1" x="496"/>
        <item m="1" x="1004"/>
        <item m="1" x="532"/>
        <item m="1" x="1030"/>
        <item m="1" x="552"/>
        <item m="1" x="1059"/>
        <item m="1" x="1084"/>
        <item m="1" x="584"/>
        <item m="1" x="1108"/>
        <item m="1" x="601"/>
        <item m="1" x="1126"/>
        <item m="1" x="1145"/>
        <item m="1" x="616"/>
        <item m="1" x="839"/>
        <item m="1" x="1161"/>
        <item m="1" x="418"/>
        <item m="1" x="864"/>
        <item m="1" x="440"/>
        <item m="1" x="458"/>
        <item m="1" x="888"/>
        <item m="1" x="919"/>
        <item m="1" x="479"/>
        <item m="1" x="944"/>
        <item m="1" x="499"/>
        <item m="1" x="515"/>
        <item m="1" x="977"/>
        <item m="1" x="1033"/>
        <item m="1" x="554"/>
        <item m="1" x="535"/>
        <item m="1" x="1061"/>
        <item m="1" x="570"/>
        <item m="1" x="1088"/>
        <item m="1" x="1109"/>
        <item m="1" x="603"/>
        <item m="1" x="618"/>
        <item m="1" x="1130"/>
        <item m="1" x="1147"/>
        <item m="1" x="641"/>
        <item m="1" x="631"/>
        <item m="1" x="652"/>
        <item m="1" x="1175"/>
        <item m="1" x="1189"/>
        <item m="1" x="891"/>
        <item m="1" x="480"/>
        <item m="1" x="948"/>
        <item m="1" x="501"/>
        <item m="1" x="979"/>
        <item m="1" x="517"/>
        <item m="1" x="1010"/>
        <item m="1" x="1035"/>
        <item m="1" x="556"/>
        <item m="1" x="1064"/>
        <item m="1" x="572"/>
        <item m="1" x="588"/>
        <item m="1" x="1090"/>
        <item m="1" x="605"/>
        <item m="1" x="1132"/>
        <item m="1" x="621"/>
        <item m="1" x="1150"/>
        <item m="1" x="633"/>
        <item m="1" x="1165"/>
        <item m="1" x="1178"/>
        <item m="1" x="654"/>
        <item m="1" x="1191"/>
        <item m="1" x="663"/>
        <item m="1" x="252"/>
        <item m="1" x="502"/>
        <item m="1" x="982"/>
        <item m="1" x="519"/>
        <item m="1" x="1012"/>
        <item m="1" x="539"/>
        <item m="1" x="1066"/>
        <item m="1" x="575"/>
        <item m="1" x="1093"/>
        <item m="1" x="591"/>
        <item m="1" x="1115"/>
        <item m="1" x="608"/>
        <item m="1" x="624"/>
        <item m="1" x="1152"/>
        <item m="1" x="636"/>
        <item m="1" x="1168"/>
        <item m="1" x="645"/>
        <item m="1" x="657"/>
        <item m="1" x="1181"/>
        <item m="1" x="254"/>
        <item m="1" x="1194"/>
        <item m="1" x="666"/>
        <item m="1" x="674"/>
        <item m="1" x="261"/>
        <item m="1" x="681"/>
        <item m="1" x="689"/>
        <item m="1" x="541"/>
        <item m="1" x="275"/>
        <item m="1" x="1016"/>
        <item m="1" x="594"/>
        <item m="1" x="1096"/>
        <item m="1" x="1042"/>
        <item m="1" x="577"/>
        <item m="1" x="610"/>
        <item m="1" x="560"/>
        <item m="1" x="639"/>
        <item m="1" x="1155"/>
        <item m="1" x="1119"/>
        <item m="1" x="1138"/>
        <item m="1" x="1171"/>
        <item m="1" x="648"/>
        <item m="1" x="1184"/>
        <item m="1" x="660"/>
        <item m="1" x="669"/>
        <item m="1" x="257"/>
        <item m="1" x="677"/>
        <item m="1" x="264"/>
        <item m="1" x="684"/>
        <item m="1" x="270"/>
        <item m="1" x="278"/>
        <item m="1" x="285"/>
        <item m="1" x="697"/>
        <item m="1" x="705"/>
        <item m="1" x="1072"/>
        <item m="1" x="579"/>
        <item m="1" x="596"/>
        <item m="1" x="1121"/>
        <item m="1" x="612"/>
        <item m="1" x="628"/>
        <item m="1" x="1141"/>
        <item m="1" x="1173"/>
        <item m="1" x="650"/>
        <item m="1" x="1186"/>
        <item m="1" x="442"/>
        <item m="1" x="522"/>
        <item m="1" x="443"/>
        <item m="1" x="420"/>
        <item m="1" x="544"/>
        <item m="1" x="383"/>
        <item m="1" x="402"/>
        <item m="1" x="463"/>
        <item m="1" x="504"/>
        <item m="1" x="422"/>
        <item m="1" x="481"/>
        <item m="1" x="482"/>
        <item m="1" x="400"/>
        <item m="1" x="342"/>
        <item m="1" x="580"/>
        <item m="1" x="613"/>
        <item m="1" x="441"/>
        <item m="1" x="461"/>
        <item m="1" x="382"/>
        <item m="1" x="365"/>
        <item m="1" x="520"/>
        <item m="1" x="503"/>
        <item m="1" x="470"/>
        <item m="1" x="542"/>
        <item m="1" x="561"/>
        <item m="1" x="353"/>
        <item m="1" x="460"/>
        <item m="1" x="401"/>
        <item m="1" x="597"/>
        <item m="1" x="419"/>
        <item m="1" x="366"/>
        <item m="1" x="449"/>
        <item m="1" x="565"/>
        <item m="1" x="492"/>
        <item m="1" x="386"/>
        <item m="1" x="550"/>
        <item m="1" x="428"/>
        <item m="1" x="403"/>
        <item m="1" x="421"/>
        <item m="1" x="464"/>
        <item m="1" x="444"/>
        <item m="1" x="487"/>
        <item m="1" x="545"/>
        <item m="1" x="343"/>
        <item m="1" x="528"/>
        <item m="1" x="423"/>
        <item m="1" x="355"/>
        <item m="1" x="523"/>
        <item m="1" x="534"/>
        <item m="1" x="384"/>
        <item m="1" x="615"/>
        <item m="1" x="505"/>
        <item m="1" x="583"/>
        <item m="1" x="493"/>
        <item m="1" x="483"/>
        <item m="1" x="498"/>
        <item m="1" x="371"/>
        <item m="1" x="434"/>
        <item m="1" x="476"/>
        <item m="1" x="410"/>
        <item m="1" x="513"/>
        <item m="1" x="391"/>
        <item m="1" x="429"/>
        <item m="1" x="471"/>
        <item m="1" x="450"/>
        <item m="1" x="387"/>
        <item m="1" x="367"/>
        <item m="1" x="587"/>
        <item m="1" x="569"/>
        <item m="1" x="895"/>
        <item m="1" x="984"/>
        <item m="1" x="868"/>
        <item m="1" x="952"/>
        <item m="1" x="841"/>
        <item m="1" x="923"/>
        <item m="1" x="962"/>
        <item m="1" x="985"/>
        <item m="1" x="1019"/>
        <item m="1" x="816"/>
        <item m="1" x="817"/>
        <item m="1" x="988"/>
        <item m="1" x="796"/>
        <item m="1" x="900"/>
        <item m="1" x="1074"/>
        <item m="1" x="1022"/>
        <item m="1" x="1047"/>
        <item m="1" x="866"/>
        <item m="1" x="1101"/>
        <item m="1" x="840"/>
        <item m="1" x="922"/>
        <item m="1" x="1124"/>
        <item m="1" x="842"/>
        <item m="1" x="995"/>
        <item m="1" x="1003"/>
        <item m="1" x="865"/>
        <item m="1" x="1046"/>
        <item m="1" x="1018"/>
        <item m="1" x="823"/>
        <item m="1" x="892"/>
        <item m="1" x="956"/>
        <item m="1" x="1142"/>
        <item m="1" x="929"/>
        <item m="1" x="951"/>
        <item m="1" x="781"/>
        <item m="1" x="1020"/>
        <item m="1" x="844"/>
        <item m="1" x="819"/>
        <item m="1" x="872"/>
        <item m="1" x="1051"/>
        <item m="1" x="874"/>
        <item m="1" x="797"/>
        <item m="1" x="1080"/>
        <item m="1" x="869"/>
        <item m="1" x="1075"/>
        <item m="1" x="1143"/>
        <item m="1" x="924"/>
        <item m="1" x="1102"/>
        <item m="1" x="1159"/>
        <item m="1" x="896"/>
        <item m="1" x="955"/>
        <item m="1" x="986"/>
        <item m="1" x="818"/>
        <item m="1" x="849"/>
        <item m="1" x="1048"/>
        <item m="1" x="893"/>
        <item m="1" x="1058"/>
        <item m="1" x="907"/>
        <item m="1" x="867"/>
        <item m="1" x="820"/>
        <item m="1" x="996"/>
        <item m="1" x="953"/>
        <item m="1" x="1081"/>
        <item m="1" x="799"/>
        <item m="1" x="963"/>
        <item m="1" x="845"/>
        <item m="1" x="1107"/>
        <item m="1" x="901"/>
        <item m="1" x="1129"/>
        <item m="1" x="1027"/>
        <item m="1" x="782"/>
        <item m="1" x="1052"/>
        <item m="1" x="930"/>
        <item m="1" x="870"/>
        <item m="1" x="989"/>
        <item m="1" x="897"/>
        <item m="1" x="925"/>
        <item m="1" x="551"/>
        <item m="1" x="529"/>
        <item m="1" x="465"/>
        <item m="1" x="445"/>
        <item m="1" x="424"/>
        <item m="1" x="404"/>
        <item m="1" x="620"/>
        <item m="1" x="1000"/>
        <item m="1" x="967"/>
        <item m="1" x="934"/>
        <item m="1" x="903"/>
        <item m="1" x="821"/>
        <item m="1" x="798"/>
        <item m="1" x="1110"/>
        <item m="1" x="1085"/>
        <item m="1" x="1055"/>
        <item m="1" x="1025"/>
        <item m="1" x="992"/>
        <item m="1" x="959"/>
        <item m="1" x="926"/>
        <item m="1" x="898"/>
        <item m="1" x="871"/>
        <item m="1" x="843"/>
        <item m="1" x="1148"/>
        <item m="1" x="1127"/>
        <item m="1" x="1105"/>
        <item m="1" x="1049"/>
        <item m="1" x="1078"/>
        <item m="1" x="1021"/>
        <item m="1" x="954"/>
        <item m="1" x="987"/>
        <item m="1" x="894"/>
        <item m="1" x="1176"/>
        <item m="1" x="1162"/>
        <item m="1" x="1036"/>
        <item m="1" x="1006"/>
        <item m="1" x="973"/>
        <item m="1" x="911"/>
        <item m="1" x="878"/>
        <item m="1" x="853"/>
        <item m="1" x="826"/>
        <item m="1" x="802"/>
        <item m="1" x="1116"/>
        <item m="1" x="1062"/>
        <item m="1" x="1031"/>
        <item m="1" x="1001"/>
        <item m="1" x="968"/>
        <item m="1" x="935"/>
        <item m="1" x="904"/>
        <item m="1" x="848"/>
        <item m="1" x="1153"/>
        <item m="1" x="1133"/>
        <item m="1" x="1111"/>
        <item m="1" x="1086"/>
        <item m="1" x="1056"/>
        <item m="1" x="993"/>
        <item m="1" x="927"/>
        <item m="1" x="960"/>
        <item m="1" x="899"/>
        <item m="1" x="1043"/>
        <item m="1" x="1013"/>
        <item m="1" x="945"/>
        <item m="1" x="917"/>
        <item m="1" x="884"/>
        <item m="1" x="858"/>
        <item m="1" x="830"/>
        <item m="1" x="1097"/>
        <item m="1" x="807"/>
        <item m="1" x="1067"/>
        <item m="1" x="1037"/>
        <item m="1" x="1007"/>
        <item m="1" x="940"/>
        <item m="1" x="974"/>
        <item m="1" x="879"/>
        <item m="1" x="854"/>
        <item m="1" x="1157"/>
        <item m="1" x="1139"/>
        <item m="1" x="1091"/>
        <item m="1" x="1117"/>
        <item m="1" x="1032"/>
        <item m="1" x="1002"/>
        <item m="1" x="969"/>
        <item m="1" x="936"/>
        <item m="1" x="905"/>
        <item m="1" x="1045"/>
        <item m="1" x="1017"/>
        <item m="1" x="983"/>
        <item m="1" x="950"/>
        <item m="1" x="921"/>
        <item m="1" x="889"/>
        <item m="1" x="835"/>
        <item m="1" x="812"/>
        <item m="1" x="1123"/>
        <item m="1" x="1100"/>
        <item m="1" x="1073"/>
        <item m="1" x="1044"/>
        <item m="1" x="1014"/>
        <item m="1" x="980"/>
        <item m="1" x="946"/>
        <item m="1" x="918"/>
        <item m="1" x="885"/>
        <item m="1" x="859"/>
        <item m="1" x="1158"/>
        <item m="1" x="1122"/>
        <item m="1" x="1098"/>
        <item m="1" x="1068"/>
        <item m="1" x="1038"/>
        <item m="1" x="1008"/>
        <item m="1" x="975"/>
        <item m="1" x="912"/>
        <item x="6"/>
        <item m="1" x="1187"/>
        <item x="9"/>
        <item x="7"/>
        <item x="11"/>
        <item x="8"/>
        <item x="4"/>
        <item x="1"/>
        <item x="10"/>
        <item x="12"/>
        <item x="14"/>
        <item x="15"/>
        <item x="3"/>
        <item x="13"/>
        <item x="0"/>
        <item x="2"/>
        <item x="19"/>
        <item x="21"/>
        <item x="16"/>
        <item x="23"/>
        <item x="18"/>
        <item x="5"/>
        <item x="17"/>
        <item x="22"/>
        <item x="24"/>
        <item x="20"/>
        <item x="26"/>
        <item x="27"/>
        <item x="32"/>
        <item x="33"/>
        <item x="25"/>
        <item x="28"/>
        <item x="30"/>
        <item x="38"/>
        <item x="29"/>
        <item x="41"/>
        <item x="37"/>
        <item x="35"/>
        <item x="40"/>
        <item x="34"/>
        <item x="39"/>
        <item x="43"/>
        <item x="45"/>
        <item x="44"/>
        <item x="31"/>
        <item x="48"/>
        <item x="47"/>
        <item x="51"/>
        <item x="46"/>
        <item x="49"/>
        <item x="61"/>
        <item x="54"/>
        <item x="56"/>
        <item x="59"/>
        <item x="64"/>
        <item x="62"/>
        <item x="42"/>
        <item x="36"/>
        <item x="55"/>
        <item x="57"/>
        <item x="60"/>
        <item x="68"/>
        <item x="52"/>
        <item x="63"/>
        <item x="67"/>
        <item x="50"/>
        <item x="53"/>
        <item x="73"/>
        <item x="69"/>
        <item x="72"/>
        <item x="65"/>
        <item x="66"/>
        <item x="71"/>
        <item x="80"/>
        <item x="75"/>
        <item x="76"/>
        <item x="74"/>
        <item x="83"/>
        <item x="78"/>
        <item x="89"/>
        <item x="81"/>
        <item x="86"/>
        <item x="77"/>
        <item x="58"/>
        <item x="70"/>
        <item x="87"/>
        <item x="90"/>
        <item x="93"/>
        <item x="94"/>
        <item x="92"/>
        <item x="91"/>
        <item x="99"/>
        <item x="96"/>
        <item x="84"/>
        <item x="79"/>
        <item x="101"/>
        <item x="103"/>
        <item x="88"/>
        <item x="95"/>
        <item x="100"/>
        <item x="98"/>
        <item x="85"/>
        <item x="109"/>
        <item x="106"/>
        <item x="110"/>
        <item x="97"/>
        <item x="107"/>
        <item x="82"/>
        <item x="116"/>
        <item x="102"/>
        <item x="105"/>
        <item x="111"/>
        <item x="115"/>
        <item x="104"/>
        <item x="126"/>
        <item x="108"/>
        <item x="113"/>
        <item x="122"/>
        <item x="121"/>
        <item x="120"/>
        <item x="134"/>
        <item x="112"/>
        <item x="125"/>
        <item x="135"/>
        <item x="129"/>
        <item x="128"/>
        <item x="139"/>
        <item x="141"/>
        <item x="136"/>
        <item x="138"/>
        <item x="133"/>
        <item x="124"/>
        <item x="127"/>
        <item x="145"/>
        <item x="142"/>
        <item x="117"/>
        <item x="137"/>
        <item x="143"/>
        <item x="147"/>
        <item x="146"/>
        <item x="123"/>
        <item x="154"/>
        <item x="148"/>
        <item x="114"/>
        <item x="150"/>
        <item x="152"/>
        <item x="130"/>
        <item x="140"/>
        <item x="158"/>
        <item x="153"/>
        <item x="149"/>
        <item x="157"/>
        <item x="151"/>
        <item x="119"/>
        <item x="144"/>
        <item x="156"/>
        <item x="159"/>
        <item x="160"/>
        <item x="169"/>
        <item x="118"/>
        <item x="131"/>
        <item x="168"/>
        <item x="165"/>
        <item x="167"/>
        <item x="170"/>
        <item x="132"/>
        <item x="164"/>
        <item x="176"/>
        <item x="161"/>
        <item x="172"/>
        <item x="162"/>
        <item x="175"/>
        <item x="180"/>
        <item x="179"/>
        <item x="163"/>
        <item x="173"/>
        <item x="181"/>
        <item x="182"/>
        <item x="183"/>
        <item x="194"/>
        <item x="174"/>
        <item x="178"/>
        <item x="189"/>
        <item x="185"/>
        <item x="193"/>
        <item x="190"/>
        <item x="166"/>
        <item x="191"/>
        <item x="184"/>
        <item x="195"/>
        <item x="199"/>
        <item x="200"/>
        <item x="198"/>
        <item x="186"/>
        <item x="155"/>
        <item x="171"/>
        <item x="177"/>
        <item x="188"/>
        <item x="196"/>
        <item x="197"/>
        <item x="202"/>
        <item x="203"/>
        <item x="204"/>
        <item x="206"/>
        <item x="207"/>
        <item x="208"/>
        <item x="211"/>
        <item x="212"/>
        <item x="213"/>
        <item x="214"/>
        <item x="215"/>
        <item x="216"/>
        <item x="217"/>
        <item x="222"/>
        <item x="192"/>
        <item x="209"/>
        <item x="210"/>
        <item x="224"/>
        <item x="225"/>
        <item x="187"/>
        <item x="201"/>
        <item x="205"/>
        <item x="218"/>
        <item x="219"/>
        <item x="223"/>
        <item x="227"/>
        <item x="228"/>
        <item x="229"/>
        <item x="233"/>
        <item x="231"/>
        <item x="221"/>
        <item x="226"/>
        <item x="239"/>
        <item x="232"/>
        <item x="235"/>
        <item x="237"/>
        <item x="240"/>
        <item x="241"/>
        <item x="242"/>
        <item x="220"/>
        <item x="230"/>
        <item x="234"/>
        <item x="236"/>
        <item x="238"/>
        <item x="243"/>
        <item x="244"/>
        <item x="245"/>
        <item x="246"/>
        <item x="247"/>
        <item x="248"/>
        <item x="249"/>
        <item x="250"/>
        <item t="default"/>
      </items>
    </pivotField>
    <pivotField showAll="0"/>
    <pivotField showAll="0"/>
    <pivotField axis="axisRow" showAll="0" sortType="ascending">
      <items count="546">
        <item m="1" x="517"/>
        <item m="1" x="532"/>
        <item m="1" x="316"/>
        <item m="1" x="308"/>
        <item x="125"/>
        <item x="100"/>
        <item m="1" x="387"/>
        <item x="121"/>
        <item x="106"/>
        <item m="1" x="343"/>
        <item x="52"/>
        <item m="1" x="341"/>
        <item x="79"/>
        <item m="1" x="400"/>
        <item x="88"/>
        <item m="1" x="315"/>
        <item x="63"/>
        <item m="1" x="211"/>
        <item x="48"/>
        <item x="130"/>
        <item x="56"/>
        <item m="1" x="144"/>
        <item x="131"/>
        <item m="1" x="189"/>
        <item x="85"/>
        <item x="76"/>
        <item x="128"/>
        <item m="1" x="519"/>
        <item x="44"/>
        <item m="1" x="374"/>
        <item x="99"/>
        <item m="1" x="249"/>
        <item m="1" x="317"/>
        <item m="1" x="299"/>
        <item m="1" x="287"/>
        <item m="1" x="259"/>
        <item m="1" x="340"/>
        <item m="1" x="352"/>
        <item m="1" x="410"/>
        <item m="1" x="155"/>
        <item m="1" x="137"/>
        <item m="1" x="360"/>
        <item m="1" x="470"/>
        <item m="1" x="148"/>
        <item m="1" x="480"/>
        <item m="1" x="416"/>
        <item m="1" x="441"/>
        <item m="1" x="527"/>
        <item m="1" x="171"/>
        <item m="1" x="198"/>
        <item m="1" x="445"/>
        <item m="1" x="466"/>
        <item m="1" x="490"/>
        <item m="1" x="534"/>
        <item m="1" x="492"/>
        <item m="1" x="537"/>
        <item m="1" x="152"/>
        <item m="1" x="224"/>
        <item m="1" x="250"/>
        <item m="1" x="275"/>
        <item m="1" x="302"/>
        <item m="1" x="186"/>
        <item m="1" x="229"/>
        <item m="1" x="254"/>
        <item m="1" x="280"/>
        <item m="1" x="355"/>
        <item m="1" x="188"/>
        <item m="1" x="210"/>
        <item m="1" x="231"/>
        <item m="1" x="284"/>
        <item m="1" x="309"/>
        <item m="1" x="336"/>
        <item m="1" x="362"/>
        <item m="1" x="232"/>
        <item m="1" x="288"/>
        <item m="1" x="313"/>
        <item m="1" x="365"/>
        <item m="1" x="417"/>
        <item m="1" x="443"/>
        <item m="1" x="463"/>
        <item m="1" x="291"/>
        <item m="1" x="367"/>
        <item m="1" x="390"/>
        <item m="1" x="447"/>
        <item m="1" x="468"/>
        <item m="1" x="393"/>
        <item m="1" x="493"/>
        <item m="1" x="515"/>
        <item m="1" x="394"/>
        <item m="1" x="420"/>
        <item m="1" x="542"/>
        <item m="1" x="162"/>
        <item m="1" x="402"/>
        <item m="1" x="431"/>
        <item m="1" x="475"/>
        <item m="1" x="497"/>
        <item m="1" x="133"/>
        <item m="1" x="165"/>
        <item m="1" x="456"/>
        <item m="1" x="481"/>
        <item m="1" x="500"/>
        <item m="1" x="168"/>
        <item m="1" x="193"/>
        <item m="1" x="263"/>
        <item m="1" x="506"/>
        <item m="1" x="528"/>
        <item m="1" x="142"/>
        <item m="1" x="199"/>
        <item m="1" x="218"/>
        <item m="1" x="238"/>
        <item m="1" x="323"/>
        <item m="1" x="178"/>
        <item m="1" x="201"/>
        <item m="1" x="221"/>
        <item m="1" x="241"/>
        <item m="1" x="270"/>
        <item m="1" x="297"/>
        <item m="1" x="328"/>
        <item m="1" x="348"/>
        <item m="1" x="377"/>
        <item m="1" x="206"/>
        <item m="1" x="251"/>
        <item m="1" x="276"/>
        <item m="1" x="303"/>
        <item m="1" x="351"/>
        <item m="1" x="383"/>
        <item m="1" x="401"/>
        <item m="1" x="430"/>
        <item m="1" x="255"/>
        <item m="1" x="307"/>
        <item m="1" x="333"/>
        <item m="1" x="356"/>
        <item m="1" x="407"/>
        <item m="1" x="436"/>
        <item m="1" x="455"/>
        <item m="1" x="310"/>
        <item m="1" x="337"/>
        <item m="1" x="413"/>
        <item m="1" x="439"/>
        <item m="1" x="485"/>
        <item m="1" x="505"/>
        <item m="1" x="464"/>
        <item m="1" x="489"/>
        <item m="1" x="510"/>
        <item m="1" x="147"/>
        <item m="1" x="177"/>
        <item m="1" x="205"/>
        <item m="1" x="403"/>
        <item m="1" x="432"/>
        <item m="1" x="452"/>
        <item m="1" x="476"/>
        <item m="1" x="520"/>
        <item m="1" x="134"/>
        <item m="1" x="166"/>
        <item m="1" x="409"/>
        <item m="1" x="457"/>
        <item m="1" x="501"/>
        <item m="1" x="136"/>
        <item m="1" x="169"/>
        <item m="1" x="194"/>
        <item m="1" x="486"/>
        <item m="1" x="507"/>
        <item m="1" x="172"/>
        <item m="1" x="239"/>
        <item m="1" x="266"/>
        <item m="1" x="535"/>
        <item m="1" x="179"/>
        <item m="1" x="202"/>
        <item m="1" x="222"/>
        <item m="1" x="242"/>
        <item m="1" x="271"/>
        <item m="1" x="298"/>
        <item m="1" x="329"/>
        <item m="1" x="153"/>
        <item m="1" x="183"/>
        <item m="1" x="207"/>
        <item m="1" x="252"/>
        <item m="1" x="277"/>
        <item m="1" x="332"/>
        <item m="1" x="230"/>
        <item m="1" x="256"/>
        <item m="1" x="281"/>
        <item m="1" x="334"/>
        <item m="1" x="357"/>
        <item m="1" x="408"/>
        <item m="1" x="285"/>
        <item m="1" x="338"/>
        <item m="1" x="414"/>
        <item m="1" x="440"/>
        <item m="1" x="460"/>
        <item m="1" x="314"/>
        <item m="1" x="366"/>
        <item m="1" x="444"/>
        <item m="1" x="511"/>
        <item m="1" x="533"/>
        <item m="1" x="368"/>
        <item m="1" x="391"/>
        <item m="1" x="419"/>
        <item m="1" x="448"/>
        <item m="1" x="469"/>
        <item m="1" x="513"/>
        <item m="1" x="151"/>
        <item m="1" x="182"/>
        <item m="1" x="494"/>
        <item m="1" x="516"/>
        <item m="1" x="157"/>
        <item m="1" x="185"/>
        <item m="1" x="208"/>
        <item m="1" x="228"/>
        <item m="1" x="359"/>
        <item m="1" x="458"/>
        <item m="1" x="482"/>
        <item m="1" x="524"/>
        <item m="1" x="461"/>
        <item m="1" x="487"/>
        <item m="1" x="143"/>
        <item m="1" x="536"/>
        <item m="1" x="203"/>
        <item m="1" x="243"/>
        <item m="1" x="272"/>
        <item m="1" x="514"/>
        <item m="1" x="538"/>
        <item m="1" x="154"/>
        <item m="1" x="184"/>
        <item m="1" x="225"/>
        <item m="1" x="278"/>
        <item m="1" x="304"/>
        <item m="1" x="158"/>
        <item m="1" x="187"/>
        <item m="1" x="209"/>
        <item m="1" x="257"/>
        <item m="1" x="282"/>
        <item m="1" x="283"/>
        <item m="1" x="335"/>
        <item m="1" x="358"/>
        <item m="1" x="386"/>
        <item m="1" x="258"/>
        <item m="1" x="286"/>
        <item m="1" x="311"/>
        <item m="1" x="339"/>
        <item m="1" x="363"/>
        <item m="1" x="415"/>
        <item m="1" x="289"/>
        <item m="1" x="418"/>
        <item m="1" x="465"/>
        <item x="124"/>
        <item m="1" x="244"/>
        <item m="1" x="159"/>
        <item x="10"/>
        <item m="1" x="318"/>
        <item m="1" x="369"/>
        <item m="1" x="167"/>
        <item m="1" x="181"/>
        <item x="95"/>
        <item m="1" x="544"/>
        <item x="22"/>
        <item m="1" x="495"/>
        <item m="1" x="518"/>
        <item m="1" x="540"/>
        <item m="1" x="212"/>
        <item m="1" x="260"/>
        <item x="9"/>
        <item m="1" x="160"/>
        <item x="8"/>
        <item m="1" x="319"/>
        <item x="17"/>
        <item m="1" x="191"/>
        <item x="35"/>
        <item m="1" x="234"/>
        <item m="1" x="262"/>
        <item x="2"/>
        <item x="15"/>
        <item m="1" x="395"/>
        <item m="1" x="423"/>
        <item m="1" x="236"/>
        <item x="46"/>
        <item x="13"/>
        <item m="1" x="321"/>
        <item m="1" x="342"/>
        <item m="1" x="371"/>
        <item x="45"/>
        <item m="1" x="424"/>
        <item x="39"/>
        <item m="1" x="472"/>
        <item x="0"/>
        <item m="1" x="325"/>
        <item m="1" x="345"/>
        <item m="1" x="372"/>
        <item x="5"/>
        <item m="1" x="425"/>
        <item m="1" x="449"/>
        <item x="6"/>
        <item x="3"/>
        <item x="38"/>
        <item x="11"/>
        <item m="1" x="378"/>
        <item m="1" x="397"/>
        <item m="1" x="399"/>
        <item m="1" x="427"/>
        <item m="1" x="451"/>
        <item x="14"/>
        <item x="28"/>
        <item m="1" x="543"/>
        <item m="1" x="163"/>
        <item m="1" x="404"/>
        <item m="1" x="434"/>
        <item m="1" x="454"/>
        <item m="1" x="477"/>
        <item m="1" x="498"/>
        <item m="1" x="521"/>
        <item m="1" x="190"/>
        <item m="1" x="213"/>
        <item m="1" x="459"/>
        <item m="1" x="483"/>
        <item m="1" x="502"/>
        <item m="1" x="138"/>
        <item m="1" x="170"/>
        <item m="1" x="195"/>
        <item m="1" x="215"/>
        <item m="1" x="508"/>
        <item m="1" x="145"/>
        <item m="1" x="173"/>
        <item m="1" x="219"/>
        <item m="1" x="240"/>
        <item m="1" x="267"/>
        <item m="1" x="324"/>
        <item m="1" x="450"/>
        <item m="1" x="496"/>
        <item x="24"/>
        <item m="1" x="541"/>
        <item m="1" x="161"/>
        <item m="1" x="261"/>
        <item m="1" x="292"/>
        <item m="1" x="320"/>
        <item m="1" x="293"/>
        <item x="59"/>
        <item m="1" x="370"/>
        <item m="1" x="196"/>
        <item m="1" x="294"/>
        <item x="20"/>
        <item m="1" x="326"/>
        <item m="1" x="301"/>
        <item m="1" x="379"/>
        <item x="30"/>
        <item m="1" x="353"/>
        <item x="29"/>
        <item m="1" x="405"/>
        <item m="1" x="435"/>
        <item m="1" x="478"/>
        <item m="1" x="522"/>
        <item m="1" x="437"/>
        <item x="40"/>
        <item m="1" x="525"/>
        <item m="1" x="139"/>
        <item m="1" x="488"/>
        <item m="1" x="509"/>
        <item x="47"/>
        <item m="1" x="174"/>
        <item m="1" x="268"/>
        <item m="1" x="223"/>
        <item m="1" x="245"/>
        <item m="1" x="300"/>
        <item m="1" x="330"/>
        <item m="1" x="474"/>
        <item m="1" x="164"/>
        <item x="42"/>
        <item m="1" x="233"/>
        <item x="25"/>
        <item m="1" x="197"/>
        <item m="1" x="216"/>
        <item m="1" x="264"/>
        <item m="1" x="295"/>
        <item m="1" x="322"/>
        <item m="1" x="346"/>
        <item m="1" x="373"/>
        <item m="1" x="426"/>
        <item m="1" x="247"/>
        <item m="1" x="274"/>
        <item m="1" x="331"/>
        <item m="1" x="349"/>
        <item m="1" x="380"/>
        <item x="12"/>
        <item m="1" x="428"/>
        <item x="34"/>
        <item m="1" x="473"/>
        <item m="1" x="384"/>
        <item m="1" x="479"/>
        <item m="1" x="499"/>
        <item m="1" x="388"/>
        <item m="1" x="411"/>
        <item m="1" x="438"/>
        <item x="1"/>
        <item m="1" x="503"/>
        <item m="1" x="140"/>
        <item m="1" x="442"/>
        <item m="1" x="462"/>
        <item x="21"/>
        <item m="1" x="529"/>
        <item m="1" x="146"/>
        <item m="1" x="175"/>
        <item m="1" x="491"/>
        <item m="1" x="149"/>
        <item m="1" x="180"/>
        <item m="1" x="246"/>
        <item m="1" x="273"/>
        <item m="1" x="156"/>
        <item m="1" x="279"/>
        <item m="1" x="305"/>
        <item m="1" x="523"/>
        <item m="1" x="135"/>
        <item x="37"/>
        <item m="1" x="192"/>
        <item m="1" x="214"/>
        <item m="1" x="235"/>
        <item x="7"/>
        <item m="1" x="526"/>
        <item m="1" x="141"/>
        <item m="1" x="176"/>
        <item x="4"/>
        <item m="1" x="269"/>
        <item m="1" x="296"/>
        <item m="1" x="327"/>
        <item m="1" x="347"/>
        <item x="23"/>
        <item m="1" x="248"/>
        <item x="26"/>
        <item m="1" x="381"/>
        <item m="1" x="398"/>
        <item m="1" x="306"/>
        <item m="1" x="354"/>
        <item m="1" x="385"/>
        <item m="1" x="406"/>
        <item x="31"/>
        <item m="1" x="412"/>
        <item m="1" x="504"/>
        <item x="41"/>
        <item m="1" x="389"/>
        <item x="32"/>
        <item x="33"/>
        <item x="27"/>
        <item m="1" x="446"/>
        <item x="58"/>
        <item x="60"/>
        <item m="1" x="512"/>
        <item m="1" x="150"/>
        <item m="1" x="204"/>
        <item x="82"/>
        <item x="103"/>
        <item x="108"/>
        <item x="57"/>
        <item x="55"/>
        <item x="53"/>
        <item x="69"/>
        <item x="64"/>
        <item x="66"/>
        <item x="65"/>
        <item x="70"/>
        <item x="61"/>
        <item x="62"/>
        <item m="1" x="217"/>
        <item m="1" x="237"/>
        <item m="1" x="265"/>
        <item m="1" x="531"/>
        <item m="1" x="200"/>
        <item m="1" x="220"/>
        <item x="72"/>
        <item x="104"/>
        <item x="78"/>
        <item m="1" x="350"/>
        <item m="1" x="382"/>
        <item m="1" x="253"/>
        <item x="74"/>
        <item x="73"/>
        <item x="71"/>
        <item x="80"/>
        <item x="75"/>
        <item m="1" x="484"/>
        <item m="1" x="312"/>
        <item x="77"/>
        <item m="1" x="364"/>
        <item m="1" x="530"/>
        <item x="92"/>
        <item x="83"/>
        <item x="89"/>
        <item x="84"/>
        <item x="94"/>
        <item x="96"/>
        <item x="90"/>
        <item x="97"/>
        <item x="91"/>
        <item m="1" x="226"/>
        <item x="98"/>
        <item x="110"/>
        <item x="115"/>
        <item x="105"/>
        <item x="101"/>
        <item x="109"/>
        <item x="127"/>
        <item x="118"/>
        <item x="117"/>
        <item x="122"/>
        <item x="119"/>
        <item x="120"/>
        <item x="123"/>
        <item m="1" x="227"/>
        <item x="102"/>
        <item x="49"/>
        <item x="18"/>
        <item x="86"/>
        <item x="54"/>
        <item m="1" x="344"/>
        <item m="1" x="375"/>
        <item m="1" x="429"/>
        <item m="1" x="453"/>
        <item x="113"/>
        <item m="1" x="433"/>
        <item x="93"/>
        <item x="81"/>
        <item x="129"/>
        <item x="51"/>
        <item x="36"/>
        <item m="1" x="376"/>
        <item x="19"/>
        <item x="67"/>
        <item x="87"/>
        <item x="16"/>
        <item m="1" x="539"/>
        <item m="1" x="467"/>
        <item x="107"/>
        <item x="112"/>
        <item x="68"/>
        <item x="111"/>
        <item x="114"/>
        <item x="126"/>
        <item x="50"/>
        <item m="1" x="392"/>
        <item x="116"/>
        <item m="1" x="290"/>
        <item m="1" x="421"/>
        <item m="1" x="471"/>
        <item m="1" x="422"/>
        <item x="43"/>
        <item m="1" x="396"/>
        <item m="1" x="361"/>
        <item m="1" x="132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15">
        <item x="8"/>
        <item h="1" x="9"/>
        <item h="1" x="6"/>
        <item h="1" x="7"/>
        <item h="1" m="1" x="13"/>
        <item h="1" m="1" x="11"/>
        <item h="1" x="0"/>
        <item h="1" x="1"/>
        <item h="1" x="2"/>
        <item h="1" x="3"/>
        <item h="1" x="4"/>
        <item h="1" x="5"/>
        <item h="1" m="1" x="12"/>
        <item h="1" m="1" x="10"/>
        <item t="default"/>
      </items>
    </pivotField>
    <pivotField showAll="0"/>
    <pivotField axis="axisPage" showAll="0" defaultSubtotal="0">
      <items count="5">
        <item m="1" x="4"/>
        <item m="1" x="2"/>
        <item m="1" x="3"/>
        <item x="0"/>
        <item x="1"/>
      </items>
    </pivotField>
    <pivotField showAll="0" defaultSubtotal="0"/>
  </pivotFields>
  <rowFields count="1">
    <field x="4"/>
  </rowFields>
  <rowItems count="45">
    <i>
      <x v="19"/>
    </i>
    <i>
      <x v="22"/>
    </i>
    <i>
      <x v="26"/>
    </i>
    <i>
      <x v="255"/>
    </i>
    <i>
      <x v="261"/>
    </i>
    <i>
      <x v="263"/>
    </i>
    <i>
      <x v="271"/>
    </i>
    <i>
      <x v="276"/>
    </i>
    <i>
      <x v="280"/>
    </i>
    <i>
      <x v="282"/>
    </i>
    <i>
      <x v="288"/>
    </i>
    <i>
      <x v="291"/>
    </i>
    <i>
      <x v="292"/>
    </i>
    <i>
      <x v="294"/>
    </i>
    <i>
      <x v="301"/>
    </i>
    <i>
      <x v="335"/>
    </i>
    <i>
      <x v="343"/>
    </i>
    <i>
      <x v="351"/>
    </i>
    <i>
      <x v="356"/>
    </i>
    <i>
      <x v="367"/>
    </i>
    <i>
      <x v="381"/>
    </i>
    <i>
      <x v="383"/>
    </i>
    <i>
      <x v="410"/>
    </i>
    <i>
      <x v="414"/>
    </i>
    <i>
      <x v="423"/>
    </i>
    <i>
      <x v="432"/>
    </i>
    <i>
      <x v="435"/>
    </i>
    <i>
      <x v="437"/>
    </i>
    <i>
      <x v="439"/>
    </i>
    <i>
      <x v="471"/>
    </i>
    <i>
      <x v="473"/>
    </i>
    <i>
      <x v="482"/>
    </i>
    <i>
      <x v="484"/>
    </i>
    <i>
      <x v="486"/>
    </i>
    <i>
      <x v="487"/>
    </i>
    <i>
      <x v="488"/>
    </i>
    <i>
      <x v="489"/>
    </i>
    <i>
      <x v="491"/>
    </i>
    <i>
      <x v="494"/>
    </i>
    <i>
      <x v="497"/>
    </i>
    <i>
      <x v="499"/>
    </i>
    <i>
      <x v="502"/>
    </i>
    <i>
      <x v="503"/>
    </i>
    <i>
      <x v="5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18" item="4" hier="-1"/>
    <pageField fld="16" hier="-1"/>
    <pageField fld="11" item="0" hier="-1"/>
    <pageField fld="1" hier="-1"/>
  </pageFields>
  <dataFields count="4">
    <dataField name="FIBRAS_FBB " fld="12" baseField="0" baseItem="0"/>
    <dataField name="FIBRA_VALOR_FBB " fld="13" baseField="0" baseItem="0"/>
    <dataField name="PACKS__FBB " fld="14" baseField="0" baseItem="0"/>
    <dataField name="TERMINAL07__FBB " fld="15" baseField="0" baseItem="0"/>
  </dataFields>
  <formats count="7">
    <format dxfId="410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7">
      <pivotArea dataOnly="0" labelOnly="1" fieldPosition="0">
        <references count="1">
          <reference field="4" count="1">
            <x v="322"/>
          </reference>
        </references>
      </pivotArea>
    </format>
    <format dxfId="406">
      <pivotArea dataOnly="0" labelOnly="1" fieldPosition="0">
        <references count="1">
          <reference field="4" count="3">
            <x v="48"/>
            <x v="51"/>
            <x v="53"/>
          </reference>
        </references>
      </pivotArea>
    </format>
    <format dxfId="405">
      <pivotArea dataOnly="0" labelOnly="1" fieldPosition="0">
        <references count="1">
          <reference field="4" count="1">
            <x v="325"/>
          </reference>
        </references>
      </pivotArea>
    </format>
    <format dxfId="404">
      <pivotArea dataOnly="0" labelOnly="1" fieldPosition="0">
        <references count="1">
          <reference field="4" count="5">
            <x v="39"/>
            <x v="40"/>
            <x v="41"/>
            <x v="42"/>
            <x v="4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6" cacheId="107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G5:I50" firstHeaderRow="0" firstDataRow="1" firstDataCol="1" rowPageCount="3" colPageCount="1"/>
  <pivotFields count="14">
    <pivotField showAll="0"/>
    <pivotField axis="axisPage" showAll="0">
      <items count="878">
        <item m="1" x="424"/>
        <item m="1" x="766"/>
        <item m="1" x="439"/>
        <item m="1" x="781"/>
        <item m="1" x="463"/>
        <item m="1" x="816"/>
        <item m="1" x="476"/>
        <item m="1" x="831"/>
        <item m="1" x="487"/>
        <item m="1" x="851"/>
        <item m="1" x="500"/>
        <item m="1" x="862"/>
        <item m="1" x="510"/>
        <item m="1" x="873"/>
        <item m="1" x="523"/>
        <item m="1" x="204"/>
        <item m="1" x="528"/>
        <item m="1" x="209"/>
        <item m="1" x="533"/>
        <item m="1" x="221"/>
        <item m="1" x="547"/>
        <item m="1" x="785"/>
        <item m="1" x="453"/>
        <item m="1" x="803"/>
        <item m="1" x="843"/>
        <item m="1" x="496"/>
        <item m="1" x="854"/>
        <item m="1" x="864"/>
        <item m="1" x="512"/>
        <item m="1" x="875"/>
        <item m="1" x="518"/>
        <item m="1" x="200"/>
        <item m="1" x="530"/>
        <item m="1" x="211"/>
        <item m="1" x="536"/>
        <item m="1" x="216"/>
        <item m="1" x="541"/>
        <item m="1" x="226"/>
        <item m="1" x="553"/>
        <item m="1" x="229"/>
        <item m="1" x="558"/>
        <item m="1" x="236"/>
        <item m="1" x="538"/>
        <item m="1" x="219"/>
        <item m="1" x="543"/>
        <item m="1" x="550"/>
        <item m="1" x="231"/>
        <item m="1" x="560"/>
        <item m="1" x="237"/>
        <item m="1" x="566"/>
        <item m="1" x="242"/>
        <item m="1" x="575"/>
        <item m="1" x="252"/>
        <item m="1" x="582"/>
        <item m="1" x="262"/>
        <item m="1" x="590"/>
        <item m="1" x="280"/>
        <item m="1" x="604"/>
        <item m="1" x="291"/>
        <item m="1" x="617"/>
        <item m="1" x="303"/>
        <item m="1" x="645"/>
        <item m="1" x="545"/>
        <item m="1" x="224"/>
        <item m="1" x="551"/>
        <item m="1" x="228"/>
        <item m="1" x="562"/>
        <item m="1" x="239"/>
        <item m="1" x="568"/>
        <item m="1" x="244"/>
        <item m="1" x="571"/>
        <item m="1" x="254"/>
        <item m="1" x="584"/>
        <item m="1" x="264"/>
        <item m="1" x="591"/>
        <item m="1" x="271"/>
        <item m="1" x="606"/>
        <item m="1" x="293"/>
        <item m="1" x="620"/>
        <item m="1" x="306"/>
        <item m="1" x="630"/>
        <item m="1" x="336"/>
        <item m="1" x="556"/>
        <item m="1" x="234"/>
        <item m="1" x="564"/>
        <item m="1" x="241"/>
        <item m="1" x="572"/>
        <item m="1" x="248"/>
        <item m="1" x="578"/>
        <item m="1" x="256"/>
        <item m="1" x="586"/>
        <item m="1" x="273"/>
        <item m="1" x="599"/>
        <item m="1" x="283"/>
        <item m="1" x="608"/>
        <item m="1" x="295"/>
        <item m="1" x="632"/>
        <item m="1" x="321"/>
        <item m="1" x="649"/>
        <item m="1" x="338"/>
        <item m="1" x="663"/>
        <item m="1" x="382"/>
        <item m="1" x="697"/>
        <item m="1" x="713"/>
        <item m="1" x="363"/>
        <item m="1" x="570"/>
        <item m="1" x="250"/>
        <item m="1" x="580"/>
        <item m="1" x="258"/>
        <item m="1" x="587"/>
        <item m="1" x="266"/>
        <item m="1" x="601"/>
        <item m="1" x="610"/>
        <item m="1" x="285"/>
        <item m="1" x="323"/>
        <item m="1" x="653"/>
        <item m="1" x="340"/>
        <item m="1" x="664"/>
        <item m="1" x="353"/>
        <item m="1" x="699"/>
        <item m="1" x="384"/>
        <item m="1" x="717"/>
        <item m="1" x="399"/>
        <item m="1" x="594"/>
        <item m="1" x="736"/>
        <item m="1" x="588"/>
        <item m="1" x="297"/>
        <item m="1" x="260"/>
        <item m="1" x="267"/>
        <item m="1" x="612"/>
        <item m="1" x="668"/>
        <item m="1" x="623"/>
        <item m="1" x="636"/>
        <item m="1" x="276"/>
        <item m="1" x="309"/>
        <item m="1" x="356"/>
        <item m="1" x="682"/>
        <item m="1" x="369"/>
        <item m="1" x="719"/>
        <item m="1" x="401"/>
        <item m="1" x="738"/>
        <item m="1" x="754"/>
        <item m="1" x="414"/>
        <item m="1" x="441"/>
        <item m="1" x="789"/>
        <item m="1" x="596"/>
        <item m="1" x="277"/>
        <item m="1" x="603"/>
        <item m="1" x="299"/>
        <item m="1" x="626"/>
        <item m="1" x="311"/>
        <item m="1" x="637"/>
        <item m="1" x="326"/>
        <item m="1" x="670"/>
        <item m="1" x="358"/>
        <item m="1" x="373"/>
        <item m="1" x="686"/>
        <item m="1" x="703"/>
        <item m="1" x="403"/>
        <item m="1" x="740"/>
        <item m="1" x="416"/>
        <item m="1" x="755"/>
        <item m="1" x="430"/>
        <item m="1" x="792"/>
        <item m="1" x="457"/>
        <item m="1" x="808"/>
        <item m="1" x="468"/>
        <item m="1" x="615"/>
        <item m="1" x="688"/>
        <item m="1" x="313"/>
        <item m="1" x="327"/>
        <item m="1" x="640"/>
        <item m="1" x="658"/>
        <item m="1" x="375"/>
        <item m="1" x="704"/>
        <item m="1" x="345"/>
        <item m="1" x="389"/>
        <item m="1" x="725"/>
        <item m="1" x="419"/>
        <item m="1" x="757"/>
        <item m="1" x="431"/>
        <item m="1" x="774"/>
        <item m="1" x="445"/>
        <item m="1" x="470"/>
        <item m="1" x="824"/>
        <item m="1" x="480"/>
        <item m="1" x="834"/>
        <item m="1" x="642"/>
        <item m="1" x="329"/>
        <item m="1" x="660"/>
        <item m="1" x="346"/>
        <item m="1" x="674"/>
        <item m="1" x="377"/>
        <item m="1" x="706"/>
        <item m="1" x="391"/>
        <item m="1" x="727"/>
        <item m="1" x="406"/>
        <item m="1" x="435"/>
        <item m="1" x="776"/>
        <item m="1" x="446"/>
        <item m="1" x="796"/>
        <item m="1" x="472"/>
        <item m="1" x="826"/>
        <item m="1" x="483"/>
        <item m="1" x="835"/>
        <item m="1" x="490"/>
        <item m="1" x="857"/>
        <item m="1" x="506"/>
        <item m="1" x="869"/>
        <item m="1" x="675"/>
        <item m="1" x="361"/>
        <item m="1" x="710"/>
        <item m="1" x="394"/>
        <item m="1" x="729"/>
        <item m="1" x="407"/>
        <item m="1" x="749"/>
        <item m="1" x="437"/>
        <item m="1" x="779"/>
        <item m="1" x="449"/>
        <item m="1" x="797"/>
        <item m="1" x="461"/>
        <item m="1" x="828"/>
        <item m="1" x="485"/>
        <item m="1" x="838"/>
        <item m="1" x="491"/>
        <item m="1" x="849"/>
        <item m="1" x="508"/>
        <item m="1" x="871"/>
        <item m="1" x="514"/>
        <item m="1" x="195"/>
        <item m="1" x="521"/>
        <item m="1" x="732"/>
        <item m="1" x="409"/>
        <item m="1" x="750"/>
        <item m="1" x="423"/>
        <item m="1" x="765"/>
        <item m="1" x="451"/>
        <item m="1" x="800"/>
        <item m="1" x="815"/>
        <item m="1" x="475"/>
        <item m="1" x="840"/>
        <item m="1" x="493"/>
        <item m="1" x="850"/>
        <item m="1" x="499"/>
        <item m="1" x="861"/>
        <item m="1" x="516"/>
        <item m="1" x="197"/>
        <item m="1" x="522"/>
        <item m="1" x="203"/>
        <item m="1" x="527"/>
        <item m="1" x="426"/>
        <item m="1" x="214"/>
        <item m="1" x="440"/>
        <item m="1" x="767"/>
        <item m="1" x="802"/>
        <item m="1" x="464"/>
        <item m="1" x="477"/>
        <item m="1" x="832"/>
        <item m="1" x="489"/>
        <item m="1" x="495"/>
        <item m="1" x="853"/>
        <item m="1" x="502"/>
        <item m="1" x="199"/>
        <item m="1" x="863"/>
        <item m="1" x="525"/>
        <item m="1" x="511"/>
        <item m="1" x="206"/>
        <item m="1" x="529"/>
        <item m="1" x="210"/>
        <item m="1" x="535"/>
        <item m="1" x="540"/>
        <item m="1" x="222"/>
        <item m="1" x="548"/>
        <item m="1" x="786"/>
        <item m="1" x="455"/>
        <item m="1" x="820"/>
        <item m="1" x="845"/>
        <item m="1" x="504"/>
        <item m="1" x="866"/>
        <item m="1" x="513"/>
        <item m="1" x="876"/>
        <item m="1" x="520"/>
        <item m="1" x="202"/>
        <item m="1" x="208"/>
        <item m="1" x="532"/>
        <item m="1" x="212"/>
        <item m="1" x="537"/>
        <item m="1" x="218"/>
        <item m="1" x="227"/>
        <item m="1" x="554"/>
        <item m="1" x="230"/>
        <item m="1" x="559"/>
        <item m="1" x="539"/>
        <item m="1" x="213"/>
        <item m="1" x="220"/>
        <item m="1" x="544"/>
        <item m="1" x="555"/>
        <item m="1" x="232"/>
        <item m="1" x="561"/>
        <item m="1" x="238"/>
        <item m="1" x="567"/>
        <item m="1" x="243"/>
        <item m="1" x="247"/>
        <item m="1" x="576"/>
        <item m="1" x="253"/>
        <item m="1" x="598"/>
        <item m="1" x="263"/>
        <item m="1" x="583"/>
        <item m="1" x="281"/>
        <item m="1" x="605"/>
        <item m="1" x="292"/>
        <item m="1" x="618"/>
        <item m="1" x="320"/>
        <item m="1" x="646"/>
        <item m="1" x="546"/>
        <item m="1" x="225"/>
        <item m="1" x="552"/>
        <item m="1" x="233"/>
        <item m="1" x="240"/>
        <item m="1" x="563"/>
        <item m="1" x="569"/>
        <item m="1" x="577"/>
        <item m="1" x="245"/>
        <item m="1" x="255"/>
        <item m="1" x="585"/>
        <item m="1" x="265"/>
        <item m="1" x="592"/>
        <item m="1" x="272"/>
        <item m="1" x="282"/>
        <item m="1" x="607"/>
        <item m="1" x="294"/>
        <item m="1" x="307"/>
        <item m="1" x="621"/>
        <item m="1" x="648"/>
        <item m="1" x="337"/>
        <item m="1" x="557"/>
        <item m="1" x="235"/>
        <item m="1" x="565"/>
        <item m="1" x="246"/>
        <item m="1" x="573"/>
        <item m="1" x="249"/>
        <item m="1" x="579"/>
        <item m="1" x="257"/>
        <item m="1" x="593"/>
        <item m="1" x="274"/>
        <item m="1" x="600"/>
        <item m="1" x="284"/>
        <item m="1" x="609"/>
        <item m="1" x="622"/>
        <item m="1" x="308"/>
        <item m="1" x="633"/>
        <item m="1" x="322"/>
        <item m="1" x="650"/>
        <item m="1" x="339"/>
        <item m="1" x="680"/>
        <item m="1" x="367"/>
        <item m="1" x="698"/>
        <item m="1" x="383"/>
        <item m="1" x="714"/>
        <item m="1" x="574"/>
        <item m="1" x="251"/>
        <item m="1" x="581"/>
        <item m="1" x="259"/>
        <item m="1" x="275"/>
        <item m="1" x="602"/>
        <item m="1" x="286"/>
        <item m="1" x="611"/>
        <item m="1" x="296"/>
        <item m="1" x="634"/>
        <item m="1" x="325"/>
        <item m="1" x="654"/>
        <item m="1" x="341"/>
        <item m="1" x="665"/>
        <item m="1" x="368"/>
        <item m="1" x="386"/>
        <item m="1" x="700"/>
        <item m="1" x="718"/>
        <item m="1" x="400"/>
        <item m="1" x="261"/>
        <item m="1" x="589"/>
        <item m="1" x="268"/>
        <item m="1" x="595"/>
        <item m="1" x="287"/>
        <item m="1" x="613"/>
        <item m="1" x="298"/>
        <item m="1" x="624"/>
        <item m="1" x="310"/>
        <item m="1" x="655"/>
        <item m="1" x="343"/>
        <item m="1" x="669"/>
        <item m="1" x="357"/>
        <item m="1" x="683"/>
        <item m="1" x="372"/>
        <item m="1" x="387"/>
        <item m="1" x="720"/>
        <item m="1" x="402"/>
        <item m="1" x="739"/>
        <item m="1" x="415"/>
        <item m="1" x="772"/>
        <item m="1" x="442"/>
        <item m="1" x="597"/>
        <item m="1" x="790"/>
        <item m="1" x="278"/>
        <item m="1" x="614"/>
        <item m="1" x="300"/>
        <item m="1" x="627"/>
        <item m="1" x="312"/>
        <item m="1" x="638"/>
        <item m="1" x="344"/>
        <item m="1" x="671"/>
        <item m="1" x="359"/>
        <item m="1" x="687"/>
        <item m="1" x="374"/>
        <item m="1" x="724"/>
        <item m="1" x="404"/>
        <item m="1" x="741"/>
        <item m="1" x="418"/>
        <item m="1" x="756"/>
        <item m="1" x="444"/>
        <item m="1" x="793"/>
        <item m="1" x="458"/>
        <item m="1" x="809"/>
        <item m="1" x="469"/>
        <item m="1" x="628"/>
        <item m="1" x="314"/>
        <item m="1" x="641"/>
        <item m="1" x="328"/>
        <item m="1" x="659"/>
        <item m="1" x="360"/>
        <item m="1" x="689"/>
        <item m="1" x="376"/>
        <item m="1" x="705"/>
        <item m="1" x="390"/>
        <item m="1" x="745"/>
        <item m="1" x="420"/>
        <item m="1" x="758"/>
        <item m="1" x="434"/>
        <item m="1" x="775"/>
        <item m="1" x="460"/>
        <item m="1" x="811"/>
        <item m="1" x="471"/>
        <item m="1" x="482"/>
        <item m="1" x="825"/>
        <item m="1" x="643"/>
        <item m="1" x="847"/>
        <item m="1" x="330"/>
        <item m="1" x="661"/>
        <item m="1" x="347"/>
        <item m="1" x="692"/>
        <item m="1" x="378"/>
        <item m="1" x="707"/>
        <item m="1" x="393"/>
        <item m="1" x="436"/>
        <item m="1" x="422"/>
        <item m="1" x="728"/>
        <item m="1" x="777"/>
        <item m="1" x="448"/>
        <item m="1" x="812"/>
        <item m="1" x="473"/>
        <item m="1" x="484"/>
        <item m="1" x="827"/>
        <item m="1" x="498"/>
        <item m="1" x="837"/>
        <item m="1" x="858"/>
        <item m="1" x="507"/>
        <item m="1" x="870"/>
        <item m="1" x="676"/>
        <item m="1" x="379"/>
        <item m="1" x="711"/>
        <item m="1" x="395"/>
        <item m="1" x="730"/>
        <item m="1" x="408"/>
        <item m="1" x="761"/>
        <item m="1" x="438"/>
        <item m="1" x="780"/>
        <item m="1" x="450"/>
        <item m="1" x="798"/>
        <item m="1" x="474"/>
        <item m="1" x="829"/>
        <item m="1" x="486"/>
        <item m="1" x="839"/>
        <item m="1" x="492"/>
        <item m="1" x="860"/>
        <item m="1" x="509"/>
        <item m="1" x="872"/>
        <item m="1" x="515"/>
        <item m="1" x="196"/>
        <item m="1" x="396"/>
        <item m="1" x="733"/>
        <item m="1" x="410"/>
        <item m="1" x="751"/>
        <item m="1" x="425"/>
        <item m="1" x="782"/>
        <item m="1" x="452"/>
        <item m="1" x="801"/>
        <item m="1" x="817"/>
        <item m="1" x="488"/>
        <item m="1" x="841"/>
        <item m="1" x="494"/>
        <item m="1" x="852"/>
        <item m="1" x="501"/>
        <item m="1" x="874"/>
        <item m="1" x="517"/>
        <item m="1" x="198"/>
        <item m="1" x="524"/>
        <item m="1" x="205"/>
        <item m="1" x="534"/>
        <item m="1" x="215"/>
        <item m="1" x="427"/>
        <item m="1" x="768"/>
        <item m="1" x="454"/>
        <item m="1" x="804"/>
        <item m="1" x="844"/>
        <item m="1" x="478"/>
        <item m="1" x="465"/>
        <item m="1" x="819"/>
        <item m="1" x="497"/>
        <item m="1" x="855"/>
        <item m="1" x="503"/>
        <item m="1" x="865"/>
        <item m="1" x="519"/>
        <item m="1" x="201"/>
        <item m="1" x="526"/>
        <item m="1" x="207"/>
        <item m="1" x="531"/>
        <item m="1" x="217"/>
        <item m="1" x="542"/>
        <item m="1" x="223"/>
        <item m="1" x="549"/>
        <item m="1" x="787"/>
        <item m="1" x="466"/>
        <item m="1" x="821"/>
        <item m="1" x="856"/>
        <item m="1" x="505"/>
        <item m="1" x="867"/>
        <item m="1" x="392"/>
        <item m="1" x="364"/>
        <item m="1" x="317"/>
        <item m="1" x="301"/>
        <item m="1" x="315"/>
        <item m="1" x="412"/>
        <item m="1" x="302"/>
        <item m="1" x="333"/>
        <item m="1" x="381"/>
        <item m="1" x="428"/>
        <item m="1" x="350"/>
        <item m="1" x="331"/>
        <item m="1" x="269"/>
        <item m="1" x="456"/>
        <item m="1" x="348"/>
        <item m="1" x="288"/>
        <item m="1" x="411"/>
        <item m="1" x="479"/>
        <item m="1" x="354"/>
        <item m="1" x="467"/>
        <item m="1" x="397"/>
        <item m="1" x="362"/>
        <item m="1" x="304"/>
        <item m="1" x="380"/>
        <item m="1" x="289"/>
        <item m="1" x="385"/>
        <item m="1" x="432"/>
        <item m="1" x="370"/>
        <item m="1" x="351"/>
        <item m="1" x="279"/>
        <item m="1" x="270"/>
        <item m="1" x="459"/>
        <item m="1" x="365"/>
        <item m="1" x="398"/>
        <item m="1" x="324"/>
        <item m="1" x="429"/>
        <item m="1" x="318"/>
        <item m="1" x="481"/>
        <item m="1" x="334"/>
        <item m="1" x="332"/>
        <item m="1" x="443"/>
        <item m="1" x="349"/>
        <item m="1" x="413"/>
        <item m="1" x="316"/>
        <item m="1" x="342"/>
        <item m="1" x="421"/>
        <item m="1" x="388"/>
        <item m="1" x="405"/>
        <item m="1" x="355"/>
        <item m="1" x="371"/>
        <item m="1" x="305"/>
        <item m="1" x="290"/>
        <item m="1" x="462"/>
        <item m="1" x="447"/>
        <item m="1" x="433"/>
        <item m="1" x="417"/>
        <item m="1" x="366"/>
        <item m="1" x="352"/>
        <item m="1" x="335"/>
        <item m="1" x="319"/>
        <item m="1" x="742"/>
        <item m="1" x="721"/>
        <item m="1" x="701"/>
        <item m="1" x="681"/>
        <item m="1" x="629"/>
        <item m="1" x="616"/>
        <item m="1" x="813"/>
        <item m="1" x="794"/>
        <item m="1" x="773"/>
        <item m="1" x="715"/>
        <item m="1" x="695"/>
        <item m="1" x="678"/>
        <item m="1" x="662"/>
        <item m="1" x="644"/>
        <item m="1" x="810"/>
        <item m="1" x="791"/>
        <item m="1" x="771"/>
        <item m="1" x="735"/>
        <item m="1" x="753"/>
        <item m="1" x="677"/>
        <item m="1" x="859"/>
        <item m="1" x="848"/>
        <item m="1" x="762"/>
        <item m="1" x="746"/>
        <item m="1" x="684"/>
        <item m="1" x="666"/>
        <item m="1" x="651"/>
        <item m="1" x="631"/>
        <item m="1" x="619"/>
        <item m="1" x="778"/>
        <item m="1" x="759"/>
        <item m="1" x="743"/>
        <item m="1" x="722"/>
        <item m="1" x="702"/>
        <item m="1" x="647"/>
        <item m="1" x="842"/>
        <item m="1" x="830"/>
        <item m="1" x="814"/>
        <item m="1" x="795"/>
        <item m="1" x="737"/>
        <item m="1" x="716"/>
        <item m="1" x="696"/>
        <item m="1" x="679"/>
        <item m="1" x="769"/>
        <item m="1" x="708"/>
        <item m="1" x="672"/>
        <item m="1" x="690"/>
        <item m="1" x="656"/>
        <item m="1" x="805"/>
        <item m="1" x="635"/>
        <item m="1" x="783"/>
        <item m="1" x="763"/>
        <item m="1" x="747"/>
        <item m="1" x="726"/>
        <item m="1" x="667"/>
        <item m="1" x="652"/>
        <item m="1" x="846"/>
        <item m="1" x="818"/>
        <item m="1" x="833"/>
        <item m="1" x="799"/>
        <item m="1" x="760"/>
        <item m="1" x="744"/>
        <item m="1" x="723"/>
        <item m="1" x="770"/>
        <item m="1" x="752"/>
        <item m="1" x="734"/>
        <item m="1" x="712"/>
        <item m="1" x="693"/>
        <item m="1" x="639"/>
        <item m="1" x="625"/>
        <item m="1" x="823"/>
        <item m="1" x="807"/>
        <item m="1" x="788"/>
        <item m="1" x="731"/>
        <item m="1" x="709"/>
        <item m="1" x="691"/>
        <item m="1" x="673"/>
        <item m="1" x="657"/>
        <item m="1" x="822"/>
        <item m="1" x="806"/>
        <item m="1" x="784"/>
        <item m="1" x="764"/>
        <item m="1" x="748"/>
        <item m="1" x="685"/>
        <item m="1" x="868"/>
        <item x="5"/>
        <item x="11"/>
        <item x="12"/>
        <item x="14"/>
        <item x="9"/>
        <item x="16"/>
        <item x="15"/>
        <item x="6"/>
        <item x="1"/>
        <item x="17"/>
        <item x="18"/>
        <item x="13"/>
        <item x="4"/>
        <item x="10"/>
        <item x="0"/>
        <item x="2"/>
        <item x="3"/>
        <item x="20"/>
        <item x="19"/>
        <item x="21"/>
        <item x="7"/>
        <item x="23"/>
        <item x="8"/>
        <item x="26"/>
        <item x="22"/>
        <item x="31"/>
        <item x="24"/>
        <item x="28"/>
        <item x="30"/>
        <item x="25"/>
        <item x="27"/>
        <item x="35"/>
        <item x="33"/>
        <item x="38"/>
        <item x="36"/>
        <item x="40"/>
        <item x="42"/>
        <item x="32"/>
        <item x="29"/>
        <item x="37"/>
        <item x="43"/>
        <item x="47"/>
        <item x="44"/>
        <item x="53"/>
        <item x="54"/>
        <item x="50"/>
        <item x="45"/>
        <item x="39"/>
        <item x="34"/>
        <item x="55"/>
        <item x="51"/>
        <item x="48"/>
        <item x="56"/>
        <item x="46"/>
        <item x="57"/>
        <item x="49"/>
        <item x="61"/>
        <item x="62"/>
        <item x="60"/>
        <item x="65"/>
        <item x="58"/>
        <item x="66"/>
        <item x="59"/>
        <item x="67"/>
        <item x="70"/>
        <item x="71"/>
        <item x="74"/>
        <item x="68"/>
        <item x="64"/>
        <item x="52"/>
        <item x="63"/>
        <item x="72"/>
        <item x="82"/>
        <item x="81"/>
        <item x="76"/>
        <item x="80"/>
        <item x="88"/>
        <item x="73"/>
        <item x="85"/>
        <item x="77"/>
        <item x="79"/>
        <item x="83"/>
        <item x="86"/>
        <item x="87"/>
        <item x="78"/>
        <item x="89"/>
        <item x="91"/>
        <item x="75"/>
        <item x="84"/>
        <item x="96"/>
        <item x="69"/>
        <item x="102"/>
        <item x="92"/>
        <item x="105"/>
        <item x="90"/>
        <item x="99"/>
        <item x="104"/>
        <item x="117"/>
        <item x="94"/>
        <item x="107"/>
        <item x="106"/>
        <item x="93"/>
        <item x="109"/>
        <item m="1" x="836"/>
        <item x="115"/>
        <item x="113"/>
        <item x="110"/>
        <item x="114"/>
        <item x="120"/>
        <item x="112"/>
        <item x="123"/>
        <item x="119"/>
        <item x="111"/>
        <item x="98"/>
        <item x="125"/>
        <item x="128"/>
        <item x="121"/>
        <item x="41"/>
        <item x="126"/>
        <item x="108"/>
        <item x="131"/>
        <item x="97"/>
        <item x="116"/>
        <item x="122"/>
        <item x="130"/>
        <item x="132"/>
        <item x="95"/>
        <item x="134"/>
        <item x="103"/>
        <item x="127"/>
        <item x="101"/>
        <item x="135"/>
        <item x="100"/>
        <item x="143"/>
        <item x="124"/>
        <item x="144"/>
        <item x="141"/>
        <item x="129"/>
        <item x="139"/>
        <item x="150"/>
        <item x="136"/>
        <item x="137"/>
        <item x="142"/>
        <item x="145"/>
        <item x="151"/>
        <item x="138"/>
        <item x="156"/>
        <item x="158"/>
        <item x="118"/>
        <item x="148"/>
        <item x="164"/>
        <item x="155"/>
        <item x="149"/>
        <item x="154"/>
        <item x="163"/>
        <item x="171"/>
        <item x="165"/>
        <item x="159"/>
        <item x="140"/>
        <item x="133"/>
        <item x="146"/>
        <item x="147"/>
        <item x="157"/>
        <item x="160"/>
        <item x="162"/>
        <item x="167"/>
        <item x="168"/>
        <item x="169"/>
        <item x="170"/>
        <item x="175"/>
        <item x="177"/>
        <item x="179"/>
        <item x="153"/>
        <item x="166"/>
        <item x="173"/>
        <item x="178"/>
        <item x="152"/>
        <item x="161"/>
        <item x="174"/>
        <item x="180"/>
        <item x="181"/>
        <item x="185"/>
        <item x="184"/>
        <item x="186"/>
        <item x="172"/>
        <item x="183"/>
        <item x="176"/>
        <item x="182"/>
        <item m="1" x="694"/>
        <item x="188"/>
        <item x="190"/>
        <item x="187"/>
        <item x="193"/>
        <item x="191"/>
        <item x="192"/>
        <item x="189"/>
        <item x="194"/>
        <item t="default"/>
      </items>
    </pivotField>
    <pivotField showAll="0"/>
    <pivotField showAll="0"/>
    <pivotField axis="axisRow" showAll="0">
      <items count="446">
        <item m="1" x="210"/>
        <item m="1" x="140"/>
        <item m="1" x="430"/>
        <item x="22"/>
        <item x="24"/>
        <item m="1" x="352"/>
        <item m="1" x="134"/>
        <item m="1" x="270"/>
        <item m="1" x="317"/>
        <item m="1" x="240"/>
        <item x="21"/>
        <item m="1" x="342"/>
        <item x="16"/>
        <item m="1" x="381"/>
        <item x="28"/>
        <item m="1" x="361"/>
        <item x="11"/>
        <item m="1" x="282"/>
        <item m="1" x="410"/>
        <item x="2"/>
        <item x="17"/>
        <item m="1" x="376"/>
        <item m="1" x="170"/>
        <item m="1" x="241"/>
        <item x="20"/>
        <item x="13"/>
        <item m="1" x="277"/>
        <item m="1" x="407"/>
        <item m="1" x="202"/>
        <item x="44"/>
        <item m="1" x="112"/>
        <item x="12"/>
        <item m="1" x="370"/>
        <item x="0"/>
        <item m="1" x="234"/>
        <item m="1" x="355"/>
        <item m="1" x="148"/>
        <item x="6"/>
        <item m="1" x="400"/>
        <item m="1" x="196"/>
        <item x="8"/>
        <item x="4"/>
        <item x="37"/>
        <item x="25"/>
        <item m="1" x="230"/>
        <item m="1" x="351"/>
        <item m="1" x="144"/>
        <item x="26"/>
        <item x="10"/>
        <item m="1" x="322"/>
        <item m="1" x="444"/>
        <item m="1" x="171"/>
        <item m="1" x="296"/>
        <item m="1" x="421"/>
        <item m="1" x="222"/>
        <item m="1" x="348"/>
        <item m="1" x="135"/>
        <item m="1" x="184"/>
        <item m="1" x="318"/>
        <item m="1" x="165"/>
        <item m="1" x="291"/>
        <item m="1" x="219"/>
        <item m="1" x="343"/>
        <item m="1" x="129"/>
        <item m="1" x="139"/>
        <item m="1" x="265"/>
        <item m="1" x="248"/>
        <item m="1" x="161"/>
        <item m="1" x="287"/>
        <item m="1" x="122"/>
        <item m="1" x="305"/>
        <item m="1" x="214"/>
        <item m="1" x="107"/>
        <item m="1" x="382"/>
        <item m="1" x="383"/>
        <item x="14"/>
        <item m="1" x="178"/>
        <item m="1" x="302"/>
        <item m="1" x="158"/>
        <item m="1" x="211"/>
        <item m="1" x="290"/>
        <item m="1" x="427"/>
        <item m="1" x="363"/>
        <item m="1" x="123"/>
        <item m="1" x="286"/>
        <item m="1" x="263"/>
        <item m="1" x="153"/>
        <item m="1" x="223"/>
        <item x="9"/>
        <item m="1" x="243"/>
        <item m="1" x="329"/>
        <item m="1" x="424"/>
        <item m="1" x="306"/>
        <item m="1" x="232"/>
        <item m="1" x="404"/>
        <item m="1" x="173"/>
        <item m="1" x="428"/>
        <item m="1" x="373"/>
        <item m="1" x="193"/>
        <item m="1" x="416"/>
        <item m="1" x="114"/>
        <item m="1" x="349"/>
        <item m="1" x="227"/>
        <item m="1" x="292"/>
        <item m="1" x="255"/>
        <item m="1" x="136"/>
        <item m="1" x="199"/>
        <item m="1" x="345"/>
        <item m="1" x="344"/>
        <item m="1" x="252"/>
        <item m="1" x="432"/>
        <item m="1" x="358"/>
        <item m="1" x="141"/>
        <item m="1" x="307"/>
        <item m="1" x="221"/>
        <item m="1" x="137"/>
        <item m="1" x="397"/>
        <item x="19"/>
        <item m="1" x="419"/>
        <item x="52"/>
        <item m="1" x="321"/>
        <item m="1" x="187"/>
        <item m="1" x="374"/>
        <item x="3"/>
        <item m="1" x="249"/>
        <item m="1" x="391"/>
        <item m="1" x="278"/>
        <item m="1" x="131"/>
        <item m="1" x="176"/>
        <item m="1" x="125"/>
        <item m="1" x="339"/>
        <item m="1" x="267"/>
        <item m="1" x="311"/>
        <item m="1" x="235"/>
        <item m="1" x="386"/>
        <item m="1" x="224"/>
        <item m="1" x="303"/>
        <item m="1" x="207"/>
        <item m="1" x="333"/>
        <item m="1" x="401"/>
        <item m="1" x="259"/>
        <item m="1" x="191"/>
        <item m="1" x="377"/>
        <item m="1" x="185"/>
        <item m="1" x="371"/>
        <item m="1" x="253"/>
        <item x="18"/>
        <item x="39"/>
        <item m="1" x="130"/>
        <item m="1" x="293"/>
        <item x="30"/>
        <item m="1" x="337"/>
        <item m="1" x="247"/>
        <item m="1" x="167"/>
        <item m="1" x="418"/>
        <item m="1" x="334"/>
        <item m="1" x="338"/>
        <item m="1" x="157"/>
        <item m="1" x="423"/>
        <item m="1" x="208"/>
        <item m="1" x="180"/>
        <item m="1" x="283"/>
        <item x="41"/>
        <item m="1" x="347"/>
        <item m="1" x="242"/>
        <item m="1" x="118"/>
        <item m="1" x="198"/>
        <item m="1" x="156"/>
        <item m="1" x="396"/>
        <item m="1" x="203"/>
        <item m="1" x="437"/>
        <item m="1" x="149"/>
        <item m="1" x="312"/>
        <item m="1" x="254"/>
        <item m="1" x="356"/>
        <item m="1" x="275"/>
        <item m="1" x="328"/>
        <item m="1" x="106"/>
        <item x="33"/>
        <item m="1" x="231"/>
        <item m="1" x="197"/>
        <item m="1" x="408"/>
        <item m="1" x="313"/>
        <item m="1" x="392"/>
        <item x="7"/>
        <item m="1" x="441"/>
        <item m="1" x="216"/>
        <item m="1" x="299"/>
        <item m="1" x="244"/>
        <item m="1" x="273"/>
        <item m="1" x="403"/>
        <item m="1" x="159"/>
        <item m="1" x="142"/>
        <item m="1" x="102"/>
        <item m="1" x="268"/>
        <item m="1" x="438"/>
        <item m="1" x="279"/>
        <item m="1" x="182"/>
        <item m="1" x="324"/>
        <item m="1" x="398"/>
        <item m="1" x="364"/>
        <item m="1" x="190"/>
        <item m="1" x="340"/>
        <item m="1" x="264"/>
        <item m="1" x="151"/>
        <item m="1" x="384"/>
        <item m="1" x="138"/>
        <item m="1" x="314"/>
        <item m="1" x="132"/>
        <item m="1" x="233"/>
        <item x="1"/>
        <item m="1" x="166"/>
        <item m="1" x="433"/>
        <item m="1" x="172"/>
        <item m="1" x="335"/>
        <item m="1" x="179"/>
        <item m="1" x="422"/>
        <item m="1" x="301"/>
        <item m="1" x="297"/>
        <item m="1" x="260"/>
        <item m="1" x="353"/>
        <item m="1" x="431"/>
        <item m="1" x="119"/>
        <item m="1" x="174"/>
        <item m="1" x="280"/>
        <item m="1" x="320"/>
        <item m="1" x="228"/>
        <item m="1" x="412"/>
        <item m="1" x="103"/>
        <item m="1" x="389"/>
        <item m="1" x="365"/>
        <item m="1" x="115"/>
        <item m="1" x="372"/>
        <item m="1" x="380"/>
        <item m="1" x="204"/>
        <item m="1" x="375"/>
        <item m="1" x="111"/>
        <item m="1" x="194"/>
        <item m="1" x="295"/>
        <item m="1" x="325"/>
        <item m="1" x="330"/>
        <item m="1" x="110"/>
        <item m="1" x="326"/>
        <item m="1" x="126"/>
        <item m="1" x="245"/>
        <item m="1" x="425"/>
        <item m="1" x="163"/>
        <item m="1" x="160"/>
        <item m="1" x="276"/>
        <item m="1" x="116"/>
        <item m="1" x="108"/>
        <item m="1" x="256"/>
        <item m="1" x="226"/>
        <item m="1" x="154"/>
        <item m="1" x="360"/>
        <item m="1" x="237"/>
        <item m="1" x="192"/>
        <item m="1" x="323"/>
        <item m="1" x="121"/>
        <item m="1" x="405"/>
        <item m="1" x="434"/>
        <item m="1" x="369"/>
        <item m="1" x="315"/>
        <item m="1" x="281"/>
        <item m="1" x="331"/>
        <item m="1" x="409"/>
        <item x="36"/>
        <item m="1" x="327"/>
        <item m="1" x="308"/>
        <item m="1" x="195"/>
        <item m="1" x="220"/>
        <item m="1" x="188"/>
        <item m="1" x="346"/>
        <item m="1" x="420"/>
        <item m="1" x="200"/>
        <item m="1" x="145"/>
        <item m="1" x="229"/>
        <item x="43"/>
        <item m="1" x="133"/>
        <item m="1" x="113"/>
        <item m="1" x="272"/>
        <item m="1" x="143"/>
        <item m="1" x="417"/>
        <item m="1" x="168"/>
        <item m="1" x="189"/>
        <item m="1" x="155"/>
        <item m="1" x="309"/>
        <item m="1" x="366"/>
        <item m="1" x="304"/>
        <item m="1" x="336"/>
        <item m="1" x="350"/>
        <item m="1" x="426"/>
        <item m="1" x="393"/>
        <item m="1" x="177"/>
        <item m="1" x="217"/>
        <item m="1" x="212"/>
        <item m="1" x="357"/>
        <item m="1" x="413"/>
        <item m="1" x="104"/>
        <item m="1" x="440"/>
        <item m="1" x="439"/>
        <item m="1" x="205"/>
        <item m="1" x="406"/>
        <item m="1" x="316"/>
        <item m="1" x="127"/>
        <item m="1" x="238"/>
        <item m="1" x="362"/>
        <item m="1" x="147"/>
        <item m="1" x="164"/>
        <item m="1" x="294"/>
        <item m="1" x="435"/>
        <item m="1" x="201"/>
        <item m="1" x="442"/>
        <item m="1" x="388"/>
        <item m="1" x="354"/>
        <item m="1" x="274"/>
        <item m="1" x="209"/>
        <item m="1" x="285"/>
        <item m="1" x="399"/>
        <item m="1" x="250"/>
        <item m="1" x="183"/>
        <item m="1" x="124"/>
        <item m="1" x="262"/>
        <item m="1" x="288"/>
        <item m="1" x="415"/>
        <item m="1" x="269"/>
        <item m="1" x="367"/>
        <item m="1" x="105"/>
        <item m="1" x="443"/>
        <item m="1" x="394"/>
        <item m="1" x="378"/>
        <item m="1" x="225"/>
        <item x="15"/>
        <item m="1" x="246"/>
        <item x="23"/>
        <item x="67"/>
        <item m="1" x="146"/>
        <item m="1" x="298"/>
        <item m="1" x="128"/>
        <item m="1" x="385"/>
        <item m="1" x="258"/>
        <item m="1" x="310"/>
        <item m="1" x="341"/>
        <item m="1" x="359"/>
        <item m="1" x="436"/>
        <item m="1" x="120"/>
        <item m="1" x="239"/>
        <item m="1" x="213"/>
        <item m="1" x="251"/>
        <item m="1" x="402"/>
        <item x="5"/>
        <item m="1" x="218"/>
        <item m="1" x="261"/>
        <item m="1" x="414"/>
        <item m="1" x="169"/>
        <item m="1" x="332"/>
        <item m="1" x="300"/>
        <item m="1" x="181"/>
        <item m="1" x="109"/>
        <item m="1" x="429"/>
        <item m="1" x="257"/>
        <item m="1" x="175"/>
        <item m="1" x="206"/>
        <item m="1" x="266"/>
        <item m="1" x="117"/>
        <item m="1" x="379"/>
        <item m="1" x="289"/>
        <item m="1" x="368"/>
        <item m="1" x="162"/>
        <item m="1" x="152"/>
        <item x="31"/>
        <item x="51"/>
        <item m="1" x="186"/>
        <item m="1" x="319"/>
        <item m="1" x="271"/>
        <item m="1" x="387"/>
        <item x="38"/>
        <item m="1" x="215"/>
        <item x="40"/>
        <item m="1" x="236"/>
        <item x="91"/>
        <item x="29"/>
        <item x="27"/>
        <item x="32"/>
        <item x="35"/>
        <item x="34"/>
        <item x="42"/>
        <item x="45"/>
        <item x="46"/>
        <item x="49"/>
        <item x="47"/>
        <item x="48"/>
        <item x="50"/>
        <item x="53"/>
        <item x="54"/>
        <item x="56"/>
        <item x="57"/>
        <item x="55"/>
        <item x="59"/>
        <item x="58"/>
        <item x="61"/>
        <item x="60"/>
        <item x="62"/>
        <item x="63"/>
        <item x="64"/>
        <item x="65"/>
        <item x="66"/>
        <item x="68"/>
        <item x="69"/>
        <item x="70"/>
        <item m="1" x="284"/>
        <item x="71"/>
        <item x="74"/>
        <item x="75"/>
        <item x="73"/>
        <item x="77"/>
        <item x="72"/>
        <item x="76"/>
        <item x="79"/>
        <item x="80"/>
        <item x="83"/>
        <item x="81"/>
        <item m="1" x="150"/>
        <item x="84"/>
        <item x="86"/>
        <item x="78"/>
        <item x="82"/>
        <item x="87"/>
        <item x="85"/>
        <item x="88"/>
        <item m="1" x="411"/>
        <item m="1" x="390"/>
        <item x="92"/>
        <item x="89"/>
        <item m="1" x="395"/>
        <item x="95"/>
        <item x="96"/>
        <item x="90"/>
        <item x="93"/>
        <item x="97"/>
        <item x="94"/>
        <item x="98"/>
        <item x="100"/>
        <item x="99"/>
        <item x="101"/>
        <item t="default"/>
      </items>
    </pivotField>
    <pivotField showAll="0"/>
    <pivotField showAll="0"/>
    <pivotField dataField="1" showAll="0"/>
    <pivotField dataField="1" showAll="0"/>
    <pivotField axis="axisPage" multipleItemSelectionAllowed="1" showAll="0">
      <items count="13">
        <item x="8"/>
        <item h="1" m="1" x="10"/>
        <item h="1" x="6"/>
        <item h="1" x="7"/>
        <item h="1" m="1" x="11"/>
        <item h="1" m="1" x="9"/>
        <item h="1" x="0"/>
        <item h="1" x="1"/>
        <item h="1" x="2"/>
        <item h="1" x="4"/>
        <item h="1" x="5"/>
        <item h="1" x="3"/>
        <item t="default"/>
      </items>
    </pivotField>
    <pivotField axis="axisPage" showAll="0">
      <items count="6">
        <item m="1" x="4"/>
        <item m="1" x="3"/>
        <item m="1" x="2"/>
        <item x="0"/>
        <item x="1"/>
        <item t="default"/>
      </items>
    </pivotField>
    <pivotField showAll="0"/>
    <pivotField showAll="0"/>
    <pivotField showAll="0"/>
  </pivotFields>
  <rowFields count="1">
    <field x="4"/>
  </rowFields>
  <rowItems count="45">
    <i>
      <x v="4"/>
    </i>
    <i>
      <x v="10"/>
    </i>
    <i>
      <x v="12"/>
    </i>
    <i>
      <x v="20"/>
    </i>
    <i>
      <x v="25"/>
    </i>
    <i>
      <x v="31"/>
    </i>
    <i>
      <x v="37"/>
    </i>
    <i>
      <x v="40"/>
    </i>
    <i>
      <x v="41"/>
    </i>
    <i>
      <x v="43"/>
    </i>
    <i>
      <x v="48"/>
    </i>
    <i>
      <x v="119"/>
    </i>
    <i>
      <x v="123"/>
    </i>
    <i>
      <x v="146"/>
    </i>
    <i>
      <x v="147"/>
    </i>
    <i>
      <x v="150"/>
    </i>
    <i>
      <x v="162"/>
    </i>
    <i>
      <x v="178"/>
    </i>
    <i>
      <x v="184"/>
    </i>
    <i>
      <x v="332"/>
    </i>
    <i>
      <x v="334"/>
    </i>
    <i>
      <x v="370"/>
    </i>
    <i>
      <x v="376"/>
    </i>
    <i>
      <x v="378"/>
    </i>
    <i>
      <x v="383"/>
    </i>
    <i>
      <x v="385"/>
    </i>
    <i>
      <x v="403"/>
    </i>
    <i>
      <x v="404"/>
    </i>
    <i>
      <x v="407"/>
    </i>
    <i>
      <x v="408"/>
    </i>
    <i>
      <x v="409"/>
    </i>
    <i>
      <x v="411"/>
    </i>
    <i>
      <x v="412"/>
    </i>
    <i>
      <x v="416"/>
    </i>
    <i>
      <x v="417"/>
    </i>
    <i>
      <x v="418"/>
    </i>
    <i>
      <x v="425"/>
    </i>
    <i>
      <x v="432"/>
    </i>
    <i>
      <x v="438"/>
    </i>
    <i>
      <x v="440"/>
    </i>
    <i>
      <x v="441"/>
    </i>
    <i>
      <x v="442"/>
    </i>
    <i>
      <x v="443"/>
    </i>
    <i>
      <x v="444"/>
    </i>
    <i t="grand">
      <x/>
    </i>
  </rowItems>
  <colFields count="1">
    <field x="-2"/>
  </colFields>
  <colItems count="2">
    <i>
      <x/>
    </i>
    <i i="1">
      <x v="1"/>
    </i>
  </colItems>
  <pageFields count="3">
    <pageField fld="10" item="4" hier="-1"/>
    <pageField fld="9" hier="-1"/>
    <pageField fld="1" hier="-1"/>
  </pageFields>
  <dataFields count="2">
    <dataField name="MOVIL_RFB " fld="7" baseField="0" baseItem="0"/>
    <dataField name="TERMINAL661_RFB " fld="8" baseField="0" baseItem="0"/>
  </dataFields>
  <formats count="2">
    <format dxfId="3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103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A5:C48" firstHeaderRow="0" firstDataRow="1" firstDataCol="1" rowPageCount="3" colPageCount="1"/>
  <pivotFields count="17">
    <pivotField showAll="0"/>
    <pivotField axis="axisRow" showAll="0" defaultSubtotal="0">
      <items count="503">
        <item m="1" x="196"/>
        <item m="1" x="297"/>
        <item x="23"/>
        <item m="1" x="460"/>
        <item m="1" x="481"/>
        <item m="1" x="499"/>
        <item m="1" x="197"/>
        <item m="1" x="241"/>
        <item x="9"/>
        <item m="1" x="143"/>
        <item x="8"/>
        <item m="1" x="298"/>
        <item x="17"/>
        <item m="1" x="173"/>
        <item x="29"/>
        <item m="1" x="217"/>
        <item m="1" x="243"/>
        <item x="2"/>
        <item x="15"/>
        <item m="1" x="369"/>
        <item m="1" x="394"/>
        <item m="1" x="220"/>
        <item x="45"/>
        <item x="13"/>
        <item m="1" x="300"/>
        <item x="44"/>
        <item m="1" x="395"/>
        <item x="35"/>
        <item m="1" x="438"/>
        <item x="0"/>
        <item m="1" x="304"/>
        <item m="1" x="325"/>
        <item m="1" x="347"/>
        <item x="5"/>
        <item m="1" x="396"/>
        <item m="1" x="419"/>
        <item x="6"/>
        <item x="3"/>
        <item x="34"/>
        <item x="11"/>
        <item m="1" x="371"/>
        <item m="1" x="398"/>
        <item m="1" x="421"/>
        <item x="14"/>
        <item x="25"/>
        <item m="1" x="502"/>
        <item m="1" x="146"/>
        <item m="1" x="376"/>
        <item m="1" x="405"/>
        <item m="1" x="424"/>
        <item m="1" x="443"/>
        <item m="1" x="463"/>
        <item m="1" x="484"/>
        <item m="1" x="172"/>
        <item m="1" x="198"/>
        <item m="1" x="428"/>
        <item m="1" x="449"/>
        <item m="1" x="467"/>
        <item m="1" x="120"/>
        <item m="1" x="153"/>
        <item m="1" x="178"/>
        <item m="1" x="200"/>
        <item m="1" x="473"/>
        <item m="1" x="126"/>
        <item m="1" x="156"/>
        <item m="1" x="203"/>
        <item m="1" x="247"/>
        <item m="1" x="303"/>
        <item x="10"/>
        <item m="1" x="480"/>
        <item m="1" x="322"/>
        <item m="1" x="114"/>
        <item m="1" x="461"/>
        <item m="1" x="420"/>
        <item x="21"/>
        <item m="1" x="154"/>
        <item m="1" x="500"/>
        <item m="1" x="433"/>
        <item m="1" x="494"/>
        <item m="1" x="388"/>
        <item m="1" x="351"/>
        <item m="1" x="455"/>
        <item m="1" x="489"/>
        <item m="1" x="412"/>
        <item m="1" x="416"/>
        <item m="1" x="181"/>
        <item m="1" x="144"/>
        <item m="1" x="496"/>
        <item m="1" x="242"/>
        <item x="20"/>
        <item m="1" x="457"/>
        <item m="1" x="268"/>
        <item m="1" x="208"/>
        <item m="1" x="214"/>
        <item m="1" x="232"/>
        <item m="1" x="289"/>
        <item m="1" x="236"/>
        <item m="1" x="215"/>
        <item m="1" x="170"/>
        <item m="1" x="340"/>
        <item m="1" x="377"/>
        <item m="1" x="276"/>
        <item m="1" x="212"/>
        <item m="1" x="284"/>
        <item m="1" x="273"/>
        <item m="1" x="292"/>
        <item m="1" x="275"/>
        <item m="1" x="255"/>
        <item m="1" x="299"/>
        <item m="1" x="260"/>
        <item m="1" x="332"/>
        <item m="1" x="346"/>
        <item m="1" x="334"/>
        <item m="1" x="193"/>
        <item m="1" x="168"/>
        <item m="1" x="445"/>
        <item m="1" x="342"/>
        <item m="1" x="364"/>
        <item m="1" x="305"/>
        <item m="1" x="283"/>
        <item m="1" x="264"/>
        <item m="1" x="315"/>
        <item x="56"/>
        <item x="37"/>
        <item m="1" x="337"/>
        <item m="1" x="431"/>
        <item m="1" x="271"/>
        <item m="1" x="417"/>
        <item m="1" x="344"/>
        <item x="27"/>
        <item m="1" x="142"/>
        <item m="1" x="414"/>
        <item m="1" x="389"/>
        <item m="1" x="488"/>
        <item m="1" x="133"/>
        <item m="1" x="458"/>
        <item m="1" x="478"/>
        <item m="1" x="367"/>
        <item m="1" x="434"/>
        <item m="1" x="444"/>
        <item m="1" x="157"/>
        <item m="1" x="485"/>
        <item m="1" x="406"/>
        <item m="1" x="121"/>
        <item m="1" x="248"/>
        <item m="1" x="453"/>
        <item m="1" x="474"/>
        <item x="87"/>
        <item m="1" x="179"/>
        <item x="47"/>
        <item m="1" x="152"/>
        <item m="1" x="207"/>
        <item m="1" x="408"/>
        <item m="1" x="352"/>
        <item m="1" x="227"/>
        <item x="38"/>
        <item m="1" x="147"/>
        <item m="1" x="309"/>
        <item x="40"/>
        <item m="1" x="282"/>
        <item x="22"/>
        <item m="1" x="296"/>
        <item m="1" x="277"/>
        <item m="1" x="129"/>
        <item m="1" x="119"/>
        <item m="1" x="135"/>
        <item m="1" x="339"/>
        <item m="1" x="245"/>
        <item m="1" x="201"/>
        <item m="1" x="140"/>
        <item m="1" x="216"/>
        <item m="1" x="436"/>
        <item m="1" x="301"/>
        <item m="1" x="382"/>
        <item m="1" x="331"/>
        <item m="1" x="180"/>
        <item m="1" x="323"/>
        <item m="1" x="141"/>
        <item m="1" x="175"/>
        <item m="1" x="326"/>
        <item m="1" x="295"/>
        <item m="1" x="254"/>
        <item m="1" x="310"/>
        <item m="1" x="329"/>
        <item m="1" x="397"/>
        <item m="1" x="229"/>
        <item m="1" x="348"/>
        <item m="1" x="231"/>
        <item m="1" x="353"/>
        <item m="1" x="439"/>
        <item x="28"/>
        <item x="12"/>
        <item m="1" x="356"/>
        <item m="1" x="399"/>
        <item m="1" x="270"/>
        <item m="1" x="370"/>
        <item m="1" x="219"/>
        <item m="1" x="223"/>
        <item m="1" x="319"/>
        <item m="1" x="363"/>
        <item m="1" x="440"/>
        <item m="1" x="194"/>
        <item m="1" x="274"/>
        <item m="1" x="281"/>
        <item m="1" x="501"/>
        <item m="1" x="465"/>
        <item m="1" x="176"/>
        <item m="1" x="150"/>
        <item m="1" x="145"/>
        <item m="1" x="368"/>
        <item m="1" x="426"/>
        <item m="1" x="115"/>
        <item m="1" x="402"/>
        <item m="1" x="464"/>
        <item m="1" x="462"/>
        <item m="1" x="374"/>
        <item m="1" x="244"/>
        <item m="1" x="446"/>
        <item m="1" x="448"/>
        <item m="1" x="123"/>
        <item m="1" x="221"/>
        <item m="1" x="148"/>
        <item m="1" x="182"/>
        <item m="1" x="441"/>
        <item m="1" x="490"/>
        <item m="1" x="202"/>
        <item m="1" x="224"/>
        <item m="1" x="161"/>
        <item m="1" x="307"/>
        <item m="1" x="471"/>
        <item m="1" x="328"/>
        <item m="1" x="468"/>
        <item m="1" x="279"/>
        <item m="1" x="302"/>
        <item m="1" x="122"/>
        <item m="1" x="204"/>
        <item m="1" x="383"/>
        <item m="1" x="413"/>
        <item m="1" x="361"/>
        <item x="1"/>
        <item m="1" x="430"/>
        <item m="1" x="233"/>
        <item m="1" x="250"/>
        <item m="1" x="188"/>
        <item m="1" x="256"/>
        <item m="1" x="350"/>
        <item m="1" x="409"/>
        <item m="1" x="355"/>
        <item m="1" x="372"/>
        <item m="1" x="285"/>
        <item x="107"/>
        <item m="1" x="360"/>
        <item m="1" x="335"/>
        <item m="1" x="401"/>
        <item m="1" x="425"/>
        <item m="1" x="373"/>
        <item m="1" x="330"/>
        <item m="1" x="139"/>
        <item m="1" x="237"/>
        <item m="1" x="475"/>
        <item m="1" x="128"/>
        <item m="1" x="450"/>
        <item m="1" x="407"/>
        <item m="1" x="184"/>
        <item m="1" x="288"/>
        <item m="1" x="267"/>
        <item m="1" x="410"/>
        <item m="1" x="379"/>
        <item m="1" x="290"/>
        <item m="1" x="312"/>
        <item m="1" x="454"/>
        <item m="1" x="432"/>
        <item m="1" x="385"/>
        <item m="1" x="294"/>
        <item m="1" x="470"/>
        <item m="1" x="316"/>
        <item m="1" x="187"/>
        <item m="1" x="160"/>
        <item m="1" x="149"/>
        <item m="1" x="423"/>
        <item m="1" x="375"/>
        <item m="1" x="116"/>
        <item m="1" x="403"/>
        <item m="1" x="427"/>
        <item m="1" x="482"/>
        <item x="32"/>
        <item m="1" x="442"/>
        <item m="1" x="118"/>
        <item m="1" x="472"/>
        <item m="1" x="177"/>
        <item m="1" x="422"/>
        <item m="1" x="483"/>
        <item m="1" x="381"/>
        <item m="1" x="498"/>
        <item x="64"/>
        <item m="1" x="151"/>
        <item m="1" x="222"/>
        <item m="1" x="246"/>
        <item m="1" x="451"/>
        <item m="1" x="165"/>
        <item m="1" x="257"/>
        <item m="1" x="491"/>
        <item m="1" x="251"/>
        <item m="1" x="466"/>
        <item m="1" x="127"/>
        <item m="1" x="155"/>
        <item m="1" x="308"/>
        <item m="1" x="213"/>
        <item m="1" x="234"/>
        <item m="1" x="185"/>
        <item x="42"/>
        <item m="1" x="189"/>
        <item m="1" x="311"/>
        <item m="1" x="158"/>
        <item m="1" x="225"/>
        <item m="1" x="349"/>
        <item m="1" x="293"/>
        <item m="1" x="195"/>
        <item m="1" x="317"/>
        <item m="1" x="415"/>
        <item m="1" x="132"/>
        <item m="1" x="313"/>
        <item m="1" x="345"/>
        <item m="1" x="343"/>
        <item m="1" x="265"/>
        <item m="1" x="321"/>
        <item m="1" x="418"/>
        <item m="1" x="459"/>
        <item m="1" x="476"/>
        <item m="1" x="493"/>
        <item m="1" x="429"/>
        <item m="1" x="336"/>
        <item m="1" x="320"/>
        <item m="1" x="391"/>
        <item m="1" x="380"/>
        <item m="1" x="411"/>
        <item m="1" x="386"/>
        <item m="1" x="125"/>
        <item m="1" x="205"/>
        <item m="1" x="162"/>
        <item m="1" x="280"/>
        <item m="1" x="435"/>
        <item m="1" x="261"/>
        <item m="1" x="338"/>
        <item m="1" x="479"/>
        <item m="1" x="191"/>
        <item m="1" x="137"/>
        <item m="1" x="211"/>
        <item m="1" x="164"/>
        <item m="1" x="259"/>
        <item m="1" x="456"/>
        <item m="1" x="136"/>
        <item m="1" x="272"/>
        <item m="1" x="365"/>
        <item m="1" x="130"/>
        <item m="1" x="190"/>
        <item m="1" x="253"/>
        <item m="1" x="163"/>
        <item m="1" x="228"/>
        <item x="73"/>
        <item m="1" x="359"/>
        <item m="1" x="240"/>
        <item m="1" x="452"/>
        <item m="1" x="495"/>
        <item m="1" x="117"/>
        <item m="1" x="235"/>
        <item m="1" x="487"/>
        <item m="1" x="486"/>
        <item m="1" x="174"/>
        <item m="1" x="447"/>
        <item m="1" x="124"/>
        <item m="1" x="226"/>
        <item m="1" x="477"/>
        <item m="1" x="199"/>
        <item m="1" x="167"/>
        <item m="1" x="218"/>
        <item x="33"/>
        <item m="1" x="286"/>
        <item x="7"/>
        <item m="1" x="138"/>
        <item m="1" x="209"/>
        <item m="1" x="262"/>
        <item m="1" x="169"/>
        <item m="1" x="238"/>
        <item m="1" x="166"/>
        <item m="1" x="252"/>
        <item m="1" x="258"/>
        <item m="1" x="134"/>
        <item m="1" x="186"/>
        <item m="1" x="192"/>
        <item m="1" x="497"/>
        <item m="1" x="159"/>
        <item m="1" x="249"/>
        <item x="4"/>
        <item m="1" x="314"/>
        <item m="1" x="239"/>
        <item m="1" x="387"/>
        <item m="1" x="291"/>
        <item m="1" x="400"/>
        <item m="1" x="392"/>
        <item m="1" x="393"/>
        <item m="1" x="358"/>
        <item m="1" x="341"/>
        <item m="1" x="266"/>
        <item m="1" x="269"/>
        <item m="1" x="263"/>
        <item m="1" x="318"/>
        <item m="1" x="278"/>
        <item m="1" x="324"/>
        <item m="1" x="327"/>
        <item m="1" x="306"/>
        <item m="1" x="230"/>
        <item x="24"/>
        <item x="43"/>
        <item m="1" x="333"/>
        <item m="1" x="357"/>
        <item m="1" x="287"/>
        <item m="1" x="492"/>
        <item x="36"/>
        <item m="1" x="404"/>
        <item m="1" x="437"/>
        <item m="1" x="390"/>
        <item m="1" x="354"/>
        <item m="1" x="378"/>
        <item m="1" x="171"/>
        <item m="1" x="366"/>
        <item m="1" x="384"/>
        <item x="18"/>
        <item x="39"/>
        <item m="1" x="362"/>
        <item m="1" x="469"/>
        <item x="102"/>
        <item x="16"/>
        <item x="26"/>
        <item x="19"/>
        <item x="30"/>
        <item x="31"/>
        <item x="55"/>
        <item x="41"/>
        <item x="46"/>
        <item x="48"/>
        <item x="50"/>
        <item x="53"/>
        <item x="54"/>
        <item x="49"/>
        <item x="51"/>
        <item x="57"/>
        <item x="58"/>
        <item x="52"/>
        <item x="60"/>
        <item x="61"/>
        <item x="59"/>
        <item x="62"/>
        <item x="63"/>
        <item x="66"/>
        <item x="65"/>
        <item x="67"/>
        <item x="69"/>
        <item x="70"/>
        <item x="68"/>
        <item x="71"/>
        <item x="72"/>
        <item x="74"/>
        <item m="1" x="131"/>
        <item x="75"/>
        <item x="78"/>
        <item x="79"/>
        <item x="76"/>
        <item x="77"/>
        <item m="1" x="183"/>
        <item x="80"/>
        <item x="83"/>
        <item x="81"/>
        <item x="82"/>
        <item x="85"/>
        <item x="86"/>
        <item x="84"/>
        <item x="90"/>
        <item x="88"/>
        <item x="91"/>
        <item x="93"/>
        <item x="94"/>
        <item x="89"/>
        <item x="95"/>
        <item x="96"/>
        <item x="92"/>
        <item x="101"/>
        <item m="1" x="206"/>
        <item x="103"/>
        <item x="100"/>
        <item x="97"/>
        <item x="98"/>
        <item m="1" x="210"/>
        <item x="106"/>
        <item x="108"/>
        <item x="104"/>
        <item x="109"/>
        <item x="99"/>
        <item x="110"/>
        <item x="111"/>
        <item x="105"/>
        <item x="112"/>
        <item x="113"/>
      </items>
    </pivotField>
    <pivotField axis="axisPage" showAll="0">
      <items count="1033">
        <item m="1" x="483"/>
        <item m="1" x="894"/>
        <item m="1" x="499"/>
        <item m="1" x="917"/>
        <item m="1" x="523"/>
        <item m="1" x="960"/>
        <item m="1" x="536"/>
        <item m="1" x="980"/>
        <item m="1" x="548"/>
        <item m="1" x="1007"/>
        <item m="1" x="560"/>
        <item m="1" x="1017"/>
        <item m="1" x="570"/>
        <item m="1" x="1028"/>
        <item m="1" x="581"/>
        <item m="1" x="257"/>
        <item m="1" x="586"/>
        <item m="1" x="262"/>
        <item m="1" x="591"/>
        <item m="1" x="273"/>
        <item m="1" x="604"/>
        <item m="1" x="921"/>
        <item m="1" x="514"/>
        <item m="1" x="943"/>
        <item m="1" x="982"/>
        <item m="1" x="997"/>
        <item m="1" x="556"/>
        <item m="1" x="1019"/>
        <item m="1" x="572"/>
        <item m="1" x="1030"/>
        <item m="1" x="576"/>
        <item m="1" x="254"/>
        <item m="1" x="588"/>
        <item m="1" x="264"/>
        <item m="1" x="593"/>
        <item m="1" x="268"/>
        <item m="1" x="598"/>
        <item m="1" x="278"/>
        <item m="1" x="610"/>
        <item m="1" x="281"/>
        <item m="1" x="616"/>
        <item m="1" x="595"/>
        <item m="1" x="271"/>
        <item m="1" x="600"/>
        <item m="1" x="607"/>
        <item m="1" x="283"/>
        <item m="1" x="618"/>
        <item m="1" x="288"/>
        <item m="1" x="624"/>
        <item m="1" x="293"/>
        <item m="1" x="633"/>
        <item m="1" x="302"/>
        <item m="1" x="640"/>
        <item m="1" x="310"/>
        <item m="1" x="648"/>
        <item m="1" x="327"/>
        <item m="1" x="664"/>
        <item m="1" x="339"/>
        <item m="1" x="680"/>
        <item m="1" x="353"/>
        <item m="1" x="719"/>
        <item m="1" x="602"/>
        <item m="1" x="276"/>
        <item m="1" x="608"/>
        <item m="1" x="280"/>
        <item m="1" x="620"/>
        <item m="1" x="290"/>
        <item m="1" x="626"/>
        <item m="1" x="294"/>
        <item m="1" x="629"/>
        <item m="1" x="304"/>
        <item m="1" x="642"/>
        <item m="1" x="312"/>
        <item m="1" x="649"/>
        <item m="1" x="319"/>
        <item m="1" x="666"/>
        <item m="1" x="341"/>
        <item m="1" x="683"/>
        <item m="1" x="356"/>
        <item m="1" x="699"/>
        <item m="1" x="614"/>
        <item m="1" x="286"/>
        <item m="1" x="622"/>
        <item m="1" x="292"/>
        <item m="1" x="630"/>
        <item m="1" x="298"/>
        <item m="1" x="636"/>
        <item m="1" x="306"/>
        <item m="1" x="644"/>
        <item m="1" x="320"/>
        <item m="1" x="657"/>
        <item m="1" x="331"/>
        <item m="1" x="668"/>
        <item m="1" x="344"/>
        <item m="1" x="701"/>
        <item m="1" x="372"/>
        <item m="1" x="724"/>
        <item m="1" x="389"/>
        <item m="1" x="745"/>
        <item m="1" x="418"/>
        <item m="1" x="794"/>
        <item m="1" x="438"/>
        <item m="1" x="820"/>
        <item m="1" x="628"/>
        <item m="1" x="300"/>
        <item m="1" x="638"/>
        <item m="1" x="308"/>
        <item m="1" x="645"/>
        <item m="1" x="314"/>
        <item m="1" x="659"/>
        <item m="1" x="333"/>
        <item m="1" x="670"/>
        <item m="1" x="374"/>
        <item m="1" x="728"/>
        <item m="1" x="393"/>
        <item m="1" x="747"/>
        <item m="1" x="407"/>
        <item m="1" x="798"/>
        <item m="1" x="440"/>
        <item m="1" x="824"/>
        <item m="1" x="457"/>
        <item m="1" x="852"/>
        <item m="1" x="646"/>
        <item m="1" x="315"/>
        <item m="1" x="652"/>
        <item m="1" x="323"/>
        <item m="1" x="672"/>
        <item m="1" x="346"/>
        <item m="1" x="686"/>
        <item m="1" x="360"/>
        <item m="1" x="705"/>
        <item m="1" x="395"/>
        <item m="1" x="751"/>
        <item m="1" x="410"/>
        <item m="1" x="776"/>
        <item m="1" x="424"/>
        <item m="1" x="828"/>
        <item m="1" x="459"/>
        <item m="1" x="855"/>
        <item m="1" x="472"/>
        <item m="1" x="880"/>
        <item m="1" x="502"/>
        <item m="1" x="927"/>
        <item m="1" x="654"/>
        <item m="1" x="324"/>
        <item m="1" x="661"/>
        <item m="1" x="348"/>
        <item m="1" x="689"/>
        <item m="1" x="362"/>
        <item m="1" x="706"/>
        <item m="1" x="377"/>
        <item m="1" x="753"/>
        <item m="1" x="412"/>
        <item m="1" x="780"/>
        <item m="1" x="427"/>
        <item m="1" x="803"/>
        <item m="1" x="461"/>
        <item m="1" x="859"/>
        <item m="1" x="474"/>
        <item m="1" x="882"/>
        <item m="1" x="490"/>
        <item m="1" x="930"/>
        <item m="1" x="517"/>
        <item m="1" x="950"/>
        <item m="1" x="528"/>
        <item m="1" x="675"/>
        <item m="1" x="364"/>
        <item m="1" x="709"/>
        <item m="1" x="378"/>
        <item m="1" x="733"/>
        <item m="1" x="399"/>
        <item m="1" x="782"/>
        <item m="1" x="429"/>
        <item m="1" x="805"/>
        <item m="1" x="446"/>
        <item m="1" x="834"/>
        <item m="1" x="478"/>
        <item m="1" x="885"/>
        <item m="1" x="491"/>
        <item m="1" x="909"/>
        <item m="1" x="506"/>
        <item m="1" x="953"/>
        <item m="1" x="530"/>
        <item m="1" x="971"/>
        <item m="1" x="540"/>
        <item m="1" x="988"/>
        <item m="1" x="711"/>
        <item m="1" x="380"/>
        <item m="1" x="735"/>
        <item m="1" x="400"/>
        <item m="1" x="757"/>
        <item m="1" x="432"/>
        <item m="1" x="807"/>
        <item m="1" x="448"/>
        <item m="1" x="838"/>
        <item m="1" x="464"/>
        <item m="1" x="495"/>
        <item m="1" x="912"/>
        <item m="1" x="507"/>
        <item m="1" x="936"/>
        <item m="1" x="532"/>
        <item m="1" x="974"/>
        <item m="1" x="543"/>
        <item m="1" x="989"/>
        <item m="1" x="550"/>
        <item m="1" x="1012"/>
        <item m="1" x="566"/>
        <item m="1" x="1024"/>
        <item m="1" x="759"/>
        <item m="1" x="415"/>
        <item m="1" x="811"/>
        <item m="1" x="451"/>
        <item m="1" x="840"/>
        <item m="1" x="465"/>
        <item m="1" x="869"/>
        <item m="1" x="497"/>
        <item m="1" x="915"/>
        <item m="1" x="510"/>
        <item m="1" x="937"/>
        <item m="1" x="521"/>
        <item m="1" x="977"/>
        <item m="1" x="545"/>
        <item m="1" x="992"/>
        <item m="1" x="551"/>
        <item m="1" x="1005"/>
        <item m="1" x="568"/>
        <item m="1" x="1026"/>
        <item m="1" x="574"/>
        <item m="1" x="249"/>
        <item m="1" x="579"/>
        <item m="1" x="843"/>
        <item m="1" x="467"/>
        <item m="1" x="870"/>
        <item m="1" x="482"/>
        <item m="1" x="893"/>
        <item m="1" x="512"/>
        <item m="1" x="940"/>
        <item m="1" x="959"/>
        <item m="1" x="535"/>
        <item m="1" x="994"/>
        <item m="1" x="553"/>
        <item m="1" x="1006"/>
        <item m="1" x="559"/>
        <item m="1" x="1016"/>
        <item m="1" x="251"/>
        <item m="1" x="580"/>
        <item m="1" x="256"/>
        <item m="1" x="585"/>
        <item m="1" x="266"/>
        <item m="1" x="485"/>
        <item m="1" x="895"/>
        <item m="1" x="500"/>
        <item m="1" x="942"/>
        <item m="1" x="524"/>
        <item m="1" x="964"/>
        <item m="1" x="537"/>
        <item m="1" x="981"/>
        <item m="1" x="555"/>
        <item m="1" x="1009"/>
        <item m="1" x="562"/>
        <item m="1" x="1018"/>
        <item m="1" x="571"/>
        <item m="1" x="253"/>
        <item m="1" x="583"/>
        <item m="1" x="259"/>
        <item m="1" x="587"/>
        <item m="1" x="263"/>
        <item m="1" x="597"/>
        <item m="1" x="612"/>
        <item m="1" x="274"/>
        <item m="1" x="605"/>
        <item m="1" x="922"/>
        <item m="1" x="515"/>
        <item m="1" x="966"/>
        <item m="1" x="984"/>
        <item m="1" x="999"/>
        <item m="1" x="564"/>
        <item m="1" x="1021"/>
        <item m="1" x="573"/>
        <item m="1" x="1031"/>
        <item m="1" x="578"/>
        <item m="1" x="261"/>
        <item m="1" x="590"/>
        <item m="1" x="265"/>
        <item m="1" x="594"/>
        <item m="1" x="270"/>
        <item m="1" x="279"/>
        <item m="1" x="611"/>
        <item m="1" x="282"/>
        <item m="1" x="617"/>
        <item m="1" x="596"/>
        <item m="1" x="272"/>
        <item m="1" x="601"/>
        <item m="1" x="613"/>
        <item m="1" x="284"/>
        <item m="1" x="619"/>
        <item m="1" x="289"/>
        <item m="1" x="625"/>
        <item m="1" x="297"/>
        <item m="1" x="634"/>
        <item m="1" x="303"/>
        <item m="1" x="641"/>
        <item m="1" x="311"/>
        <item m="1" x="656"/>
        <item m="1" x="329"/>
        <item m="1" x="665"/>
        <item m="1" x="340"/>
        <item m="1" x="681"/>
        <item m="1" x="371"/>
        <item m="1" x="720"/>
        <item m="1" x="603"/>
        <item m="1" x="277"/>
        <item m="1" x="609"/>
        <item m="1" x="285"/>
        <item m="1" x="621"/>
        <item m="1" x="291"/>
        <item m="1" x="627"/>
        <item m="1" x="295"/>
        <item m="1" x="635"/>
        <item m="1" x="305"/>
        <item m="1" x="643"/>
        <item m="1" x="313"/>
        <item m="1" x="650"/>
        <item m="1" x="330"/>
        <item m="1" x="667"/>
        <item m="1" x="343"/>
        <item m="1" x="684"/>
        <item m="1" x="357"/>
        <item m="1" x="723"/>
        <item m="1" x="388"/>
        <item m="1" x="615"/>
        <item m="1" x="287"/>
        <item m="1" x="623"/>
        <item m="1" x="296"/>
        <item m="1" x="631"/>
        <item m="1" x="299"/>
        <item m="1" x="637"/>
        <item m="1" x="307"/>
        <item m="1" x="651"/>
        <item m="1" x="321"/>
        <item m="1" x="658"/>
        <item m="1" x="332"/>
        <item m="1" x="669"/>
        <item m="1" x="359"/>
        <item m="1" x="702"/>
        <item m="1" x="373"/>
        <item m="1" x="725"/>
        <item m="1" x="392"/>
        <item m="1" x="771"/>
        <item m="1" x="422"/>
        <item m="1" x="797"/>
        <item m="1" x="439"/>
        <item m="1" x="821"/>
        <item m="1" x="632"/>
        <item m="1" x="301"/>
        <item m="1" x="639"/>
        <item m="1" x="322"/>
        <item m="1" x="660"/>
        <item m="1" x="334"/>
        <item m="1" x="671"/>
        <item m="1" x="345"/>
        <item m="1" x="703"/>
        <item m="1" x="376"/>
        <item m="1" x="729"/>
        <item m="1" x="394"/>
        <item m="1" x="748"/>
        <item m="1" x="423"/>
        <item m="1" x="799"/>
        <item m="1" x="442"/>
        <item m="1" x="827"/>
        <item m="1" x="458"/>
        <item m="1" x="309"/>
        <item m="1" x="647"/>
        <item m="1" x="316"/>
        <item m="1" x="653"/>
        <item m="1" x="335"/>
        <item m="1" x="673"/>
        <item m="1" x="347"/>
        <item m="1" x="687"/>
        <item m="1" x="361"/>
        <item m="1" x="730"/>
        <item m="1" x="397"/>
        <item m="1" x="752"/>
        <item m="1" x="411"/>
        <item m="1" x="777"/>
        <item m="1" x="443"/>
        <item m="1" x="829"/>
        <item m="1" x="460"/>
        <item m="1" x="858"/>
        <item m="1" x="473"/>
        <item m="1" x="906"/>
        <item m="1" x="503"/>
        <item m="1" x="928"/>
        <item m="1" x="655"/>
        <item m="1" x="325"/>
        <item m="1" x="674"/>
        <item m="1" x="349"/>
        <item m="1" x="690"/>
        <item m="1" x="363"/>
        <item m="1" x="707"/>
        <item m="1" x="398"/>
        <item m="1" x="754"/>
        <item m="1" x="413"/>
        <item m="1" x="781"/>
        <item m="1" x="428"/>
        <item m="1" x="833"/>
        <item m="1" x="462"/>
        <item m="1" x="860"/>
        <item m="1" x="477"/>
        <item m="1" x="884"/>
        <item m="1" x="505"/>
        <item m="1" x="933"/>
        <item m="1" x="518"/>
        <item m="1" x="951"/>
        <item m="1" x="529"/>
        <item m="1" x="691"/>
        <item m="1" x="365"/>
        <item m="1" x="710"/>
        <item m="1" x="379"/>
        <item m="1" x="734"/>
        <item m="1" x="414"/>
        <item m="1" x="783"/>
        <item m="1" x="431"/>
        <item m="1" x="806"/>
        <item m="1" x="447"/>
        <item m="1" x="865"/>
        <item m="1" x="479"/>
        <item m="1" x="886"/>
        <item m="1" x="494"/>
        <item m="1" x="911"/>
        <item m="1" x="520"/>
        <item m="1" x="955"/>
        <item m="1" x="531"/>
        <item m="1" x="972"/>
        <item m="1" x="542"/>
        <item m="1" x="1003"/>
        <item m="1" x="712"/>
        <item m="1" x="381"/>
        <item m="1" x="736"/>
        <item m="1" x="401"/>
        <item m="1" x="786"/>
        <item m="1" x="433"/>
        <item m="1" x="808"/>
        <item m="1" x="450"/>
        <item m="1" x="839"/>
        <item m="1" x="481"/>
        <item m="1" x="496"/>
        <item m="1" x="913"/>
        <item m="1" x="509"/>
        <item m="1" x="956"/>
        <item m="1" x="533"/>
        <item m="1" x="976"/>
        <item m="1" x="544"/>
        <item m="1" x="990"/>
        <item m="1" x="558"/>
        <item m="1" x="1013"/>
        <item m="1" x="567"/>
        <item m="1" x="1025"/>
        <item m="1" x="760"/>
        <item m="1" x="434"/>
        <item m="1" x="812"/>
        <item m="1" x="452"/>
        <item m="1" x="841"/>
        <item m="1" x="466"/>
        <item m="1" x="889"/>
        <item m="1" x="498"/>
        <item m="1" x="916"/>
        <item m="1" x="511"/>
        <item m="1" x="938"/>
        <item m="1" x="534"/>
        <item m="1" x="978"/>
        <item m="1" x="547"/>
        <item m="1" x="993"/>
        <item m="1" x="552"/>
        <item m="1" x="1015"/>
        <item m="1" x="569"/>
        <item m="1" x="1027"/>
        <item m="1" x="575"/>
        <item m="1" x="250"/>
        <item m="1" x="453"/>
        <item m="1" x="844"/>
        <item m="1" x="468"/>
        <item m="1" x="871"/>
        <item m="1" x="484"/>
        <item m="1" x="918"/>
        <item m="1" x="513"/>
        <item m="1" x="941"/>
        <item m="1" x="961"/>
        <item m="1" x="549"/>
        <item m="1" x="995"/>
        <item m="1" x="554"/>
        <item m="1" x="1008"/>
        <item m="1" x="561"/>
        <item m="1" x="1029"/>
        <item m="1" x="252"/>
        <item m="1" x="582"/>
        <item m="1" x="258"/>
        <item m="1" x="592"/>
        <item m="1" x="267"/>
        <item m="1" x="486"/>
        <item m="1" x="896"/>
        <item m="1" x="944"/>
        <item m="1" x="525"/>
        <item m="1" x="965"/>
        <item m="1" x="538"/>
        <item m="1" x="998"/>
        <item m="1" x="557"/>
        <item m="1" x="1010"/>
        <item m="1" x="563"/>
        <item m="1" x="1020"/>
        <item m="1" x="577"/>
        <item m="1" x="255"/>
        <item m="1" x="584"/>
        <item m="1" x="260"/>
        <item m="1" x="589"/>
        <item m="1" x="269"/>
        <item m="1" x="599"/>
        <item m="1" x="275"/>
        <item m="1" x="606"/>
        <item m="1" x="923"/>
        <item m="1" x="526"/>
        <item m="1" x="967"/>
        <item m="1" x="985"/>
        <item m="1" x="1011"/>
        <item m="1" x="565"/>
        <item m="1" x="1022"/>
        <item m="1" x="449"/>
        <item m="1" x="396"/>
        <item m="1" x="375"/>
        <item m="1" x="342"/>
        <item m="1" x="480"/>
        <item m="1" x="463"/>
        <item m="1" x="445"/>
        <item m="1" x="426"/>
        <item m="1" x="409"/>
        <item m="1" x="355"/>
        <item m="1" x="338"/>
        <item m="1" x="522"/>
        <item m="1" x="508"/>
        <item m="1" x="493"/>
        <item m="1" x="421"/>
        <item m="1" x="406"/>
        <item m="1" x="387"/>
        <item m="1" x="370"/>
        <item m="1" x="861"/>
        <item m="1" x="830"/>
        <item m="1" x="800"/>
        <item m="1" x="772"/>
        <item m="1" x="697"/>
        <item m="1" x="678"/>
        <item m="1" x="957"/>
        <item m="1" x="934"/>
        <item m="1" x="907"/>
        <item m="1" x="822"/>
        <item m="1" x="792"/>
        <item m="1" x="767"/>
        <item m="1" x="743"/>
        <item m="1" x="716"/>
        <item m="1" x="952"/>
        <item m="1" x="929"/>
        <item m="1" x="903"/>
        <item m="1" x="878"/>
        <item m="1" x="849"/>
        <item m="1" x="763"/>
        <item m="1" x="1014"/>
        <item m="1" x="1004"/>
        <item m="1" x="890"/>
        <item m="1" x="866"/>
        <item m="1" x="778"/>
        <item m="1" x="749"/>
        <item m="1" x="726"/>
        <item m="1" x="700"/>
        <item m="1" x="764"/>
        <item m="1" x="846"/>
        <item m="1" x="740"/>
        <item m="1" x="815"/>
        <item m="1" x="714"/>
        <item m="1" x="789"/>
        <item m="1" x="825"/>
        <item m="1" x="847"/>
        <item m="1" x="876"/>
        <item m="1" x="692"/>
        <item m="1" x="693"/>
        <item m="1" x="850"/>
        <item m="1" x="676"/>
        <item m="1" x="769"/>
        <item m="1" x="925"/>
        <item m="1" x="879"/>
        <item m="1" x="901"/>
        <item m="1" x="738"/>
        <item m="1" x="948"/>
        <item m="1" x="713"/>
        <item m="1" x="788"/>
        <item m="1" x="970"/>
        <item m="1" x="715"/>
        <item m="1" x="856"/>
        <item m="1" x="864"/>
        <item m="1" x="737"/>
        <item m="1" x="900"/>
        <item m="1" x="875"/>
        <item m="1" x="698"/>
        <item m="1" x="761"/>
        <item m="1" x="819"/>
        <item m="1" x="986"/>
        <item m="1" x="795"/>
        <item m="1" x="814"/>
        <item m="1" x="662"/>
        <item m="1" x="877"/>
        <item m="1" x="717"/>
        <item m="1" x="695"/>
        <item m="1" x="744"/>
        <item m="1" x="904"/>
        <item m="1" x="746"/>
        <item m="1" x="677"/>
        <item m="1" x="931"/>
        <item m="1" x="741"/>
        <item m="1" x="926"/>
        <item m="1" x="987"/>
        <item m="1" x="790"/>
        <item m="1" x="949"/>
        <item m="1" x="1002"/>
        <item m="1" x="765"/>
        <item m="1" x="818"/>
        <item m="1" x="848"/>
        <item m="1" x="694"/>
        <item m="1" x="722"/>
        <item m="1" x="902"/>
        <item m="1" x="762"/>
        <item m="1" x="910"/>
        <item m="1" x="775"/>
        <item m="1" x="739"/>
        <item m="1" x="696"/>
        <item m="1" x="857"/>
        <item m="1" x="816"/>
        <item m="1" x="403"/>
        <item m="1" x="932"/>
        <item m="1" x="679"/>
        <item m="1" x="826"/>
        <item m="1" x="718"/>
        <item m="1" x="954"/>
        <item m="1" x="770"/>
        <item m="1" x="975"/>
        <item m="1" x="883"/>
        <item m="1" x="663"/>
        <item m="1" x="905"/>
        <item m="1" x="470"/>
        <item m="1" x="796"/>
        <item m="1" x="404"/>
        <item m="1" x="742"/>
        <item m="1" x="851"/>
        <item m="1" x="766"/>
        <item m="1" x="383"/>
        <item m="1" x="791"/>
        <item m="1" x="488"/>
        <item m="1" x="351"/>
        <item m="1" x="368"/>
        <item m="1" x="419"/>
        <item m="1" x="455"/>
        <item m="1" x="385"/>
        <item m="1" x="435"/>
        <item m="1" x="436"/>
        <item m="1" x="366"/>
        <item m="1" x="317"/>
        <item m="1" x="516"/>
        <item m="1" x="539"/>
        <item m="1" x="402"/>
        <item m="1" x="417"/>
        <item m="1" x="350"/>
        <item m="1" x="336"/>
        <item m="1" x="469"/>
        <item m="1" x="454"/>
        <item m="1" x="425"/>
        <item m="1" x="487"/>
        <item m="1" x="501"/>
        <item m="1" x="326"/>
        <item m="1" x="416"/>
        <item m="1" x="367"/>
        <item m="1" x="527"/>
        <item m="1" x="382"/>
        <item m="1" x="337"/>
        <item m="1" x="408"/>
        <item m="1" x="504"/>
        <item m="1" x="444"/>
        <item m="1" x="354"/>
        <item m="1" x="492"/>
        <item m="1" x="390"/>
        <item m="1" x="369"/>
        <item m="1" x="384"/>
        <item m="1" x="420"/>
        <item m="1" x="405"/>
        <item m="1" x="441"/>
        <item m="1" x="489"/>
        <item m="1" x="318"/>
        <item m="1" x="475"/>
        <item m="1" x="386"/>
        <item m="1" x="328"/>
        <item m="1" x="471"/>
        <item m="1" x="352"/>
        <item m="1" x="541"/>
        <item m="1" x="456"/>
        <item m="1" x="519"/>
        <item m="1" x="437"/>
        <item m="1" x="430"/>
        <item m="1" x="391"/>
        <item m="1" x="358"/>
        <item m="1" x="476"/>
        <item m="1" x="546"/>
        <item m="1" x="881"/>
        <item m="1" x="853"/>
        <item m="1" x="991"/>
        <item m="1" x="973"/>
        <item m="1" x="817"/>
        <item m="1" x="835"/>
        <item m="1" x="682"/>
        <item m="1" x="962"/>
        <item m="1" x="914"/>
        <item m="1" x="887"/>
        <item m="1" x="862"/>
        <item m="1" x="831"/>
        <item m="1" x="801"/>
        <item m="1" x="773"/>
        <item m="1" x="721"/>
        <item m="1" x="996"/>
        <item m="1" x="979"/>
        <item m="1" x="958"/>
        <item m="1" x="935"/>
        <item m="1" x="908"/>
        <item m="1" x="854"/>
        <item m="1" x="793"/>
        <item m="1" x="823"/>
        <item m="1" x="768"/>
        <item m="1" x="897"/>
        <item m="1" x="872"/>
        <item m="1" x="809"/>
        <item m="1" x="784"/>
        <item m="1" x="755"/>
        <item m="1" x="731"/>
        <item m="1" x="704"/>
        <item m="1" x="945"/>
        <item m="1" x="685"/>
        <item m="1" x="919"/>
        <item m="1" x="891"/>
        <item m="1" x="867"/>
        <item m="1" x="804"/>
        <item m="1" x="836"/>
        <item m="1" x="750"/>
        <item m="1" x="727"/>
        <item m="1" x="1000"/>
        <item m="1" x="983"/>
        <item m="1" x="939"/>
        <item m="1" x="963"/>
        <item m="1" x="888"/>
        <item m="1" x="863"/>
        <item m="1" x="832"/>
        <item m="1" x="802"/>
        <item m="1" x="774"/>
        <item m="1" x="899"/>
        <item m="1" x="874"/>
        <item m="1" x="845"/>
        <item m="1" x="813"/>
        <item m="1" x="787"/>
        <item m="1" x="758"/>
        <item m="1" x="708"/>
        <item m="1" x="688"/>
        <item m="1" x="969"/>
        <item m="1" x="947"/>
        <item m="1" x="924"/>
        <item m="1" x="898"/>
        <item m="1" x="873"/>
        <item m="1" x="842"/>
        <item m="1" x="810"/>
        <item m="1" x="785"/>
        <item m="1" x="756"/>
        <item m="1" x="732"/>
        <item m="1" x="1001"/>
        <item m="1" x="968"/>
        <item m="1" x="946"/>
        <item m="1" x="920"/>
        <item m="1" x="892"/>
        <item m="1" x="868"/>
        <item m="1" x="837"/>
        <item m="1" x="779"/>
        <item x="6"/>
        <item m="1" x="1023"/>
        <item x="9"/>
        <item x="7"/>
        <item x="11"/>
        <item x="8"/>
        <item x="4"/>
        <item x="1"/>
        <item x="10"/>
        <item x="12"/>
        <item x="14"/>
        <item x="15"/>
        <item x="3"/>
        <item x="13"/>
        <item x="0"/>
        <item x="2"/>
        <item x="19"/>
        <item x="21"/>
        <item x="16"/>
        <item x="23"/>
        <item x="18"/>
        <item x="5"/>
        <item x="17"/>
        <item x="22"/>
        <item x="24"/>
        <item x="20"/>
        <item x="26"/>
        <item x="27"/>
        <item x="32"/>
        <item x="33"/>
        <item x="25"/>
        <item x="28"/>
        <item x="30"/>
        <item x="38"/>
        <item x="29"/>
        <item x="41"/>
        <item x="37"/>
        <item x="35"/>
        <item x="40"/>
        <item x="34"/>
        <item x="39"/>
        <item x="43"/>
        <item x="45"/>
        <item x="44"/>
        <item x="31"/>
        <item x="48"/>
        <item x="47"/>
        <item x="51"/>
        <item x="46"/>
        <item x="49"/>
        <item x="54"/>
        <item x="56"/>
        <item x="59"/>
        <item x="63"/>
        <item x="61"/>
        <item x="42"/>
        <item x="36"/>
        <item x="55"/>
        <item x="57"/>
        <item x="60"/>
        <item x="67"/>
        <item x="52"/>
        <item x="62"/>
        <item x="66"/>
        <item x="50"/>
        <item x="53"/>
        <item x="72"/>
        <item x="68"/>
        <item x="71"/>
        <item x="64"/>
        <item x="65"/>
        <item x="70"/>
        <item x="79"/>
        <item x="74"/>
        <item x="75"/>
        <item x="73"/>
        <item x="82"/>
        <item x="77"/>
        <item x="88"/>
        <item x="80"/>
        <item x="85"/>
        <item x="76"/>
        <item x="58"/>
        <item x="69"/>
        <item x="86"/>
        <item x="89"/>
        <item x="92"/>
        <item x="93"/>
        <item x="91"/>
        <item x="90"/>
        <item x="98"/>
        <item x="95"/>
        <item x="83"/>
        <item x="78"/>
        <item x="100"/>
        <item x="102"/>
        <item x="87"/>
        <item x="94"/>
        <item x="99"/>
        <item x="97"/>
        <item x="84"/>
        <item x="108"/>
        <item x="105"/>
        <item x="109"/>
        <item x="96"/>
        <item x="106"/>
        <item x="81"/>
        <item x="115"/>
        <item x="101"/>
        <item x="104"/>
        <item x="110"/>
        <item x="114"/>
        <item x="103"/>
        <item x="125"/>
        <item x="107"/>
        <item x="112"/>
        <item x="121"/>
        <item x="120"/>
        <item x="119"/>
        <item x="133"/>
        <item x="111"/>
        <item x="124"/>
        <item x="134"/>
        <item x="128"/>
        <item x="127"/>
        <item x="138"/>
        <item x="140"/>
        <item x="135"/>
        <item x="137"/>
        <item x="132"/>
        <item x="123"/>
        <item x="126"/>
        <item x="144"/>
        <item x="141"/>
        <item x="116"/>
        <item x="136"/>
        <item x="142"/>
        <item x="146"/>
        <item x="145"/>
        <item x="122"/>
        <item x="153"/>
        <item x="147"/>
        <item x="113"/>
        <item x="149"/>
        <item x="151"/>
        <item x="129"/>
        <item x="139"/>
        <item x="157"/>
        <item x="152"/>
        <item x="148"/>
        <item x="156"/>
        <item x="150"/>
        <item x="118"/>
        <item x="143"/>
        <item x="155"/>
        <item x="158"/>
        <item x="159"/>
        <item x="168"/>
        <item x="117"/>
        <item x="130"/>
        <item x="167"/>
        <item x="164"/>
        <item x="166"/>
        <item x="169"/>
        <item x="131"/>
        <item x="163"/>
        <item x="175"/>
        <item x="160"/>
        <item x="171"/>
        <item x="161"/>
        <item x="174"/>
        <item x="179"/>
        <item x="178"/>
        <item x="162"/>
        <item x="172"/>
        <item x="180"/>
        <item x="181"/>
        <item x="182"/>
        <item x="193"/>
        <item x="173"/>
        <item x="177"/>
        <item x="188"/>
        <item x="184"/>
        <item x="192"/>
        <item x="189"/>
        <item x="165"/>
        <item x="190"/>
        <item x="183"/>
        <item x="194"/>
        <item x="198"/>
        <item x="199"/>
        <item x="197"/>
        <item x="185"/>
        <item x="154"/>
        <item x="170"/>
        <item x="176"/>
        <item x="187"/>
        <item x="195"/>
        <item x="196"/>
        <item x="201"/>
        <item x="202"/>
        <item x="203"/>
        <item x="205"/>
        <item x="206"/>
        <item x="207"/>
        <item x="210"/>
        <item x="211"/>
        <item x="212"/>
        <item x="213"/>
        <item x="214"/>
        <item x="215"/>
        <item x="216"/>
        <item x="191"/>
        <item x="208"/>
        <item x="209"/>
        <item x="222"/>
        <item x="223"/>
        <item x="186"/>
        <item x="200"/>
        <item x="204"/>
        <item x="217"/>
        <item x="218"/>
        <item x="221"/>
        <item x="225"/>
        <item x="226"/>
        <item x="227"/>
        <item x="231"/>
        <item x="229"/>
        <item x="220"/>
        <item x="224"/>
        <item x="237"/>
        <item x="230"/>
        <item x="233"/>
        <item x="235"/>
        <item x="238"/>
        <item x="239"/>
        <item x="240"/>
        <item x="219"/>
        <item x="228"/>
        <item x="232"/>
        <item x="234"/>
        <item x="236"/>
        <item x="241"/>
        <item x="242"/>
        <item x="243"/>
        <item x="244"/>
        <item x="245"/>
        <item x="246"/>
        <item x="247"/>
        <item x="24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axis="axisPage" multipleItemSelectionAllowed="1" showAll="0">
      <items count="14">
        <item x="8"/>
        <item h="1" x="9"/>
        <item h="1" x="6"/>
        <item h="1" x="7"/>
        <item h="1" m="1" x="12"/>
        <item h="1" m="1" x="11"/>
        <item h="1" x="0"/>
        <item h="1" x="1"/>
        <item h="1" m="1" x="10"/>
        <item h="1" x="2"/>
        <item h="1" x="3"/>
        <item h="1" x="4"/>
        <item h="1" x="5"/>
        <item t="default"/>
      </items>
    </pivotField>
    <pivotField showAll="0"/>
    <pivotField axis="axisPage" showAll="0">
      <items count="7">
        <item m="1" x="5"/>
        <item m="1" x="4"/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3">
    <i>
      <x v="2"/>
    </i>
    <i>
      <x v="8"/>
    </i>
    <i>
      <x v="10"/>
    </i>
    <i>
      <x v="18"/>
    </i>
    <i>
      <x v="23"/>
    </i>
    <i>
      <x v="27"/>
    </i>
    <i>
      <x v="33"/>
    </i>
    <i>
      <x v="36"/>
    </i>
    <i>
      <x v="37"/>
    </i>
    <i>
      <x v="39"/>
    </i>
    <i>
      <x v="44"/>
    </i>
    <i>
      <x v="122"/>
    </i>
    <i>
      <x v="129"/>
    </i>
    <i>
      <x v="149"/>
    </i>
    <i>
      <x v="155"/>
    </i>
    <i>
      <x v="158"/>
    </i>
    <i>
      <x v="160"/>
    </i>
    <i>
      <x v="190"/>
    </i>
    <i>
      <x v="191"/>
    </i>
    <i>
      <x v="376"/>
    </i>
    <i>
      <x v="378"/>
    </i>
    <i>
      <x v="412"/>
    </i>
    <i>
      <x v="418"/>
    </i>
    <i>
      <x v="428"/>
    </i>
    <i>
      <x v="433"/>
    </i>
    <i>
      <x v="435"/>
    </i>
    <i>
      <x v="456"/>
    </i>
    <i>
      <x v="458"/>
    </i>
    <i>
      <x v="462"/>
    </i>
    <i>
      <x v="464"/>
    </i>
    <i>
      <x v="465"/>
    </i>
    <i>
      <x v="466"/>
    </i>
    <i>
      <x v="468"/>
    </i>
    <i>
      <x v="472"/>
    </i>
    <i>
      <x v="475"/>
    </i>
    <i>
      <x v="476"/>
    </i>
    <i>
      <x v="488"/>
    </i>
    <i>
      <x v="494"/>
    </i>
    <i>
      <x v="495"/>
    </i>
    <i>
      <x v="500"/>
    </i>
    <i>
      <x v="501"/>
    </i>
    <i>
      <x v="502"/>
    </i>
    <i t="grand">
      <x/>
    </i>
  </rowItems>
  <colFields count="1">
    <field x="-2"/>
  </colFields>
  <colItems count="2">
    <i>
      <x/>
    </i>
    <i i="1">
      <x v="1"/>
    </i>
  </colItems>
  <pageFields count="3">
    <pageField fld="12" item="5" hier="-1"/>
    <pageField fld="10" hier="-1"/>
    <pageField fld="2" hier="-1"/>
  </pageFields>
  <dataFields count="2">
    <dataField name="MOVIL_FBB " fld="8" baseField="0" baseItem="0"/>
    <dataField name="TERMINAL662_FBB " fld="9" baseField="0" baseItem="0"/>
  </dataFields>
  <formats count="2">
    <format dxfId="4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7" cacheId="99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A6:B20" firstHeaderRow="1" firstDataRow="1" firstDataCol="1" rowPageCount="4" colPageCount="1"/>
  <pivotFields count="17">
    <pivotField showAll="0"/>
    <pivotField axis="axisPage" showAll="0">
      <items count="802">
        <item m="1" x="307"/>
        <item m="1" x="667"/>
        <item m="1" x="322"/>
        <item m="1" x="685"/>
        <item m="1" x="727"/>
        <item m="1" x="356"/>
        <item m="1" x="748"/>
        <item m="1" x="774"/>
        <item m="1" x="377"/>
        <item m="1" x="786"/>
        <item m="1" x="387"/>
        <item m="1" x="797"/>
        <item m="1" x="398"/>
        <item m="1" x="105"/>
        <item m="1" x="403"/>
        <item m="1" x="110"/>
        <item m="1" x="408"/>
        <item m="1" x="120"/>
        <item m="1" x="420"/>
        <item m="1" x="689"/>
        <item m="1" x="335"/>
        <item m="1" x="709"/>
        <item m="1" x="750"/>
        <item m="1" x="764"/>
        <item m="1" x="373"/>
        <item m="1" x="788"/>
        <item m="1" x="389"/>
        <item m="1" x="799"/>
        <item m="1" x="393"/>
        <item m="1" x="102"/>
        <item m="1" x="405"/>
        <item m="1" x="112"/>
        <item m="1" x="410"/>
        <item m="1" x="116"/>
        <item m="1" x="414"/>
        <item m="1" x="125"/>
        <item m="1" x="425"/>
        <item m="1" x="128"/>
        <item m="1" x="430"/>
        <item m="1" x="118"/>
        <item m="1" x="416"/>
        <item m="1" x="130"/>
        <item m="1" x="432"/>
        <item m="1" x="135"/>
        <item m="1" x="438"/>
        <item m="1" x="140"/>
        <item m="1" x="447"/>
        <item m="1" x="148"/>
        <item m="1" x="454"/>
        <item m="1" x="156"/>
        <item m="1" x="462"/>
        <item m="1" x="173"/>
        <item m="1" x="476"/>
        <item m="1" x="184"/>
        <item m="1" x="488"/>
        <item m="1" x="197"/>
        <item m="1" x="517"/>
        <item m="1" x="418"/>
        <item m="1" x="123"/>
        <item m="1" x="423"/>
        <item m="1" x="127"/>
        <item m="1" x="434"/>
        <item m="1" x="137"/>
        <item m="1" x="440"/>
        <item m="1" x="443"/>
        <item m="1" x="150"/>
        <item m="1" x="456"/>
        <item m="1" x="158"/>
        <item m="1" x="463"/>
        <item m="1" x="165"/>
        <item m="1" x="186"/>
        <item m="1" x="501"/>
        <item m="1" x="428"/>
        <item m="1" x="133"/>
        <item m="1" x="436"/>
        <item m="1" x="139"/>
        <item m="1" x="444"/>
        <item m="1" x="144"/>
        <item m="1" x="450"/>
        <item m="1" x="152"/>
        <item m="1" x="458"/>
        <item m="1" x="166"/>
        <item m="1" x="471"/>
        <item m="1" x="176"/>
        <item m="1" x="479"/>
        <item m="1" x="189"/>
        <item m="1" x="503"/>
        <item m="1" x="213"/>
        <item m="1" x="521"/>
        <item m="1" x="229"/>
        <item m="1" x="253"/>
        <item m="1" x="579"/>
        <item m="1" x="270"/>
        <item m="1" x="601"/>
        <item m="1" x="442"/>
        <item m="1" x="146"/>
        <item m="1" x="452"/>
        <item m="1" x="154"/>
        <item m="1" x="459"/>
        <item m="1" x="160"/>
        <item m="1" x="473"/>
        <item m="1" x="178"/>
        <item m="1" x="481"/>
        <item m="1" x="215"/>
        <item m="1" x="525"/>
        <item m="1" x="231"/>
        <item m="1" x="539"/>
        <item m="1" x="244"/>
        <item m="1" x="581"/>
        <item m="1" x="272"/>
        <item m="1" x="605"/>
        <item m="1" x="284"/>
        <item m="1" x="631"/>
        <item m="1" x="460"/>
        <item m="1" x="161"/>
        <item m="1" x="466"/>
        <item m="1" x="169"/>
        <item m="1" x="483"/>
        <item m="1" x="191"/>
        <item m="1" x="492"/>
        <item m="1" x="201"/>
        <item m="1" x="507"/>
        <item m="1" x="233"/>
        <item m="1" x="543"/>
        <item m="1" x="247"/>
        <item m="1" x="560"/>
        <item m="1" x="258"/>
        <item m="1" x="607"/>
        <item m="1" x="286"/>
        <item m="1" x="633"/>
        <item m="1" x="298"/>
        <item m="1" x="655"/>
        <item m="1" x="324"/>
        <item m="1" x="698"/>
        <item m="1" x="468"/>
        <item m="1" x="170"/>
        <item m="1" x="475"/>
        <item m="1" x="193"/>
        <item m="1" x="495"/>
        <item m="1" x="203"/>
        <item m="1" x="508"/>
        <item m="1" x="218"/>
        <item m="1" x="545"/>
        <item m="1" x="249"/>
        <item m="1" x="564"/>
        <item m="1" x="261"/>
        <item m="1" x="585"/>
        <item m="1" x="288"/>
        <item m="1" x="635"/>
        <item m="1" x="300"/>
        <item m="1" x="656"/>
        <item m="1" x="313"/>
        <item m="1" x="701"/>
        <item m="1" x="338"/>
        <item m="1" x="718"/>
        <item m="1" x="348"/>
        <item m="1" x="486"/>
        <item m="1" x="205"/>
        <item m="1" x="511"/>
        <item m="1" x="219"/>
        <item m="1" x="530"/>
        <item m="1" x="237"/>
        <item m="1" x="566"/>
        <item m="1" x="263"/>
        <item m="1" x="586"/>
        <item m="1" x="277"/>
        <item m="1" x="613"/>
        <item m="1" x="302"/>
        <item m="1" x="658"/>
        <item m="1" x="314"/>
        <item m="1" x="680"/>
        <item m="1" x="328"/>
        <item m="1" x="721"/>
        <item m="1" x="350"/>
        <item m="1" x="741"/>
        <item m="1" x="360"/>
        <item m="1" x="756"/>
        <item m="1" x="513"/>
        <item m="1" x="221"/>
        <item m="1" x="532"/>
        <item m="1" x="238"/>
        <item m="1" x="549"/>
        <item m="1" x="265"/>
        <item m="1" x="588"/>
        <item m="1" x="615"/>
        <item m="1" x="318"/>
        <item m="1" x="329"/>
        <item m="1" x="352"/>
        <item m="1" x="743"/>
        <item m="1" x="363"/>
        <item m="1" x="757"/>
        <item m="1" x="781"/>
        <item m="1" x="383"/>
        <item m="1" x="593"/>
        <item m="1" x="617"/>
        <item m="1" x="291"/>
        <item m="1" x="644"/>
        <item m="1" x="320"/>
        <item m="1" x="342"/>
        <item m="1" x="745"/>
        <item m="1" x="365"/>
        <item m="1" x="759"/>
        <item m="1" x="368"/>
        <item m="1" x="772"/>
        <item m="1" x="385"/>
        <item m="1" x="795"/>
        <item m="1" x="391"/>
        <item m="1" x="97"/>
        <item m="1" x="396"/>
        <item m="1" x="621"/>
        <item m="1" x="293"/>
        <item m="1" x="645"/>
        <item m="1" x="306"/>
        <item m="1" x="666"/>
        <item m="1" x="333"/>
        <item m="1" x="706"/>
        <item m="1" x="726"/>
        <item m="1" x="355"/>
        <item m="1" x="761"/>
        <item m="1" x="370"/>
        <item m="1" x="773"/>
        <item m="1" x="376"/>
        <item m="1" x="785"/>
        <item m="1" x="99"/>
        <item m="1" x="397"/>
        <item m="1" x="104"/>
        <item m="1" x="402"/>
        <item m="1" x="114"/>
        <item m="1" x="309"/>
        <item m="1" x="668"/>
        <item m="1" x="323"/>
        <item m="1" x="708"/>
        <item m="1" x="344"/>
        <item m="1" x="730"/>
        <item m="1" x="357"/>
        <item m="1" x="749"/>
        <item m="1" x="372"/>
        <item m="1" x="776"/>
        <item m="1" x="379"/>
        <item m="1" x="787"/>
        <item m="1" x="388"/>
        <item m="1" x="101"/>
        <item m="1" x="400"/>
        <item m="1" x="107"/>
        <item m="1" x="404"/>
        <item m="1" x="111"/>
        <item m="1" x="413"/>
        <item m="1" x="121"/>
        <item m="1" x="421"/>
        <item m="1" x="690"/>
        <item m="1" x="336"/>
        <item m="1" x="732"/>
        <item m="1" x="752"/>
        <item m="1" x="766"/>
        <item m="1" x="381"/>
        <item m="1" x="790"/>
        <item m="1" x="390"/>
        <item m="1" x="800"/>
        <item m="1" x="395"/>
        <item m="1" x="109"/>
        <item m="1" x="407"/>
        <item m="1" x="113"/>
        <item m="1" x="411"/>
        <item m="1" x="117"/>
        <item m="1" x="126"/>
        <item m="1" x="426"/>
        <item m="1" x="129"/>
        <item m="1" x="431"/>
        <item m="1" x="412"/>
        <item m="1" x="119"/>
        <item m="1" x="417"/>
        <item m="1" x="427"/>
        <item m="1" x="131"/>
        <item m="1" x="433"/>
        <item m="1" x="136"/>
        <item m="1" x="439"/>
        <item m="1" x="143"/>
        <item m="1" x="448"/>
        <item m="1" x="149"/>
        <item m="1" x="455"/>
        <item m="1" x="157"/>
        <item m="1" x="470"/>
        <item m="1" x="174"/>
        <item m="1" x="477"/>
        <item m="1" x="185"/>
        <item m="1" x="489"/>
        <item m="1" x="212"/>
        <item m="1" x="518"/>
        <item m="1" x="419"/>
        <item m="1" x="124"/>
        <item m="1" x="424"/>
        <item m="1" x="132"/>
        <item m="1" x="435"/>
        <item m="1" x="138"/>
        <item m="1" x="441"/>
        <item m="1" x="141"/>
        <item m="1" x="449"/>
        <item m="1" x="151"/>
        <item m="1" x="457"/>
        <item m="1" x="159"/>
        <item m="1" x="464"/>
        <item m="1" x="175"/>
        <item m="1" x="478"/>
        <item m="1" x="188"/>
        <item m="1" x="491"/>
        <item m="1" x="199"/>
        <item m="1" x="520"/>
        <item m="1" x="228"/>
        <item m="1" x="429"/>
        <item m="1" x="134"/>
        <item m="1" x="437"/>
        <item m="1" x="142"/>
        <item m="1" x="445"/>
        <item m="1" x="145"/>
        <item m="1" x="451"/>
        <item m="1" x="153"/>
        <item m="1" x="465"/>
        <item m="1" x="167"/>
        <item m="1" x="472"/>
        <item m="1" x="177"/>
        <item m="1" x="480"/>
        <item m="1" x="200"/>
        <item m="1" x="504"/>
        <item m="1" x="214"/>
        <item m="1" x="522"/>
        <item m="1" x="230"/>
        <item m="1" x="558"/>
        <item m="1" x="256"/>
        <item m="1" x="580"/>
        <item m="1" x="271"/>
        <item m="1" x="602"/>
        <item m="1" x="446"/>
        <item m="1" x="147"/>
        <item m="1" x="453"/>
        <item m="1" x="168"/>
        <item m="1" x="474"/>
        <item m="1" x="179"/>
        <item m="1" x="482"/>
        <item m="1" x="190"/>
        <item m="1" x="505"/>
        <item m="1" x="217"/>
        <item m="1" x="526"/>
        <item m="1" x="232"/>
        <item m="1" x="540"/>
        <item m="1" x="257"/>
        <item m="1" x="582"/>
        <item m="1" x="274"/>
        <item m="1" x="606"/>
        <item m="1" x="285"/>
        <item m="1" x="155"/>
        <item m="1" x="461"/>
        <item m="1" x="162"/>
        <item m="1" x="467"/>
        <item m="1" x="180"/>
        <item m="1" x="484"/>
        <item m="1" x="192"/>
        <item m="1" x="493"/>
        <item m="1" x="202"/>
        <item m="1" x="527"/>
        <item m="1" x="235"/>
        <item m="1" x="544"/>
        <item m="1" x="248"/>
        <item m="1" x="561"/>
        <item m="1" x="275"/>
        <item m="1" x="608"/>
        <item m="1" x="287"/>
        <item m="1" x="634"/>
        <item m="1" x="299"/>
        <item m="1" x="678"/>
        <item m="1" x="325"/>
        <item m="1" x="699"/>
        <item m="1" x="469"/>
        <item m="1" x="171"/>
        <item m="1" x="485"/>
        <item m="1" x="194"/>
        <item m="1" x="496"/>
        <item m="1" x="204"/>
        <item m="1" x="509"/>
        <item m="1" x="236"/>
        <item m="1" x="546"/>
        <item m="1" x="250"/>
        <item m="1" x="565"/>
        <item m="1" x="262"/>
        <item m="1" x="612"/>
        <item m="1" x="289"/>
        <item m="1" x="636"/>
        <item m="1" x="301"/>
        <item m="1" x="657"/>
        <item m="1" x="327"/>
        <item m="1" x="702"/>
        <item m="1" x="339"/>
        <item m="1" x="719"/>
        <item m="1" x="349"/>
        <item m="1" x="497"/>
        <item m="1" x="206"/>
        <item m="1" x="512"/>
        <item m="1" x="220"/>
        <item m="1" x="531"/>
        <item m="1" x="251"/>
        <item m="1" x="567"/>
        <item m="1" x="264"/>
        <item m="1" x="587"/>
        <item m="1" x="278"/>
        <item m="1" x="640"/>
        <item m="1" x="303"/>
        <item m="1" x="659"/>
        <item m="1" x="317"/>
        <item m="1" x="681"/>
        <item m="1" x="341"/>
        <item m="1" x="722"/>
        <item m="1" x="351"/>
        <item m="1" x="742"/>
        <item m="1" x="362"/>
        <item m="1" x="770"/>
        <item m="1" x="514"/>
        <item m="1" x="222"/>
        <item m="1" x="533"/>
        <item m="1" x="239"/>
        <item m="1" x="570"/>
        <item m="1" x="266"/>
        <item m="1" x="589"/>
        <item m="1" x="280"/>
        <item m="1" x="616"/>
        <item m="1" x="305"/>
        <item m="1" x="319"/>
        <item m="1" x="682"/>
        <item m="1" x="331"/>
        <item m="1" x="723"/>
        <item m="1" x="353"/>
        <item m="1" x="744"/>
        <item m="1" x="364"/>
        <item m="1" x="758"/>
        <item m="1" x="375"/>
        <item m="1" x="782"/>
        <item m="1" x="384"/>
        <item m="1" x="794"/>
        <item m="1" x="550"/>
        <item m="1" x="267"/>
        <item m="1" x="594"/>
        <item m="1" x="281"/>
        <item m="1" x="618"/>
        <item m="1" x="292"/>
        <item m="1" x="662"/>
        <item m="1" x="321"/>
        <item m="1" x="684"/>
        <item m="1" x="332"/>
        <item m="1" x="705"/>
        <item m="1" x="354"/>
        <item m="1" x="746"/>
        <item m="1" x="366"/>
        <item m="1" x="760"/>
        <item m="1" x="369"/>
        <item m="1" x="784"/>
        <item m="1" x="386"/>
        <item m="1" x="796"/>
        <item m="1" x="392"/>
        <item m="1" x="98"/>
        <item m="1" x="282"/>
        <item m="1" x="622"/>
        <item m="1" x="294"/>
        <item m="1" x="646"/>
        <item m="1" x="308"/>
        <item m="1" x="686"/>
        <item m="1" x="334"/>
        <item m="1" x="707"/>
        <item m="1" x="728"/>
        <item m="1" x="367"/>
        <item m="1" x="762"/>
        <item m="1" x="371"/>
        <item m="1" x="775"/>
        <item m="1" x="378"/>
        <item m="1" x="798"/>
        <item m="1" x="100"/>
        <item m="1" x="399"/>
        <item m="1" x="106"/>
        <item m="1" x="409"/>
        <item m="1" x="115"/>
        <item m="1" x="310"/>
        <item m="1" x="669"/>
        <item m="1" x="710"/>
        <item m="1" x="345"/>
        <item m="1" x="731"/>
        <item m="1" x="358"/>
        <item m="1" x="765"/>
        <item m="1" x="374"/>
        <item m="1" x="777"/>
        <item m="1" x="380"/>
        <item m="1" x="789"/>
        <item m="1" x="394"/>
        <item m="1" x="103"/>
        <item m="1" x="401"/>
        <item m="1" x="108"/>
        <item m="1" x="406"/>
        <item m="1" x="415"/>
        <item m="1" x="122"/>
        <item m="1" x="422"/>
        <item m="1" x="691"/>
        <item m="1" x="346"/>
        <item m="1" x="733"/>
        <item m="1" x="753"/>
        <item m="1" x="778"/>
        <item m="1" x="382"/>
        <item m="1" x="791"/>
        <item m="1" x="254"/>
        <item m="1" x="241"/>
        <item m="1" x="225"/>
        <item m="1" x="209"/>
        <item m="1" x="196"/>
        <item m="1" x="163"/>
        <item m="1" x="311"/>
        <item m="1" x="296"/>
        <item m="1" x="269"/>
        <item m="1" x="223"/>
        <item m="1" x="207"/>
        <item m="1" x="195"/>
        <item m="1" x="181"/>
        <item m="1" x="337"/>
        <item m="1" x="295"/>
        <item m="1" x="268"/>
        <item m="1" x="252"/>
        <item m="1" x="240"/>
        <item m="1" x="359"/>
        <item m="1" x="347"/>
        <item m="1" x="259"/>
        <item m="1" x="245"/>
        <item m="1" x="182"/>
        <item m="1" x="172"/>
        <item m="1" x="164"/>
        <item m="1" x="315"/>
        <item m="1" x="273"/>
        <item m="1" x="255"/>
        <item m="1" x="242"/>
        <item m="1" x="226"/>
        <item m="1" x="210"/>
        <item m="1" x="340"/>
        <item m="1" x="326"/>
        <item m="1" x="312"/>
        <item m="1" x="297"/>
        <item m="1" x="283"/>
        <item m="1" x="224"/>
        <item m="1" x="208"/>
        <item m="1" x="361"/>
        <item m="1" x="279"/>
        <item m="1" x="234"/>
        <item m="1" x="216"/>
        <item m="1" x="187"/>
        <item m="1" x="304"/>
        <item m="1" x="290"/>
        <item m="1" x="276"/>
        <item m="1" x="260"/>
        <item m="1" x="246"/>
        <item m="1" x="198"/>
        <item m="1" x="183"/>
        <item m="1" x="343"/>
        <item m="1" x="330"/>
        <item m="1" x="316"/>
        <item m="1" x="243"/>
        <item m="1" x="227"/>
        <item m="1" x="211"/>
        <item m="1" x="637"/>
        <item m="1" x="609"/>
        <item m="1" x="583"/>
        <item m="1" x="559"/>
        <item m="1" x="500"/>
        <item m="1" x="487"/>
        <item m="1" x="724"/>
        <item m="1" x="703"/>
        <item m="1" x="679"/>
        <item m="1" x="603"/>
        <item m="1" x="578"/>
        <item m="1" x="556"/>
        <item m="1" x="538"/>
        <item m="1" x="516"/>
        <item m="1" x="720"/>
        <item m="1" x="700"/>
        <item m="1" x="677"/>
        <item m="1" x="654"/>
        <item m="1" x="630"/>
        <item m="1" x="555"/>
        <item m="1" x="783"/>
        <item m="1" x="771"/>
        <item m="1" x="663"/>
        <item m="1" x="641"/>
        <item m="1" x="562"/>
        <item m="1" x="541"/>
        <item m="1" x="523"/>
        <item m="1" x="502"/>
        <item m="1" x="490"/>
        <item m="1" x="683"/>
        <item m="1" x="660"/>
        <item m="1" x="638"/>
        <item m="1" x="610"/>
        <item m="1" x="584"/>
        <item m="1" x="519"/>
        <item m="1" x="763"/>
        <item m="1" x="747"/>
        <item m="1" x="725"/>
        <item m="1" x="704"/>
        <item m="1" x="632"/>
        <item m="1" x="604"/>
        <item m="1" x="557"/>
        <item m="1" x="670"/>
        <item m="1" x="590"/>
        <item m="1" x="568"/>
        <item m="1" x="547"/>
        <item m="1" x="528"/>
        <item m="1" x="506"/>
        <item m="1" x="711"/>
        <item m="1" x="687"/>
        <item m="1" x="664"/>
        <item m="1" x="642"/>
        <item m="1" x="614"/>
        <item m="1" x="542"/>
        <item m="1" x="524"/>
        <item m="1" x="767"/>
        <item m="1" x="751"/>
        <item m="1" x="729"/>
        <item m="1" x="661"/>
        <item m="1" x="639"/>
        <item m="1" x="611"/>
        <item m="1" x="671"/>
        <item m="1" x="647"/>
        <item m="1" x="623"/>
        <item m="1" x="595"/>
        <item m="1" x="571"/>
        <item m="1" x="510"/>
        <item m="1" x="494"/>
        <item m="1" x="735"/>
        <item m="1" x="713"/>
        <item m="1" x="692"/>
        <item m="1" x="619"/>
        <item m="1" x="591"/>
        <item m="1" x="569"/>
        <item m="1" x="548"/>
        <item m="1" x="529"/>
        <item m="1" x="734"/>
        <item m="1" x="712"/>
        <item m="1" x="688"/>
        <item m="1" x="665"/>
        <item m="1" x="643"/>
        <item m="1" x="563"/>
        <item m="1" x="792"/>
        <item m="1" x="650"/>
        <item m="1" x="626"/>
        <item m="1" x="551"/>
        <item m="1" x="534"/>
        <item m="1" x="515"/>
        <item m="1" x="498"/>
        <item m="1" x="737"/>
        <item m="1" x="672"/>
        <item m="1" x="648"/>
        <item m="1" x="624"/>
        <item m="1" x="596"/>
        <item m="1" x="572"/>
        <item m="1" x="768"/>
        <item m="1" x="754"/>
        <item m="1" x="736"/>
        <item m="1" x="714"/>
        <item m="1" x="693"/>
        <item m="1" x="620"/>
        <item m="1" x="592"/>
        <item m="1" x="793"/>
        <item m="1" x="779"/>
        <item m="1" x="627"/>
        <item m="1" x="575"/>
        <item m="1" x="553"/>
        <item m="1" x="598"/>
        <item m="1" x="536"/>
        <item m="1" x="738"/>
        <item m="1" x="715"/>
        <item m="1" x="695"/>
        <item m="1" x="674"/>
        <item m="1" x="651"/>
        <item m="1" x="573"/>
        <item m="1" x="552"/>
        <item m="1" x="535"/>
        <item m="1" x="769"/>
        <item m="1" x="755"/>
        <item m="1" x="694"/>
        <item m="1" x="673"/>
        <item m="1" x="649"/>
        <item m="1" x="625"/>
        <item m="1" x="597"/>
        <item m="1" x="676"/>
        <item m="1" x="653"/>
        <item m="1" x="629"/>
        <item m="1" x="600"/>
        <item m="1" x="577"/>
        <item m="1" x="499"/>
        <item m="1" x="740"/>
        <item m="1" x="717"/>
        <item m="1" x="697"/>
        <item m="1" x="628"/>
        <item m="1" x="599"/>
        <item m="1" x="576"/>
        <item m="1" x="554"/>
        <item m="1" x="537"/>
        <item m="1" x="739"/>
        <item m="1" x="716"/>
        <item m="1" x="696"/>
        <item m="1" x="675"/>
        <item m="1" x="652"/>
        <item m="1" x="574"/>
        <item m="1" x="780"/>
        <item x="1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  <pivotField showAll="0"/>
    <pivotField showAll="0"/>
    <pivotField axis="axisRow" showAll="0">
      <items count="374">
        <item m="1" x="250"/>
        <item m="1" x="79"/>
        <item x="24"/>
        <item m="1" x="90"/>
        <item m="1" x="216"/>
        <item x="50"/>
        <item m="1" x="281"/>
        <item m="1" x="246"/>
        <item m="1" x="301"/>
        <item m="1" x="113"/>
        <item m="1" x="229"/>
        <item m="1" x="341"/>
        <item x="16"/>
        <item x="30"/>
        <item m="1" x="317"/>
        <item m="1" x="130"/>
        <item x="57"/>
        <item m="1" x="298"/>
        <item x="13"/>
        <item x="32"/>
        <item m="1" x="74"/>
        <item x="18"/>
        <item m="1" x="310"/>
        <item m="1" x="364"/>
        <item m="1" x="179"/>
        <item m="1" x="293"/>
        <item m="1" x="102"/>
        <item x="26"/>
        <item m="1" x="335"/>
        <item m="1" x="151"/>
        <item x="22"/>
        <item x="25"/>
        <item x="6"/>
        <item x="7"/>
        <item m="1" x="177"/>
        <item m="1" x="219"/>
        <item x="19"/>
        <item m="1" x="260"/>
        <item m="1" x="372"/>
        <item m="1" x="351"/>
        <item m="1" x="168"/>
        <item m="1" x="287"/>
        <item m="1" x="91"/>
        <item m="1" x="141"/>
        <item m="1" x="124"/>
        <item m="1" x="235"/>
        <item m="1" x="193"/>
        <item m="1" x="118"/>
        <item m="1" x="233"/>
        <item m="1" x="321"/>
        <item m="1" x="71"/>
        <item m="1" x="81"/>
        <item m="1" x="247"/>
        <item m="1" x="231"/>
        <item m="1" x="226"/>
        <item m="1" x="110"/>
        <item m="1" x="358"/>
        <item m="1" x="169"/>
        <item x="51"/>
        <item x="12"/>
        <item m="1" x="353"/>
        <item x="15"/>
        <item m="1" x="269"/>
        <item m="1" x="187"/>
        <item m="1" x="322"/>
        <item m="1" x="194"/>
        <item m="1" x="174"/>
        <item m="1" x="148"/>
        <item m="1" x="236"/>
        <item m="1" x="201"/>
        <item m="1" x="314"/>
        <item m="1" x="196"/>
        <item m="1" x="221"/>
        <item m="1" x="282"/>
        <item m="1" x="283"/>
        <item m="1" x="92"/>
        <item m="1" x="356"/>
        <item m="1" x="288"/>
        <item x="5"/>
        <item m="1" x="98"/>
        <item x="20"/>
        <item m="1" x="327"/>
        <item m="1" x="95"/>
        <item x="31"/>
        <item m="1" x="330"/>
        <item m="1" x="258"/>
        <item m="1" x="192"/>
        <item m="1" x="87"/>
        <item m="1" x="349"/>
        <item m="1" x="133"/>
        <item m="1" x="213"/>
        <item m="1" x="122"/>
        <item m="1" x="248"/>
        <item m="1" x="318"/>
        <item m="1" x="170"/>
        <item m="1" x="326"/>
        <item m="1" x="253"/>
        <item m="1" x="180"/>
        <item m="1" x="208"/>
        <item m="1" x="273"/>
        <item m="1" x="159"/>
        <item m="1" x="147"/>
        <item x="1"/>
        <item m="1" x="311"/>
        <item m="1" x="142"/>
        <item m="1" x="278"/>
        <item x="63"/>
        <item m="1" x="85"/>
        <item m="1" x="210"/>
        <item m="1" x="198"/>
        <item m="1" x="138"/>
        <item m="1" x="80"/>
        <item m="1" x="237"/>
        <item x="27"/>
        <item m="1" x="160"/>
        <item m="1" x="230"/>
        <item m="1" x="115"/>
        <item m="1" x="114"/>
        <item m="1" x="155"/>
        <item m="1" x="185"/>
        <item m="1" x="365"/>
        <item m="1" x="94"/>
        <item m="1" x="103"/>
        <item m="1" x="199"/>
        <item m="1" x="254"/>
        <item m="1" x="294"/>
        <item m="1" x="224"/>
        <item m="1" x="267"/>
        <item x="14"/>
        <item m="1" x="69"/>
        <item x="4"/>
        <item m="1" x="152"/>
        <item m="1" x="181"/>
        <item m="1" x="188"/>
        <item m="1" x="242"/>
        <item m="1" x="96"/>
        <item m="1" x="121"/>
        <item m="1" x="259"/>
        <item m="1" x="146"/>
        <item x="42"/>
        <item m="1" x="249"/>
        <item m="1" x="261"/>
        <item m="1" x="214"/>
        <item m="1" x="279"/>
        <item m="1" x="222"/>
        <item m="1" x="361"/>
        <item m="1" x="178"/>
        <item m="1" x="139"/>
        <item m="1" x="366"/>
        <item m="1" x="164"/>
        <item m="1" x="104"/>
        <item m="1" x="324"/>
        <item m="1" x="116"/>
        <item m="1" x="93"/>
        <item m="1" x="329"/>
        <item m="1" x="239"/>
        <item m="1" x="131"/>
        <item m="1" x="171"/>
        <item m="1" x="125"/>
        <item m="1" x="88"/>
        <item m="1" x="357"/>
        <item m="1" x="276"/>
        <item m="1" x="352"/>
        <item m="1" x="77"/>
        <item m="1" x="136"/>
        <item m="1" x="244"/>
        <item m="1" x="291"/>
        <item m="1" x="132"/>
        <item m="1" x="360"/>
        <item m="1" x="175"/>
        <item m="1" x="312"/>
        <item m="1" x="227"/>
        <item m="1" x="135"/>
        <item m="1" x="157"/>
        <item m="1" x="315"/>
        <item m="1" x="105"/>
        <item m="1" x="73"/>
        <item m="1" x="262"/>
        <item m="1" x="149"/>
        <item m="1" x="72"/>
        <item m="1" x="66"/>
        <item m="1" x="265"/>
        <item m="1" x="225"/>
        <item m="1" x="127"/>
        <item m="1" x="290"/>
        <item m="1" x="212"/>
        <item m="1" x="117"/>
        <item m="1" x="186"/>
        <item m="1" x="202"/>
        <item m="1" x="82"/>
        <item m="1" x="76"/>
        <item m="1" x="299"/>
        <item m="1" x="111"/>
        <item m="1" x="286"/>
        <item m="1" x="339"/>
        <item m="1" x="348"/>
        <item m="1" x="182"/>
        <item m="1" x="337"/>
        <item m="1" x="228"/>
        <item m="1" x="362"/>
        <item m="1" x="189"/>
        <item m="1" x="270"/>
        <item m="1" x="369"/>
        <item m="1" x="137"/>
        <item m="1" x="251"/>
        <item m="1" x="266"/>
        <item m="1" x="153"/>
        <item m="1" x="302"/>
        <item m="1" x="263"/>
        <item m="1" x="303"/>
        <item m="1" x="150"/>
        <item m="1" x="316"/>
        <item m="1" x="167"/>
        <item m="1" x="203"/>
        <item m="1" x="284"/>
        <item m="1" x="106"/>
        <item m="1" x="99"/>
        <item m="1" x="144"/>
        <item m="1" x="350"/>
        <item m="1" x="176"/>
        <item m="1" x="238"/>
        <item m="1" x="86"/>
        <item m="1" x="217"/>
        <item m="1" x="97"/>
        <item m="1" x="89"/>
        <item m="1" x="75"/>
        <item m="1" x="304"/>
        <item x="53"/>
        <item m="1" x="338"/>
        <item m="1" x="309"/>
        <item m="1" x="328"/>
        <item m="1" x="346"/>
        <item m="1" x="67"/>
        <item m="1" x="158"/>
        <item m="1" x="367"/>
        <item m="1" x="252"/>
        <item m="1" x="271"/>
        <item m="1" x="300"/>
        <item m="1" x="165"/>
        <item m="1" x="112"/>
        <item m="1" x="107"/>
        <item m="1" x="255"/>
        <item m="1" x="83"/>
        <item m="1" x="161"/>
        <item m="1" x="354"/>
        <item m="1" x="344"/>
        <item m="1" x="145"/>
        <item m="1" x="289"/>
        <item m="1" x="197"/>
        <item m="1" x="331"/>
        <item m="1" x="128"/>
        <item m="1" x="123"/>
        <item m="1" x="183"/>
        <item m="1" x="101"/>
        <item m="1" x="223"/>
        <item m="1" x="292"/>
        <item m="1" x="277"/>
        <item m="1" x="154"/>
        <item m="1" x="334"/>
        <item m="1" x="100"/>
        <item m="1" x="370"/>
        <item m="1" x="140"/>
        <item m="1" x="215"/>
        <item m="1" x="200"/>
        <item m="1" x="305"/>
        <item m="1" x="332"/>
        <item m="1" x="319"/>
        <item m="1" x="264"/>
        <item m="1" x="68"/>
        <item m="1" x="274"/>
        <item m="1" x="109"/>
        <item m="1" x="371"/>
        <item x="34"/>
        <item m="1" x="156"/>
        <item m="1" x="240"/>
        <item m="1" x="363"/>
        <item m="1" x="268"/>
        <item m="1" x="172"/>
        <item x="3"/>
        <item m="1" x="325"/>
        <item m="1" x="232"/>
        <item m="1" x="205"/>
        <item m="1" x="209"/>
        <item m="1" x="78"/>
        <item m="1" x="347"/>
        <item m="1" x="297"/>
        <item m="1" x="218"/>
        <item m="1" x="84"/>
        <item m="1" x="184"/>
        <item m="1" x="256"/>
        <item m="1" x="280"/>
        <item m="1" x="162"/>
        <item x="0"/>
        <item m="1" x="220"/>
        <item m="1" x="195"/>
        <item m="1" x="336"/>
        <item m="1" x="345"/>
        <item m="1" x="166"/>
        <item m="1" x="243"/>
        <item m="1" x="340"/>
        <item m="1" x="129"/>
        <item m="1" x="245"/>
        <item m="1" x="272"/>
        <item m="1" x="359"/>
        <item m="1" x="204"/>
        <item m="1" x="355"/>
        <item m="1" x="108"/>
        <item m="1" x="211"/>
        <item m="1" x="306"/>
        <item m="1" x="320"/>
        <item m="1" x="234"/>
        <item m="1" x="119"/>
        <item m="1" x="333"/>
        <item m="1" x="190"/>
        <item m="1" x="143"/>
        <item m="1" x="257"/>
        <item x="2"/>
        <item m="1" x="368"/>
        <item m="1" x="285"/>
        <item m="1" x="173"/>
        <item x="8"/>
        <item x="9"/>
        <item m="1" x="207"/>
        <item m="1" x="163"/>
        <item m="1" x="308"/>
        <item x="64"/>
        <item x="17"/>
        <item m="1" x="295"/>
        <item m="1" x="126"/>
        <item m="1" x="313"/>
        <item m="1" x="275"/>
        <item x="35"/>
        <item m="1" x="134"/>
        <item m="1" x="307"/>
        <item m="1" x="296"/>
        <item m="1" x="120"/>
        <item x="55"/>
        <item m="1" x="70"/>
        <item m="1" x="342"/>
        <item m="1" x="191"/>
        <item m="1" x="206"/>
        <item m="1" x="323"/>
        <item x="10"/>
        <item x="11"/>
        <item x="21"/>
        <item x="23"/>
        <item m="1" x="241"/>
        <item x="28"/>
        <item x="29"/>
        <item x="33"/>
        <item x="37"/>
        <item x="36"/>
        <item x="38"/>
        <item x="39"/>
        <item x="40"/>
        <item x="41"/>
        <item x="43"/>
        <item x="44"/>
        <item x="46"/>
        <item x="45"/>
        <item x="47"/>
        <item x="49"/>
        <item x="48"/>
        <item x="52"/>
        <item x="54"/>
        <item m="1" x="343"/>
        <item x="56"/>
        <item x="58"/>
        <item x="59"/>
        <item x="60"/>
        <item x="61"/>
        <item x="62"/>
        <item x="65"/>
        <item t="default"/>
      </items>
    </pivotField>
    <pivotField axis="axisPage" showAll="0">
      <items count="8">
        <item m="1" x="5"/>
        <item x="0"/>
        <item m="1" x="2"/>
        <item x="1"/>
        <item m="1" x="4"/>
        <item m="1" x="3"/>
        <item m="1" x="6"/>
        <item t="default"/>
      </items>
    </pivotField>
    <pivotField showAll="0"/>
    <pivotField dataField="1" showAll="0"/>
    <pivotField showAll="0"/>
    <pivotField axis="axisPage" showAll="0">
      <items count="13">
        <item x="5"/>
        <item m="1" x="10"/>
        <item x="3"/>
        <item x="4"/>
        <item m="1" x="11"/>
        <item m="1" x="7"/>
        <item m="1" x="6"/>
        <item m="1" x="9"/>
        <item m="1" x="8"/>
        <item x="0"/>
        <item x="1"/>
        <item x="2"/>
        <item t="default"/>
      </items>
    </pivotField>
    <pivotField showAll="0"/>
    <pivotField axis="axisPage" showAll="0">
      <items count="6">
        <item m="1" x="4"/>
        <item m="1" x="3"/>
        <item m="1"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4">
    <i>
      <x v="36"/>
    </i>
    <i>
      <x v="80"/>
    </i>
    <i>
      <x v="106"/>
    </i>
    <i>
      <x v="130"/>
    </i>
    <i>
      <x v="316"/>
    </i>
    <i>
      <x v="325"/>
    </i>
    <i>
      <x v="356"/>
    </i>
    <i>
      <x v="364"/>
    </i>
    <i>
      <x v="367"/>
    </i>
    <i>
      <x v="369"/>
    </i>
    <i>
      <x v="370"/>
    </i>
    <i>
      <x v="371"/>
    </i>
    <i>
      <x v="372"/>
    </i>
    <i t="grand">
      <x/>
    </i>
  </rowItems>
  <colItems count="1">
    <i/>
  </colItems>
  <pageFields count="4">
    <pageField fld="12" item="4" hier="-1"/>
    <pageField fld="10" item="0" hier="-1"/>
    <pageField fld="6" hier="-1"/>
    <pageField fld="1" hier="-1"/>
  </pageFields>
  <dataFields count="1">
    <dataField name="Terminal_FBB " fld="8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9" cacheId="99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outline="1" outlineData="1" multipleFieldFilters="0" rowHeaderCaption="USUARIO CRM" fieldListSortAscending="1">
  <location ref="E6:F18" firstHeaderRow="1" firstDataRow="1" firstDataCol="1" rowPageCount="4" colPageCount="1"/>
  <pivotFields count="17">
    <pivotField showAll="0"/>
    <pivotField showAll="0"/>
    <pivotField axis="axisPage" showAll="0">
      <items count="846">
        <item m="1" x="334"/>
        <item m="1" x="724"/>
        <item m="1" x="346"/>
        <item m="1" x="768"/>
        <item m="1" x="789"/>
        <item m="1" x="382"/>
        <item m="1" x="818"/>
        <item m="1" x="395"/>
        <item m="1" x="829"/>
        <item m="1" x="404"/>
        <item m="1" x="840"/>
        <item m="1" x="412"/>
        <item m="1" x="419"/>
        <item m="1" x="95"/>
        <item m="1" x="429"/>
        <item m="1" x="101"/>
        <item m="1" x="442"/>
        <item m="1" x="728"/>
        <item m="1" x="348"/>
        <item m="1" x="750"/>
        <item m="1" x="791"/>
        <item m="1" x="806"/>
        <item m="1" x="391"/>
        <item m="1" x="821"/>
        <item m="1" x="406"/>
        <item m="1" x="843"/>
        <item m="1" x="414"/>
        <item m="1" x="87"/>
        <item m="1" x="422"/>
        <item m="1" x="426"/>
        <item m="1" x="97"/>
        <item m="1" x="432"/>
        <item m="1" x="103"/>
        <item m="1" x="436"/>
        <item m="1" x="444"/>
        <item m="1" x="451"/>
        <item m="1" x="456"/>
        <item m="1" x="118"/>
        <item m="1" x="105"/>
        <item m="1" x="447"/>
        <item m="1" x="114"/>
        <item m="1" x="120"/>
        <item m="1" x="463"/>
        <item m="1" x="125"/>
        <item m="1" x="471"/>
        <item m="1" x="134"/>
        <item m="1" x="480"/>
        <item m="1" x="144"/>
        <item m="1" x="489"/>
        <item m="1" x="163"/>
        <item m="1" x="503"/>
        <item m="1" x="175"/>
        <item m="1" x="191"/>
        <item m="1" x="440"/>
        <item m="1" x="449"/>
        <item m="1" x="111"/>
        <item m="1" x="454"/>
        <item m="1" x="459"/>
        <item m="1" x="122"/>
        <item m="1" x="465"/>
        <item m="1" x="127"/>
        <item m="1" x="473"/>
        <item m="1" x="136"/>
        <item m="1" x="146"/>
        <item m="1" x="154"/>
        <item m="1" x="505"/>
        <item m="1" x="177"/>
        <item m="1" x="195"/>
        <item m="1" x="226"/>
        <item x="0"/>
        <item m="1" x="461"/>
        <item m="1" x="468"/>
        <item m="1" x="138"/>
        <item m="1" x="475"/>
        <item m="1" x="483"/>
        <item m="1" x="155"/>
        <item m="1" x="507"/>
        <item m="1" x="180"/>
        <item m="1" x="211"/>
        <item m="1" x="547"/>
        <item m="1" x="228"/>
        <item m="1" x="565"/>
        <item m="1" x="274"/>
        <item m="1" x="606"/>
        <item m="1" x="256"/>
        <item m="1" x="633"/>
        <item m="1" x="132"/>
        <item m="1" x="477"/>
        <item m="1" x="485"/>
        <item m="1" x="140"/>
        <item m="1" x="148"/>
        <item m="1" x="157"/>
        <item m="1" x="498"/>
        <item m="1" x="509"/>
        <item m="1" x="168"/>
        <item m="1" x="182"/>
        <item m="1" x="213"/>
        <item m="1" x="231"/>
        <item m="1" x="244"/>
        <item m="1" x="587"/>
        <item m="1" x="608"/>
        <item m="1" x="276"/>
        <item m="1" x="637"/>
        <item m="1" x="292"/>
        <item m="1" x="150"/>
        <item m="1" x="511"/>
        <item m="1" x="492"/>
        <item m="1" x="665"/>
        <item m="1" x="487"/>
        <item m="1" x="184"/>
        <item m="1" x="142"/>
        <item m="1" x="159"/>
        <item m="1" x="304"/>
        <item m="1" x="198"/>
        <item m="1" x="532"/>
        <item m="1" x="233"/>
        <item m="1" x="570"/>
        <item m="1" x="248"/>
        <item m="1" x="588"/>
        <item m="1" x="639"/>
        <item m="1" x="261"/>
        <item m="1" x="613"/>
        <item m="1" x="294"/>
        <item m="1" x="668"/>
        <item m="1" x="307"/>
        <item m="1" x="690"/>
        <item m="1" x="320"/>
        <item m="1" x="336"/>
        <item m="1" x="737"/>
        <item m="1" x="494"/>
        <item m="1" x="501"/>
        <item m="1" x="186"/>
        <item m="1" x="160"/>
        <item m="1" x="522"/>
        <item m="1" x="200"/>
        <item m="1" x="534"/>
        <item m="1" x="216"/>
        <item m="1" x="572"/>
        <item m="1" x="250"/>
        <item m="1" x="614"/>
        <item m="1" x="264"/>
        <item m="1" x="592"/>
        <item m="1" x="280"/>
        <item m="1" x="296"/>
        <item m="1" x="670"/>
        <item m="1" x="309"/>
        <item m="1" x="692"/>
        <item m="1" x="323"/>
        <item m="1" x="714"/>
        <item m="1" x="740"/>
        <item m="1" x="352"/>
        <item m="1" x="759"/>
        <item m="1" x="364"/>
        <item m="1" x="202"/>
        <item m="1" x="514"/>
        <item m="1" x="217"/>
        <item m="1" x="266"/>
        <item m="1" x="537"/>
        <item m="1" x="616"/>
        <item m="1" x="237"/>
        <item m="1" x="555"/>
        <item m="1" x="594"/>
        <item m="1" x="282"/>
        <item m="1" x="645"/>
        <item m="1" x="297"/>
        <item m="1" x="312"/>
        <item m="1" x="694"/>
        <item m="1" x="325"/>
        <item m="1" x="718"/>
        <item m="1" x="339"/>
        <item m="1" x="762"/>
        <item m="1" x="366"/>
        <item m="1" x="783"/>
        <item m="1" x="375"/>
        <item m="1" x="797"/>
        <item m="1" x="539"/>
        <item m="1" x="219"/>
        <item m="1" x="557"/>
        <item m="1" x="239"/>
        <item m="1" x="576"/>
        <item m="1" x="269"/>
        <item m="1" x="618"/>
        <item m="1" x="284"/>
        <item m="1" x="650"/>
        <item m="1" x="299"/>
        <item m="1" x="329"/>
        <item m="1" x="719"/>
        <item m="1" x="341"/>
        <item m="1" x="368"/>
        <item m="1" x="784"/>
        <item m="1" x="378"/>
        <item m="1" x="798"/>
        <item m="1" x="578"/>
        <item m="1" x="254"/>
        <item m="1" x="652"/>
        <item m="1" x="678"/>
        <item m="1" x="331"/>
        <item m="1" x="722"/>
        <item m="1" x="744"/>
        <item m="1" x="379"/>
        <item m="1" x="801"/>
        <item m="1" x="386"/>
        <item m="1" x="815"/>
        <item m="1" x="393"/>
        <item m="1" x="401"/>
        <item m="1" x="838"/>
        <item m="1" x="409"/>
        <item m="1" x="82"/>
        <item m="1" x="417"/>
        <item m="1" x="624"/>
        <item m="1" x="656"/>
        <item m="1" x="301"/>
        <item m="1" x="680"/>
        <item m="1" x="316"/>
        <item m="1" x="701"/>
        <item m="1" x="333"/>
        <item m="1" x="345"/>
        <item m="1" x="747"/>
        <item m="1" x="767"/>
        <item m="1" x="371"/>
        <item m="1" x="788"/>
        <item m="1" x="803"/>
        <item m="1" x="388"/>
        <item m="1" x="817"/>
        <item m="1" x="394"/>
        <item m="1" x="403"/>
        <item m="1" x="411"/>
        <item m="1" x="84"/>
        <item m="1" x="418"/>
        <item m="1" x="89"/>
        <item m="1" x="424"/>
        <item m="1" x="94"/>
        <item m="1" x="318"/>
        <item m="1" x="100"/>
        <item m="1" x="683"/>
        <item m="1" x="703"/>
        <item m="1" x="335"/>
        <item m="1" x="749"/>
        <item m="1" x="359"/>
        <item m="1" x="771"/>
        <item m="1" x="372"/>
        <item m="1" x="790"/>
        <item m="1" x="820"/>
        <item m="1" x="390"/>
        <item m="1" x="396"/>
        <item m="1" x="86"/>
        <item m="1" x="405"/>
        <item m="1" x="830"/>
        <item m="1" x="421"/>
        <item m="1" x="842"/>
        <item m="1" x="91"/>
        <item m="1" x="425"/>
        <item m="1" x="431"/>
        <item m="1" x="96"/>
        <item m="1" x="435"/>
        <item m="1" x="107"/>
        <item m="1" x="443"/>
        <item m="1" x="729"/>
        <item m="1" x="350"/>
        <item m="1" x="754"/>
        <item m="1" x="361"/>
        <item m="1" x="773"/>
        <item m="1" x="793"/>
        <item m="1" x="384"/>
        <item m="1" x="808"/>
        <item m="1" x="823"/>
        <item m="1" x="398"/>
        <item m="1" x="832"/>
        <item m="1" x="408"/>
        <item m="1" x="844"/>
        <item m="1" x="416"/>
        <item m="1" x="88"/>
        <item m="1" x="93"/>
        <item m="1" x="428"/>
        <item m="1" x="98"/>
        <item m="1" x="433"/>
        <item m="1" x="104"/>
        <item m="1" x="446"/>
        <item m="1" x="438"/>
        <item m="1" x="110"/>
        <item m="1" x="452"/>
        <item m="1" x="113"/>
        <item m="1" x="457"/>
        <item m="1" x="119"/>
        <item m="1" x="99"/>
        <item m="1" x="434"/>
        <item m="1" x="106"/>
        <item m="1" x="439"/>
        <item m="1" x="448"/>
        <item m="1" x="453"/>
        <item m="1" x="115"/>
        <item m="1" x="458"/>
        <item m="1" x="121"/>
        <item m="1" x="464"/>
        <item m="1" x="126"/>
        <item m="1" x="130"/>
        <item m="1" x="472"/>
        <item m="1" x="135"/>
        <item m="1" x="165"/>
        <item m="1" x="481"/>
        <item m="1" x="496"/>
        <item m="1" x="145"/>
        <item m="1" x="504"/>
        <item m="1" x="176"/>
        <item m="1" x="517"/>
        <item m="1" x="194"/>
        <item m="1" x="209"/>
        <item m="1" x="544"/>
        <item m="1" x="441"/>
        <item m="1" x="109"/>
        <item m="1" x="450"/>
        <item m="1" x="112"/>
        <item m="1" x="116"/>
        <item m="1" x="460"/>
        <item m="1" x="123"/>
        <item m="1" x="466"/>
        <item m="1" x="128"/>
        <item m="1" x="474"/>
        <item m="1" x="467"/>
        <item m="1" x="137"/>
        <item m="1" x="482"/>
        <item m="1" x="147"/>
        <item m="1" x="490"/>
        <item m="1" x="166"/>
        <item m="1" x="506"/>
        <item m="1" x="179"/>
        <item m="1" x="518"/>
        <item m="1" x="196"/>
        <item m="1" x="546"/>
        <item m="1" x="227"/>
        <item m="1" x="455"/>
        <item m="1" x="117"/>
        <item m="1" x="462"/>
        <item m="1" x="124"/>
        <item m="1" x="129"/>
        <item m="1" x="469"/>
        <item m="1" x="131"/>
        <item m="1" x="476"/>
        <item m="1" x="139"/>
        <item m="1" x="484"/>
        <item m="1" x="491"/>
        <item m="1" x="156"/>
        <item m="1" x="497"/>
        <item m="1" x="167"/>
        <item m="1" x="181"/>
        <item m="1" x="508"/>
        <item m="1" x="197"/>
        <item m="1" x="529"/>
        <item m="1" x="212"/>
        <item m="1" x="548"/>
        <item m="1" x="230"/>
        <item m="1" x="566"/>
        <item m="1" x="259"/>
        <item m="1" x="607"/>
        <item m="1" x="275"/>
        <item m="1" x="634"/>
        <item m="1" x="470"/>
        <item m="1" x="133"/>
        <item m="1" x="149"/>
        <item m="1" x="478"/>
        <item m="1" x="141"/>
        <item m="1" x="486"/>
        <item m="1" x="158"/>
        <item m="1" x="499"/>
        <item m="1" x="169"/>
        <item m="1" x="510"/>
        <item m="1" x="183"/>
        <item m="1" x="519"/>
        <item m="1" x="530"/>
        <item m="1" x="215"/>
        <item m="1" x="551"/>
        <item m="1" x="232"/>
        <item m="1" x="567"/>
        <item m="1" x="247"/>
        <item m="1" x="260"/>
        <item m="1" x="278"/>
        <item m="1" x="609"/>
        <item m="1" x="638"/>
        <item m="1" x="293"/>
        <item m="1" x="666"/>
        <item m="1" x="479"/>
        <item m="1" x="143"/>
        <item m="1" x="488"/>
        <item m="1" x="151"/>
        <item m="1" x="493"/>
        <item m="1" x="500"/>
        <item m="1" x="170"/>
        <item m="1" x="512"/>
        <item m="1" x="185"/>
        <item m="1" x="520"/>
        <item m="1" x="199"/>
        <item m="1" x="533"/>
        <item m="1" x="552"/>
        <item m="1" x="235"/>
        <item m="1" x="571"/>
        <item m="1" x="249"/>
        <item m="1" x="589"/>
        <item m="1" x="279"/>
        <item m="1" x="640"/>
        <item m="1" x="295"/>
        <item m="1" x="669"/>
        <item m="1" x="308"/>
        <item m="1" x="713"/>
        <item m="1" x="337"/>
        <item m="1" x="738"/>
        <item m="1" x="495"/>
        <item m="1" x="161"/>
        <item m="1" x="502"/>
        <item m="1" x="171"/>
        <item m="1" x="513"/>
        <item m="1" x="187"/>
        <item m="1" x="523"/>
        <item m="1" x="201"/>
        <item m="1" x="535"/>
        <item m="1" x="236"/>
        <item m="1" x="573"/>
        <item m="1" x="251"/>
        <item m="1" x="593"/>
        <item m="1" x="265"/>
        <item m="1" x="615"/>
        <item m="1" x="644"/>
        <item m="1" x="671"/>
        <item m="1" x="311"/>
        <item m="1" x="693"/>
        <item m="1" x="324"/>
        <item m="1" x="338"/>
        <item m="1" x="741"/>
        <item m="1" x="353"/>
        <item m="1" x="760"/>
        <item m="1" x="365"/>
        <item m="1" x="515"/>
        <item m="1" x="524"/>
        <item m="1" x="203"/>
        <item m="1" x="538"/>
        <item m="1" x="218"/>
        <item m="1" x="556"/>
        <item m="1" x="238"/>
        <item m="1" x="252"/>
        <item m="1" x="595"/>
        <item m="1" x="268"/>
        <item m="1" x="617"/>
        <item m="1" x="283"/>
        <item m="1" x="646"/>
        <item m="1" x="675"/>
        <item m="1" x="313"/>
        <item m="1" x="695"/>
        <item m="1" x="328"/>
        <item m="1" x="340"/>
        <item m="1" x="355"/>
        <item m="1" x="763"/>
        <item m="1" x="367"/>
        <item m="1" x="377"/>
        <item m="1" x="540"/>
        <item m="1" x="813"/>
        <item m="1" x="220"/>
        <item m="1" x="558"/>
        <item m="1" x="240"/>
        <item m="1" x="253"/>
        <item m="1" x="599"/>
        <item m="1" x="270"/>
        <item m="1" x="619"/>
        <item m="1" x="286"/>
        <item m="1" x="651"/>
        <item m="1" x="315"/>
        <item m="1" x="330"/>
        <item m="1" x="720"/>
        <item m="1" x="343"/>
        <item m="1" x="764"/>
        <item m="1" x="369"/>
        <item m="1" x="785"/>
        <item m="1" x="799"/>
        <item m="1" x="400"/>
        <item m="1" x="826"/>
        <item m="1" x="837"/>
        <item m="1" x="579"/>
        <item m="1" x="271"/>
        <item m="1" x="623"/>
        <item m="1" x="287"/>
        <item m="1" x="300"/>
        <item m="1" x="653"/>
        <item m="1" x="679"/>
        <item m="1" x="332"/>
        <item m="1" x="723"/>
        <item m="1" x="344"/>
        <item m="1" x="745"/>
        <item m="1" x="357"/>
        <item m="1" x="370"/>
        <item m="1" x="786"/>
        <item m="1" x="381"/>
        <item m="1" x="802"/>
        <item m="1" x="387"/>
        <item m="1" x="816"/>
        <item m="1" x="828"/>
        <item m="1" x="402"/>
        <item m="1" x="839"/>
        <item m="1" x="410"/>
        <item m="1" x="83"/>
        <item m="1" x="288"/>
        <item m="1" x="657"/>
        <item m="1" x="302"/>
        <item m="1" x="681"/>
        <item m="1" x="317"/>
        <item m="1" x="702"/>
        <item m="1" x="725"/>
        <item m="1" x="347"/>
        <item m="1" x="748"/>
        <item m="1" x="358"/>
        <item m="1" x="769"/>
        <item m="1" x="383"/>
        <item m="1" x="804"/>
        <item m="1" x="389"/>
        <item m="1" x="819"/>
        <item m="1" x="841"/>
        <item m="1" x="413"/>
        <item m="1" x="85"/>
        <item m="1" x="420"/>
        <item m="1" x="90"/>
        <item m="1" x="430"/>
        <item m="1" x="319"/>
        <item m="1" x="102"/>
        <item m="1" x="704"/>
        <item m="1" x="349"/>
        <item m="1" x="772"/>
        <item m="1" x="807"/>
        <item m="1" x="751"/>
        <item m="1" x="360"/>
        <item m="1" x="373"/>
        <item m="1" x="392"/>
        <item m="1" x="822"/>
        <item m="1" x="397"/>
        <item m="1" x="831"/>
        <item m="1" x="407"/>
        <item m="1" x="415"/>
        <item m="1" x="423"/>
        <item m="1" x="92"/>
        <item m="1" x="427"/>
        <item m="1" x="108"/>
        <item m="1" x="437"/>
        <item m="1" x="445"/>
        <item m="1" x="351"/>
        <item m="1" x="730"/>
        <item m="1" x="362"/>
        <item m="1" x="774"/>
        <item m="1" x="794"/>
        <item m="1" x="385"/>
        <item m="1" x="824"/>
        <item m="1" x="399"/>
        <item m="1" x="833"/>
        <item m="1" x="221"/>
        <item m="1" x="206"/>
        <item m="1" x="223"/>
        <item m="1" x="305"/>
        <item m="1" x="189"/>
        <item m="1" x="273"/>
        <item m="1" x="152"/>
        <item m="1" x="173"/>
        <item m="1" x="204"/>
        <item m="1" x="290"/>
        <item m="1" x="321"/>
        <item m="1" x="374"/>
        <item m="1" x="188"/>
        <item m="1" x="303"/>
        <item m="1" x="172"/>
        <item m="1" x="289"/>
        <item m="1" x="262"/>
        <item m="1" x="272"/>
        <item m="1" x="255"/>
        <item m="1" x="241"/>
        <item m="1" x="205"/>
        <item m="1" x="363"/>
        <item m="1" x="245"/>
        <item m="1" x="192"/>
        <item m="1" x="277"/>
        <item m="1" x="153"/>
        <item m="1" x="174"/>
        <item m="1" x="162"/>
        <item m="1" x="354"/>
        <item m="1" x="242"/>
        <item m="1" x="326"/>
        <item m="1" x="306"/>
        <item m="1" x="224"/>
        <item m="1" x="257"/>
        <item m="1" x="207"/>
        <item m="1" x="291"/>
        <item m="1" x="322"/>
        <item m="1" x="190"/>
        <item m="1" x="267"/>
        <item m="1" x="222"/>
        <item m="1" x="285"/>
        <item m="1" x="376"/>
        <item m="1" x="234"/>
        <item m="1" x="214"/>
        <item m="1" x="298"/>
        <item m="1" x="178"/>
        <item m="1" x="164"/>
        <item m="1" x="314"/>
        <item m="1" x="281"/>
        <item m="1" x="229"/>
        <item m="1" x="263"/>
        <item m="1" x="210"/>
        <item m="1" x="246"/>
        <item m="1" x="193"/>
        <item m="1" x="356"/>
        <item m="1" x="342"/>
        <item m="1" x="327"/>
        <item m="1" x="310"/>
        <item m="1" x="258"/>
        <item m="1" x="243"/>
        <item m="1" x="225"/>
        <item m="1" x="208"/>
        <item m="1" x="380"/>
        <item m="1" x="672"/>
        <item m="1" x="641"/>
        <item m="1" x="610"/>
        <item m="1" x="586"/>
        <item m="1" x="527"/>
        <item m="1" x="516"/>
        <item m="1" x="765"/>
        <item m="1" x="742"/>
        <item m="1" x="716"/>
        <item m="1" x="691"/>
        <item m="1" x="635"/>
        <item m="1" x="604"/>
        <item m="1" x="584"/>
        <item m="1" x="564"/>
        <item m="1" x="543"/>
        <item m="1" x="800"/>
        <item m="1" x="761"/>
        <item m="1" x="739"/>
        <item m="1" x="712"/>
        <item m="1" x="664"/>
        <item m="1" x="632"/>
        <item m="1" x="583"/>
        <item m="1" x="827"/>
        <item m="1" x="814"/>
        <item m="1" x="698"/>
        <item m="1" x="647"/>
        <item m="1" x="590"/>
        <item m="1" x="568"/>
        <item m="1" x="549"/>
        <item m="1" x="528"/>
        <item m="1" x="721"/>
        <item m="1" x="696"/>
        <item m="1" x="673"/>
        <item m="1" x="642"/>
        <item m="1" x="611"/>
        <item m="1" x="545"/>
        <item m="1" x="805"/>
        <item m="1" x="787"/>
        <item m="1" x="766"/>
        <item m="1" x="743"/>
        <item m="1" x="717"/>
        <item m="1" x="667"/>
        <item m="1" x="605"/>
        <item m="1" x="636"/>
        <item m="1" x="585"/>
        <item m="1" x="705"/>
        <item m="1" x="682"/>
        <item m="1" x="620"/>
        <item m="1" x="574"/>
        <item m="1" x="596"/>
        <item m="1" x="553"/>
        <item m="1" x="752"/>
        <item m="1" x="531"/>
        <item m="1" x="726"/>
        <item m="1" x="699"/>
        <item m="1" x="676"/>
        <item m="1" x="648"/>
        <item m="1" x="569"/>
        <item m="1" x="550"/>
        <item m="1" x="809"/>
        <item m="1" x="792"/>
        <item m="1" x="770"/>
        <item m="1" x="746"/>
        <item m="1" x="697"/>
        <item m="1" x="674"/>
        <item m="1" x="643"/>
        <item m="1" x="612"/>
        <item m="1" x="707"/>
        <item m="1" x="684"/>
        <item m="1" x="658"/>
        <item m="1" x="625"/>
        <item m="1" x="600"/>
        <item m="1" x="536"/>
        <item m="1" x="521"/>
        <item m="1" x="776"/>
        <item m="1" x="755"/>
        <item m="1" x="731"/>
        <item m="1" x="706"/>
        <item m="1" x="654"/>
        <item m="1" x="621"/>
        <item m="1" x="597"/>
        <item m="1" x="575"/>
        <item m="1" x="554"/>
        <item m="1" x="810"/>
        <item m="1" x="775"/>
        <item m="1" x="753"/>
        <item m="1" x="727"/>
        <item m="1" x="700"/>
        <item m="1" x="677"/>
        <item m="1" x="649"/>
        <item m="1" x="591"/>
        <item m="1" x="834"/>
        <item m="1" x="687"/>
        <item m="1" x="660"/>
        <item m="1" x="628"/>
        <item m="1" x="580"/>
        <item m="1" x="559"/>
        <item m="1" x="541"/>
        <item m="1" x="525"/>
        <item m="1" x="778"/>
        <item m="1" x="757"/>
        <item m="1" x="685"/>
        <item m="1" x="659"/>
        <item m="1" x="626"/>
        <item m="1" x="601"/>
        <item m="1" x="577"/>
        <item m="1" x="811"/>
        <item m="1" x="795"/>
        <item m="1" x="777"/>
        <item m="1" x="655"/>
        <item m="1" x="732"/>
        <item m="1" x="756"/>
        <item m="1" x="598"/>
        <item m="1" x="622"/>
        <item m="1" x="835"/>
        <item m="1" x="825"/>
        <item m="1" x="710"/>
        <item m="1" x="662"/>
        <item m="1" x="629"/>
        <item m="1" x="602"/>
        <item m="1" x="561"/>
        <item m="1" x="780"/>
        <item m="1" x="734"/>
        <item m="1" x="709"/>
        <item m="1" x="688"/>
        <item m="1" x="661"/>
        <item m="1" x="581"/>
        <item m="1" x="560"/>
        <item m="1" x="812"/>
        <item m="1" x="796"/>
        <item m="1" x="779"/>
        <item m="1" x="733"/>
        <item m="1" x="708"/>
        <item m="1" x="686"/>
        <item m="1" x="627"/>
        <item m="1" x="711"/>
        <item m="1" x="689"/>
        <item m="1" x="631"/>
        <item m="1" x="563"/>
        <item m="1" x="603"/>
        <item m="1" x="542"/>
        <item m="1" x="526"/>
        <item m="1" x="782"/>
        <item m="1" x="736"/>
        <item m="1" x="663"/>
        <item m="1" x="630"/>
        <item m="1" x="582"/>
        <item m="1" x="562"/>
        <item m="1" x="781"/>
        <item m="1" x="758"/>
        <item m="1" x="735"/>
        <item m="1" x="836"/>
        <item m="1" x="715"/>
        <item x="2"/>
        <item x="1"/>
        <item x="5"/>
        <item x="6"/>
        <item x="4"/>
        <item x="8"/>
        <item x="9"/>
        <item x="11"/>
        <item x="10"/>
        <item x="7"/>
        <item x="14"/>
        <item x="16"/>
        <item x="13"/>
        <item x="17"/>
        <item x="3"/>
        <item x="15"/>
        <item x="12"/>
        <item x="19"/>
        <item x="21"/>
        <item x="20"/>
        <item x="18"/>
        <item x="23"/>
        <item x="22"/>
        <item x="26"/>
        <item x="27"/>
        <item x="31"/>
        <item x="25"/>
        <item x="29"/>
        <item x="33"/>
        <item x="32"/>
        <item x="36"/>
        <item x="35"/>
        <item x="30"/>
        <item x="34"/>
        <item x="24"/>
        <item x="41"/>
        <item x="38"/>
        <item x="40"/>
        <item x="39"/>
        <item x="37"/>
        <item x="42"/>
        <item x="46"/>
        <item x="47"/>
        <item x="44"/>
        <item x="49"/>
        <item x="28"/>
        <item x="45"/>
        <item x="43"/>
        <item x="51"/>
        <item x="50"/>
        <item x="54"/>
        <item x="48"/>
        <item x="56"/>
        <item x="53"/>
        <item x="60"/>
        <item x="55"/>
        <item x="58"/>
        <item x="57"/>
        <item x="52"/>
        <item x="64"/>
        <item x="61"/>
        <item x="62"/>
        <item x="59"/>
        <item x="65"/>
        <item x="63"/>
        <item x="66"/>
        <item x="69"/>
        <item x="67"/>
        <item x="68"/>
        <item x="70"/>
        <item x="71"/>
        <item x="72"/>
        <item x="73"/>
        <item x="74"/>
        <item x="75"/>
        <item x="77"/>
        <item x="76"/>
        <item x="80"/>
        <item x="79"/>
        <item x="78"/>
        <item x="81"/>
        <item t="default"/>
      </items>
    </pivotField>
    <pivotField showAll="0"/>
    <pivotField showAll="0"/>
    <pivotField axis="axisRow" showAll="0">
      <items count="374">
        <item m="1" x="250"/>
        <item m="1" x="79"/>
        <item x="24"/>
        <item m="1" x="90"/>
        <item m="1" x="216"/>
        <item x="50"/>
        <item m="1" x="281"/>
        <item m="1" x="246"/>
        <item m="1" x="301"/>
        <item m="1" x="113"/>
        <item m="1" x="229"/>
        <item m="1" x="341"/>
        <item x="16"/>
        <item x="30"/>
        <item m="1" x="317"/>
        <item m="1" x="130"/>
        <item x="57"/>
        <item m="1" x="298"/>
        <item x="13"/>
        <item x="32"/>
        <item m="1" x="74"/>
        <item x="18"/>
        <item m="1" x="310"/>
        <item m="1" x="364"/>
        <item m="1" x="179"/>
        <item m="1" x="293"/>
        <item m="1" x="102"/>
        <item x="26"/>
        <item m="1" x="335"/>
        <item m="1" x="151"/>
        <item x="22"/>
        <item x="25"/>
        <item x="6"/>
        <item x="7"/>
        <item m="1" x="177"/>
        <item m="1" x="219"/>
        <item x="19"/>
        <item m="1" x="260"/>
        <item m="1" x="372"/>
        <item m="1" x="351"/>
        <item m="1" x="168"/>
        <item m="1" x="287"/>
        <item m="1" x="91"/>
        <item m="1" x="141"/>
        <item m="1" x="124"/>
        <item m="1" x="235"/>
        <item m="1" x="193"/>
        <item m="1" x="118"/>
        <item m="1" x="233"/>
        <item m="1" x="321"/>
        <item m="1" x="71"/>
        <item m="1" x="81"/>
        <item m="1" x="247"/>
        <item m="1" x="231"/>
        <item m="1" x="226"/>
        <item m="1" x="110"/>
        <item m="1" x="358"/>
        <item m="1" x="169"/>
        <item x="51"/>
        <item x="12"/>
        <item m="1" x="353"/>
        <item x="15"/>
        <item m="1" x="269"/>
        <item m="1" x="187"/>
        <item m="1" x="322"/>
        <item m="1" x="194"/>
        <item m="1" x="174"/>
        <item m="1" x="148"/>
        <item m="1" x="236"/>
        <item m="1" x="201"/>
        <item m="1" x="314"/>
        <item m="1" x="196"/>
        <item m="1" x="221"/>
        <item m="1" x="282"/>
        <item m="1" x="283"/>
        <item m="1" x="92"/>
        <item m="1" x="356"/>
        <item m="1" x="288"/>
        <item x="5"/>
        <item m="1" x="98"/>
        <item x="20"/>
        <item m="1" x="327"/>
        <item m="1" x="95"/>
        <item x="31"/>
        <item m="1" x="330"/>
        <item m="1" x="258"/>
        <item m="1" x="192"/>
        <item m="1" x="87"/>
        <item m="1" x="349"/>
        <item m="1" x="133"/>
        <item m="1" x="213"/>
        <item m="1" x="122"/>
        <item m="1" x="248"/>
        <item m="1" x="318"/>
        <item m="1" x="170"/>
        <item m="1" x="326"/>
        <item m="1" x="253"/>
        <item m="1" x="180"/>
        <item m="1" x="208"/>
        <item m="1" x="273"/>
        <item m="1" x="159"/>
        <item m="1" x="147"/>
        <item x="1"/>
        <item m="1" x="311"/>
        <item m="1" x="142"/>
        <item m="1" x="278"/>
        <item x="63"/>
        <item m="1" x="85"/>
        <item m="1" x="210"/>
        <item m="1" x="198"/>
        <item m="1" x="138"/>
        <item m="1" x="80"/>
        <item m="1" x="237"/>
        <item x="27"/>
        <item m="1" x="160"/>
        <item m="1" x="230"/>
        <item m="1" x="115"/>
        <item m="1" x="114"/>
        <item m="1" x="155"/>
        <item m="1" x="185"/>
        <item m="1" x="365"/>
        <item m="1" x="94"/>
        <item m="1" x="103"/>
        <item m="1" x="199"/>
        <item m="1" x="254"/>
        <item m="1" x="294"/>
        <item m="1" x="224"/>
        <item m="1" x="267"/>
        <item x="14"/>
        <item m="1" x="69"/>
        <item x="4"/>
        <item m="1" x="152"/>
        <item m="1" x="181"/>
        <item m="1" x="188"/>
        <item m="1" x="242"/>
        <item m="1" x="96"/>
        <item m="1" x="121"/>
        <item m="1" x="259"/>
        <item m="1" x="146"/>
        <item x="42"/>
        <item m="1" x="249"/>
        <item m="1" x="261"/>
        <item m="1" x="214"/>
        <item m="1" x="279"/>
        <item m="1" x="222"/>
        <item m="1" x="361"/>
        <item m="1" x="178"/>
        <item m="1" x="139"/>
        <item m="1" x="366"/>
        <item m="1" x="164"/>
        <item m="1" x="104"/>
        <item m="1" x="324"/>
        <item m="1" x="116"/>
        <item m="1" x="93"/>
        <item m="1" x="329"/>
        <item m="1" x="239"/>
        <item m="1" x="131"/>
        <item m="1" x="171"/>
        <item m="1" x="125"/>
        <item m="1" x="88"/>
        <item m="1" x="357"/>
        <item m="1" x="276"/>
        <item m="1" x="352"/>
        <item m="1" x="77"/>
        <item m="1" x="136"/>
        <item m="1" x="244"/>
        <item m="1" x="291"/>
        <item m="1" x="132"/>
        <item m="1" x="360"/>
        <item m="1" x="175"/>
        <item m="1" x="312"/>
        <item m="1" x="227"/>
        <item m="1" x="135"/>
        <item m="1" x="157"/>
        <item m="1" x="315"/>
        <item m="1" x="105"/>
        <item m="1" x="73"/>
        <item m="1" x="262"/>
        <item m="1" x="149"/>
        <item m="1" x="72"/>
        <item m="1" x="66"/>
        <item m="1" x="265"/>
        <item m="1" x="225"/>
        <item m="1" x="127"/>
        <item m="1" x="290"/>
        <item m="1" x="212"/>
        <item m="1" x="117"/>
        <item m="1" x="186"/>
        <item m="1" x="202"/>
        <item m="1" x="82"/>
        <item m="1" x="76"/>
        <item m="1" x="299"/>
        <item m="1" x="111"/>
        <item m="1" x="286"/>
        <item m="1" x="339"/>
        <item m="1" x="348"/>
        <item m="1" x="182"/>
        <item m="1" x="337"/>
        <item m="1" x="228"/>
        <item m="1" x="362"/>
        <item m="1" x="189"/>
        <item m="1" x="270"/>
        <item m="1" x="369"/>
        <item m="1" x="137"/>
        <item m="1" x="251"/>
        <item m="1" x="266"/>
        <item m="1" x="153"/>
        <item m="1" x="302"/>
        <item m="1" x="263"/>
        <item m="1" x="303"/>
        <item m="1" x="150"/>
        <item m="1" x="316"/>
        <item m="1" x="167"/>
        <item m="1" x="203"/>
        <item m="1" x="284"/>
        <item m="1" x="106"/>
        <item m="1" x="99"/>
        <item m="1" x="144"/>
        <item m="1" x="350"/>
        <item m="1" x="176"/>
        <item m="1" x="238"/>
        <item m="1" x="86"/>
        <item m="1" x="217"/>
        <item m="1" x="97"/>
        <item m="1" x="89"/>
        <item m="1" x="75"/>
        <item m="1" x="304"/>
        <item x="53"/>
        <item m="1" x="338"/>
        <item m="1" x="309"/>
        <item m="1" x="328"/>
        <item m="1" x="346"/>
        <item m="1" x="67"/>
        <item m="1" x="158"/>
        <item m="1" x="367"/>
        <item m="1" x="252"/>
        <item m="1" x="271"/>
        <item m="1" x="300"/>
        <item m="1" x="165"/>
        <item m="1" x="112"/>
        <item m="1" x="107"/>
        <item m="1" x="255"/>
        <item m="1" x="83"/>
        <item m="1" x="161"/>
        <item m="1" x="354"/>
        <item m="1" x="344"/>
        <item m="1" x="145"/>
        <item m="1" x="289"/>
        <item m="1" x="197"/>
        <item m="1" x="331"/>
        <item m="1" x="128"/>
        <item m="1" x="123"/>
        <item m="1" x="183"/>
        <item m="1" x="101"/>
        <item m="1" x="223"/>
        <item m="1" x="292"/>
        <item m="1" x="277"/>
        <item m="1" x="154"/>
        <item m="1" x="334"/>
        <item m="1" x="100"/>
        <item m="1" x="370"/>
        <item m="1" x="140"/>
        <item m="1" x="215"/>
        <item m="1" x="200"/>
        <item m="1" x="305"/>
        <item m="1" x="332"/>
        <item m="1" x="319"/>
        <item m="1" x="264"/>
        <item m="1" x="68"/>
        <item m="1" x="274"/>
        <item m="1" x="109"/>
        <item m="1" x="371"/>
        <item x="34"/>
        <item m="1" x="156"/>
        <item m="1" x="240"/>
        <item m="1" x="363"/>
        <item m="1" x="268"/>
        <item m="1" x="172"/>
        <item x="3"/>
        <item m="1" x="325"/>
        <item m="1" x="232"/>
        <item m="1" x="205"/>
        <item m="1" x="209"/>
        <item m="1" x="78"/>
        <item m="1" x="347"/>
        <item m="1" x="297"/>
        <item m="1" x="218"/>
        <item m="1" x="84"/>
        <item m="1" x="184"/>
        <item m="1" x="256"/>
        <item m="1" x="280"/>
        <item m="1" x="162"/>
        <item x="0"/>
        <item m="1" x="220"/>
        <item m="1" x="195"/>
        <item m="1" x="336"/>
        <item m="1" x="345"/>
        <item m="1" x="166"/>
        <item m="1" x="243"/>
        <item m="1" x="340"/>
        <item m="1" x="129"/>
        <item m="1" x="245"/>
        <item m="1" x="272"/>
        <item m="1" x="359"/>
        <item m="1" x="204"/>
        <item m="1" x="355"/>
        <item m="1" x="108"/>
        <item m="1" x="211"/>
        <item m="1" x="306"/>
        <item m="1" x="320"/>
        <item m="1" x="234"/>
        <item m="1" x="119"/>
        <item m="1" x="333"/>
        <item m="1" x="190"/>
        <item m="1" x="143"/>
        <item m="1" x="257"/>
        <item x="2"/>
        <item m="1" x="368"/>
        <item m="1" x="285"/>
        <item m="1" x="173"/>
        <item x="8"/>
        <item x="9"/>
        <item m="1" x="207"/>
        <item m="1" x="163"/>
        <item m="1" x="308"/>
        <item x="64"/>
        <item x="17"/>
        <item m="1" x="295"/>
        <item m="1" x="126"/>
        <item m="1" x="313"/>
        <item m="1" x="275"/>
        <item x="35"/>
        <item m="1" x="134"/>
        <item m="1" x="307"/>
        <item m="1" x="296"/>
        <item m="1" x="120"/>
        <item x="55"/>
        <item m="1" x="70"/>
        <item m="1" x="342"/>
        <item m="1" x="191"/>
        <item m="1" x="206"/>
        <item m="1" x="323"/>
        <item x="10"/>
        <item x="11"/>
        <item x="21"/>
        <item x="23"/>
        <item m="1" x="241"/>
        <item x="28"/>
        <item x="29"/>
        <item x="33"/>
        <item x="37"/>
        <item x="36"/>
        <item x="38"/>
        <item x="39"/>
        <item x="40"/>
        <item x="41"/>
        <item x="43"/>
        <item x="44"/>
        <item x="46"/>
        <item x="45"/>
        <item x="47"/>
        <item x="49"/>
        <item x="48"/>
        <item x="52"/>
        <item x="54"/>
        <item m="1" x="343"/>
        <item x="56"/>
        <item x="58"/>
        <item x="59"/>
        <item x="60"/>
        <item x="61"/>
        <item x="62"/>
        <item x="65"/>
        <item t="default"/>
      </items>
    </pivotField>
    <pivotField axis="axisPage" showAll="0">
      <items count="8">
        <item m="1" x="5"/>
        <item x="0"/>
        <item m="1" x="2"/>
        <item x="1"/>
        <item m="1" x="4"/>
        <item m="1" x="3"/>
        <item m="1" x="6"/>
        <item t="default"/>
      </items>
    </pivotField>
    <pivotField showAll="0"/>
    <pivotField showAll="0"/>
    <pivotField dataField="1" showAll="0"/>
    <pivotField showAll="0"/>
    <pivotField axis="axisPage" multipleItemSelectionAllowed="1" showAll="0">
      <items count="14">
        <item x="6"/>
        <item h="1" m="1" x="11"/>
        <item h="1" x="4"/>
        <item h="1" x="5"/>
        <item h="1" x="0"/>
        <item h="1" m="1" x="12"/>
        <item h="1" m="1" x="8"/>
        <item h="1" m="1" x="7"/>
        <item h="1" m="1" x="10"/>
        <item h="1" m="1" x="9"/>
        <item h="1" x="1"/>
        <item h="1" x="2"/>
        <item h="1" x="3"/>
        <item t="default"/>
      </items>
    </pivotField>
    <pivotField showAll="0"/>
    <pivotField axis="axisPage" showAll="0">
      <items count="8">
        <item m="1" x="5"/>
        <item m="1" x="4"/>
        <item m="1" x="6"/>
        <item x="0"/>
        <item m="1" x="3"/>
        <item x="1"/>
        <item x="2"/>
        <item t="default"/>
      </items>
    </pivotField>
    <pivotField showAll="0"/>
    <pivotField showAll="0"/>
    <pivotField showAll="0"/>
  </pivotFields>
  <rowFields count="1">
    <field x="5"/>
  </rowFields>
  <rowItems count="12">
    <i>
      <x v="36"/>
    </i>
    <i>
      <x v="106"/>
    </i>
    <i>
      <x v="130"/>
    </i>
    <i>
      <x v="316"/>
    </i>
    <i>
      <x v="325"/>
    </i>
    <i>
      <x v="356"/>
    </i>
    <i>
      <x v="364"/>
    </i>
    <i>
      <x v="367"/>
    </i>
    <i>
      <x v="369"/>
    </i>
    <i>
      <x v="371"/>
    </i>
    <i>
      <x v="372"/>
    </i>
    <i t="grand">
      <x/>
    </i>
  </rowItems>
  <colItems count="1">
    <i/>
  </colItems>
  <pageFields count="4">
    <pageField fld="13" item="6" hier="-1"/>
    <pageField fld="11" hier="-1"/>
    <pageField fld="6" hier="-1"/>
    <pageField fld="2" hier="-1"/>
  </pageFields>
  <dataFields count="1">
    <dataField name="Terminal_RFB " fld="9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2" cacheId="8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3:AA49" firstHeaderRow="0" firstDataRow="1" firstDataCol="1" rowPageCount="1" colPageCount="1"/>
  <pivotFields count="14">
    <pivotField axis="axisPage" multipleItemSelectionAllowed="1" showAll="0">
      <items count="23">
        <item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sortType="ascending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axis="axisRow" showAll="0" defaultSubtotal="0">
      <items count="45">
        <item x="0"/>
        <item x="6"/>
        <item x="9"/>
        <item x="37"/>
        <item x="26"/>
        <item x="44"/>
        <item x="20"/>
        <item x="30"/>
        <item x="16"/>
        <item x="7"/>
        <item x="41"/>
        <item x="32"/>
        <item x="11"/>
        <item x="5"/>
        <item x="33"/>
        <item x="10"/>
        <item x="42"/>
        <item x="38"/>
        <item x="36"/>
        <item x="14"/>
        <item x="31"/>
        <item x="35"/>
        <item x="18"/>
        <item x="22"/>
        <item x="29"/>
        <item x="23"/>
        <item x="4"/>
        <item x="1"/>
        <item x="25"/>
        <item x="19"/>
        <item x="24"/>
        <item x="13"/>
        <item x="2"/>
        <item x="21"/>
        <item x="12"/>
        <item x="28"/>
        <item x="17"/>
        <item x="40"/>
        <item x="8"/>
        <item x="15"/>
        <item x="39"/>
        <item x="3"/>
        <item x="27"/>
        <item x="34"/>
        <item x="43"/>
      </items>
    </pivotField>
    <pivotField dataField="1" showAll="0" defaultSubtotal="0"/>
  </pivotFields>
  <rowFields count="1">
    <field x="12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0" hier="-1"/>
  </pageFields>
  <dataFields count="11">
    <dataField name="Suma de CU" fld="2" baseField="0" baseItem="0"/>
    <dataField name="Suma de CU+" fld="3" baseField="0" baseItem="0"/>
    <dataField name="Suma de CU-" fld="4" baseField="0" baseItem="0"/>
    <dataField name="Suma de CERRADO_AGENTE" fld="5" baseField="0" baseItem="0"/>
    <dataField name="Suma de TOCADOS_AGENTE" fld="6" baseField="0" baseItem="0"/>
    <dataField name="Suma de CERRADOS_AGENTE_ARBOL" fld="7" baseField="0" baseItem="0"/>
    <dataField name="Suma de HORAS_EFECTIVAS" fld="8" baseField="1" baseItem="0" numFmtId="2"/>
    <dataField name="Suma de LLAMADAS_CONVERSADAS" fld="9" baseField="1" baseItem="0"/>
    <dataField name="Suma de TALKTIME" fld="10" baseField="1" baseItem="0"/>
    <dataField name="Suma de ACWTIME" fld="11" baseField="1" baseItem="0"/>
    <dataField name="Suma de Horas Login" fld="13" baseField="12" baseItem="0"/>
  </dataFields>
  <formats count="1">
    <format dxfId="39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3" cacheId="8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fieldListSortAscending="1">
  <location ref="A3:B40" firstHeaderRow="1" firstDataRow="1" firstDataCol="1" rowPageCount="1" colPageCount="1"/>
  <pivotFields count="3">
    <pivotField axis="axisPage" showAll="0">
      <items count="233">
        <item m="1" x="71"/>
        <item m="1" x="122"/>
        <item m="1" x="145"/>
        <item m="1" x="165"/>
        <item m="1" x="182"/>
        <item m="1" x="199"/>
        <item m="1" x="223"/>
        <item m="1" x="16"/>
        <item m="1" x="36"/>
        <item m="1" x="55"/>
        <item m="1" x="74"/>
        <item m="1" x="130"/>
        <item m="1" x="154"/>
        <item m="1" x="135"/>
        <item m="1" x="157"/>
        <item m="1" x="175"/>
        <item m="1" x="230"/>
        <item m="1" x="24"/>
        <item m="1" x="46"/>
        <item m="1" x="79"/>
        <item m="1" x="97"/>
        <item m="1" x="115"/>
        <item m="1" x="139"/>
        <item m="1" x="160"/>
        <item m="1" x="194"/>
        <item m="1" x="212"/>
        <item m="1" x="7"/>
        <item m="1" x="216"/>
        <item m="1" x="10"/>
        <item m="1" x="30"/>
        <item m="1" x="87"/>
        <item m="1" x="104"/>
        <item m="1" x="123"/>
        <item m="1" x="146"/>
        <item m="1" x="166"/>
        <item m="1" x="186"/>
        <item m="1" x="205"/>
        <item m="1" x="224"/>
        <item m="1" x="17"/>
        <item m="1" x="37"/>
        <item m="1" x="93"/>
        <item m="1" x="111"/>
        <item m="1" x="131"/>
        <item m="1" x="188"/>
        <item m="1" x="206"/>
        <item m="1" x="226"/>
        <item m="1" x="20"/>
        <item m="1" x="231"/>
        <item m="1" x="64"/>
        <item m="1" x="80"/>
        <item m="1" x="98"/>
        <item m="1" x="116"/>
        <item m="1" x="140"/>
        <item m="1" x="164"/>
        <item m="1" x="181"/>
        <item m="1" x="197"/>
        <item m="1" x="217"/>
        <item m="1" x="11"/>
        <item m="1" x="72"/>
        <item m="1" x="88"/>
        <item m="1" x="105"/>
        <item m="1" x="91"/>
        <item m="1" x="108"/>
        <item m="1" x="147"/>
        <item m="1" x="167"/>
        <item m="1" x="183"/>
        <item m="1" x="200"/>
        <item m="1" x="219"/>
        <item m="1" x="18"/>
        <item m="1" x="38"/>
        <item m="1" x="56"/>
        <item m="1" x="75"/>
        <item m="1" x="94"/>
        <item m="1" x="155"/>
        <item m="1" x="173"/>
        <item m="1" x="189"/>
        <item m="1" x="176"/>
        <item m="1" x="192"/>
        <item m="1" x="25"/>
        <item m="1" x="47"/>
        <item m="1" x="65"/>
        <item m="1" x="99"/>
        <item m="1" x="81"/>
        <item m="1" x="117"/>
        <item m="1" x="141"/>
        <item m="1" x="161"/>
        <item m="1" x="179"/>
        <item m="1" x="195"/>
        <item m="1" x="26"/>
        <item m="1" x="49"/>
        <item m="1" x="31"/>
        <item m="1" x="53"/>
        <item m="1" x="73"/>
        <item m="1" x="124"/>
        <item m="1" x="148"/>
        <item m="1" x="168"/>
        <item m="1" x="184"/>
        <item m="1" x="201"/>
        <item m="1" x="225"/>
        <item m="1" x="19"/>
        <item m="1" x="39"/>
        <item m="1" x="57"/>
        <item m="1" x="76"/>
        <item m="1" x="132"/>
        <item m="1" x="113"/>
        <item m="1" x="136"/>
        <item m="1" x="133"/>
        <item m="1" x="156"/>
        <item m="1" x="207"/>
        <item m="1" x="227"/>
        <item m="1" x="21"/>
        <item m="1" x="41"/>
        <item m="1" x="60"/>
        <item m="1" x="82"/>
        <item m="1" x="100"/>
        <item m="1" x="118"/>
        <item m="1" x="213"/>
        <item m="1" x="198"/>
        <item m="1" x="218"/>
        <item m="1" x="12"/>
        <item m="1" x="32"/>
        <item m="1" x="89"/>
        <item m="1" x="106"/>
        <item m="1" x="125"/>
        <item m="1" x="149"/>
        <item m="1" x="202"/>
        <item m="1" x="169"/>
        <item m="1" x="185"/>
        <item m="1" x="220"/>
        <item m="1" x="13"/>
        <item m="1" x="58"/>
        <item m="1" x="77"/>
        <item m="1" x="95"/>
        <item m="1" x="112"/>
        <item m="1" x="174"/>
        <item m="1" x="190"/>
        <item m="1" x="208"/>
        <item m="1" x="228"/>
        <item m="1" x="211"/>
        <item m="1" x="48"/>
        <item m="1" x="66"/>
        <item m="1" x="83"/>
        <item m="1" x="101"/>
        <item m="1" x="119"/>
        <item m="1" x="143"/>
        <item m="1" x="42"/>
        <item m="1" x="61"/>
        <item m="1" x="78"/>
        <item m="1" x="96"/>
        <item m="1" x="158"/>
        <item m="1" x="177"/>
        <item m="1" x="193"/>
        <item m="1" x="180"/>
        <item m="1" x="196"/>
        <item m="1" x="27"/>
        <item m="1" x="50"/>
        <item m="1" x="68"/>
        <item m="1" x="85"/>
        <item m="1" x="102"/>
        <item m="1" x="126"/>
        <item m="1" x="150"/>
        <item m="1" x="170"/>
        <item m="1" x="203"/>
        <item m="1" x="33"/>
        <item m="1" x="54"/>
        <item m="1" x="40"/>
        <item m="1" x="59"/>
        <item m="1" x="109"/>
        <item m="1" x="128"/>
        <item m="1" x="152"/>
        <item m="1" x="172"/>
        <item m="1" x="187"/>
        <item m="1" x="209"/>
        <item m="1" x="229"/>
        <item m="1" x="62"/>
        <item m="1" x="22"/>
        <item m="1" x="43"/>
        <item m="1" x="114"/>
        <item m="1" x="137"/>
        <item m="1" x="120"/>
        <item m="1" x="142"/>
        <item m="1" x="162"/>
        <item m="1" x="214"/>
        <item m="1" x="8"/>
        <item m="1" x="28"/>
        <item m="1" x="51"/>
        <item m="1" x="69"/>
        <item m="1" x="103"/>
        <item m="1" x="86"/>
        <item m="1" x="121"/>
        <item m="1" x="144"/>
        <item m="1" x="14"/>
        <item m="1" x="221"/>
        <item m="1" x="129"/>
        <item m="1" x="110"/>
        <item m="1" x="204"/>
        <item m="1" x="92"/>
        <item m="1" x="153"/>
        <item m="1" x="134"/>
        <item m="1" x="34"/>
        <item m="1" x="191"/>
        <item m="1" x="210"/>
        <item m="1" x="23"/>
        <item m="1" x="44"/>
        <item m="1" x="84"/>
        <item m="1" x="67"/>
        <item m="1" x="9"/>
        <item m="1" x="63"/>
        <item m="1" x="163"/>
        <item m="1" x="138"/>
        <item m="1" x="178"/>
        <item m="1" x="45"/>
        <item m="1" x="159"/>
        <item m="1" x="215"/>
        <item m="1" x="29"/>
        <item m="1" x="52"/>
        <item m="1" x="70"/>
        <item m="1" x="90"/>
        <item m="1" x="107"/>
        <item m="1" x="127"/>
        <item m="1" x="151"/>
        <item m="1" x="171"/>
        <item m="1" x="222"/>
        <item m="1" x="15"/>
        <item m="1" x="35"/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02">
        <item x="1"/>
        <item x="2"/>
        <item m="1" x="54"/>
        <item x="3"/>
        <item m="1" x="83"/>
        <item x="4"/>
        <item x="5"/>
        <item m="1" x="98"/>
        <item x="6"/>
        <item x="7"/>
        <item x="8"/>
        <item m="1" x="64"/>
        <item m="1" x="76"/>
        <item m="1" x="70"/>
        <item x="9"/>
        <item m="1" x="50"/>
        <item m="1" x="79"/>
        <item m="1" x="100"/>
        <item m="1" x="49"/>
        <item m="1" x="43"/>
        <item x="11"/>
        <item x="12"/>
        <item x="14"/>
        <item x="15"/>
        <item m="1" x="91"/>
        <item x="16"/>
        <item m="1" x="57"/>
        <item m="1" x="48"/>
        <item x="17"/>
        <item x="19"/>
        <item x="20"/>
        <item m="1" x="62"/>
        <item x="21"/>
        <item m="1" x="61"/>
        <item x="22"/>
        <item m="1" x="56"/>
        <item m="1" x="41"/>
        <item m="1" x="47"/>
        <item m="1" x="68"/>
        <item x="0"/>
        <item m="1" x="59"/>
        <item x="23"/>
        <item m="1" x="67"/>
        <item m="1" x="94"/>
        <item m="1" x="96"/>
        <item x="13"/>
        <item m="1" x="80"/>
        <item m="1" x="82"/>
        <item m="1" x="45"/>
        <item m="1" x="85"/>
        <item m="1" x="77"/>
        <item m="1" x="97"/>
        <item m="1" x="58"/>
        <item x="10"/>
        <item m="1" x="55"/>
        <item m="1" x="36"/>
        <item m="1" x="44"/>
        <item m="1" x="93"/>
        <item m="1" x="74"/>
        <item m="1" x="84"/>
        <item m="1" x="66"/>
        <item m="1" x="87"/>
        <item m="1" x="71"/>
        <item m="1" x="65"/>
        <item x="25"/>
        <item m="1" x="63"/>
        <item x="24"/>
        <item m="1" x="78"/>
        <item m="1" x="60"/>
        <item m="1" x="81"/>
        <item m="1" x="88"/>
        <item m="1" x="51"/>
        <item x="26"/>
        <item x="27"/>
        <item m="1" x="95"/>
        <item m="1" x="37"/>
        <item m="1" x="86"/>
        <item x="31"/>
        <item m="1" x="38"/>
        <item x="29"/>
        <item m="1" x="39"/>
        <item m="1" x="69"/>
        <item x="28"/>
        <item x="30"/>
        <item m="1" x="42"/>
        <item m="1" x="72"/>
        <item m="1" x="92"/>
        <item m="1" x="53"/>
        <item x="32"/>
        <item m="1" x="99"/>
        <item x="33"/>
        <item m="1" x="73"/>
        <item m="1" x="89"/>
        <item m="1" x="40"/>
        <item m="1" x="75"/>
        <item m="1" x="52"/>
        <item x="35"/>
        <item m="1" x="90"/>
        <item x="34"/>
        <item m="1" x="46"/>
        <item x="18"/>
        <item t="default"/>
      </items>
    </pivotField>
    <pivotField dataField="1" showAll="0"/>
  </pivotFields>
  <rowFields count="1">
    <field x="1"/>
  </rowFields>
  <rowItems count="37">
    <i>
      <x/>
    </i>
    <i>
      <x v="1"/>
    </i>
    <i>
      <x v="3"/>
    </i>
    <i>
      <x v="5"/>
    </i>
    <i>
      <x v="6"/>
    </i>
    <i>
      <x v="8"/>
    </i>
    <i>
      <x v="9"/>
    </i>
    <i>
      <x v="10"/>
    </i>
    <i>
      <x v="14"/>
    </i>
    <i>
      <x v="20"/>
    </i>
    <i>
      <x v="21"/>
    </i>
    <i>
      <x v="22"/>
    </i>
    <i>
      <x v="23"/>
    </i>
    <i>
      <x v="25"/>
    </i>
    <i>
      <x v="28"/>
    </i>
    <i>
      <x v="29"/>
    </i>
    <i>
      <x v="30"/>
    </i>
    <i>
      <x v="32"/>
    </i>
    <i>
      <x v="34"/>
    </i>
    <i>
      <x v="39"/>
    </i>
    <i>
      <x v="41"/>
    </i>
    <i>
      <x v="45"/>
    </i>
    <i>
      <x v="53"/>
    </i>
    <i>
      <x v="64"/>
    </i>
    <i>
      <x v="66"/>
    </i>
    <i>
      <x v="72"/>
    </i>
    <i>
      <x v="73"/>
    </i>
    <i>
      <x v="77"/>
    </i>
    <i>
      <x v="79"/>
    </i>
    <i>
      <x v="82"/>
    </i>
    <i>
      <x v="83"/>
    </i>
    <i>
      <x v="88"/>
    </i>
    <i>
      <x v="90"/>
    </i>
    <i>
      <x v="96"/>
    </i>
    <i>
      <x v="98"/>
    </i>
    <i>
      <x v="100"/>
    </i>
    <i t="grand">
      <x/>
    </i>
  </rowItems>
  <colItems count="1">
    <i/>
  </colItems>
  <pageFields count="1">
    <pageField fld="0" hier="-1"/>
  </pageFields>
  <dataFields count="1">
    <dataField name="Suma de Exp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3" cacheId="1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O5:P7" firstHeaderRow="1" firstDataRow="1" firstDataCol="1" rowPageCount="2" colPageCount="1"/>
  <pivotFields count="7"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axis="axisRow" dataField="1" showAll="0">
      <items count="2">
        <item x="0"/>
        <item t="default"/>
      </items>
    </pivotField>
    <pivotField axis="axisPage" multipleItemSelectionAllowed="1" showAll="0" defaultSubtotal="0">
      <items count="1">
        <item x="0"/>
      </items>
    </pivotField>
  </pivotFields>
  <rowFields count="1">
    <field x="5"/>
  </rowFields>
  <rowItems count="2">
    <i>
      <x/>
    </i>
    <i t="grand">
      <x/>
    </i>
  </rowItems>
  <colItems count="1">
    <i/>
  </colItems>
  <pageFields count="2">
    <pageField fld="1" hier="-1"/>
    <pageField fld="6" hier="-1"/>
  </pageFields>
  <dataFields count="1">
    <dataField name="Cuenta de EMERTELEV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2" cacheId="1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L6:M8" firstHeaderRow="1" firstDataRow="1" firstDataCol="1" rowPageCount="3" colPageCount="1"/>
  <pivotFields count="7">
    <pivotField showAll="0"/>
    <pivotField axis="axisPage" multipleItemSelectionAllowed="1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axis="axisRow" dataField="1" showAll="0">
      <items count="2">
        <item x="0"/>
        <item t="default"/>
      </items>
    </pivotField>
    <pivotField axis="axisPage" multipleItemSelectionAllowed="1" showAll="0" defaultSubtotal="0">
      <items count="1">
        <item x="0"/>
      </items>
    </pivotField>
  </pivotFields>
  <rowFields count="1">
    <field x="5"/>
  </rowFields>
  <rowItems count="2">
    <i>
      <x/>
    </i>
    <i t="grand">
      <x/>
    </i>
  </rowItems>
  <colItems count="1">
    <i/>
  </colItems>
  <pageFields count="3">
    <pageField fld="1" hier="-1"/>
    <pageField fld="6" hier="-1"/>
    <pageField fld="3" hier="-1"/>
  </pageFields>
  <dataFields count="1">
    <dataField name="Cuenta de EMERTELEV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1" cacheId="1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I5:J7" firstHeaderRow="1" firstDataRow="1" firstDataCol="1" rowPageCount="2" colPageCount="1"/>
  <pivotFields count="7"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axis="axisRow" dataField="1" showAll="0">
      <items count="2">
        <item x="0"/>
        <item t="default"/>
      </items>
    </pivotField>
    <pivotField axis="axisPage" multipleItemSelectionAllowed="1" showAll="0" defaultSubtotal="0">
      <items count="1">
        <item x="0"/>
      </items>
    </pivotField>
  </pivotFields>
  <rowFields count="1">
    <field x="5"/>
  </rowFields>
  <rowItems count="2">
    <i>
      <x/>
    </i>
    <i t="grand">
      <x/>
    </i>
  </rowItems>
  <colItems count="1">
    <i/>
  </colItems>
  <pageFields count="2">
    <pageField fld="1" hier="-1"/>
    <pageField fld="6" hier="-1"/>
  </pageFields>
  <dataFields count="1">
    <dataField name="Cuenta de EMERTELEV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4" cacheId="1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R6:S8" firstHeaderRow="1" firstDataRow="1" firstDataCol="1" rowPageCount="3" colPageCount="1"/>
  <pivotFields count="7">
    <pivotField showAll="0"/>
    <pivotField axis="axisPage" multipleItemSelectionAllowed="1" showAll="0">
      <items count="2">
        <item x="0"/>
        <item t="default"/>
      </items>
    </pivotField>
    <pivotField showAll="0"/>
    <pivotField axis="axisPage" multipleItemSelectionAllowed="1" showAll="0">
      <items count="2">
        <item x="0"/>
        <item t="default"/>
      </items>
    </pivotField>
    <pivotField showAll="0"/>
    <pivotField axis="axisRow" dataField="1" showAll="0">
      <items count="2">
        <item x="0"/>
        <item t="default"/>
      </items>
    </pivotField>
    <pivotField axis="axisPage" multipleItemSelectionAllowed="1" showAll="0" defaultSubtotal="0">
      <items count="1">
        <item x="0"/>
      </items>
    </pivotField>
  </pivotFields>
  <rowFields count="1">
    <field x="5"/>
  </rowFields>
  <rowItems count="2">
    <i>
      <x/>
    </i>
    <i t="grand">
      <x/>
    </i>
  </rowItems>
  <colItems count="1">
    <i/>
  </colItems>
  <pageFields count="3">
    <pageField fld="1" hier="-1"/>
    <pageField fld="6" hier="-1"/>
    <pageField fld="3" hier="-1"/>
  </pageFields>
  <dataFields count="1">
    <dataField name="Cuenta de EMERTELEV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2" cacheId="1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E6:AF8" firstHeaderRow="1" firstDataRow="1" firstDataCol="1" rowPageCount="3" colPageCount="1"/>
  <pivotFields count="26">
    <pivotField axis="axisPage" showAll="0">
      <items count="6">
        <item x="4"/>
        <item x="0"/>
        <item x="1"/>
        <item x="2"/>
        <item x="3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axis="axisPage" dataField="1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6"/>
  </rowFields>
  <rowItems count="2">
    <i>
      <x/>
    </i>
    <i t="grand">
      <x/>
    </i>
  </rowItems>
  <colItems count="1">
    <i/>
  </colItems>
  <pageFields count="3">
    <pageField fld="0" hier="-1"/>
    <pageField fld="8" item="0" hier="-1"/>
    <pageField fld="25" hier="-1"/>
  </pageFields>
  <dataFields count="1">
    <dataField name="Cuenta de PRODUCTO" fld="8" subtotal="count" baseField="0" baseItem="0"/>
  </dataFields>
  <formats count="4">
    <format dxfId="383">
      <pivotArea type="all" dataOnly="0" outline="0" fieldPosition="0"/>
    </format>
    <format dxfId="382">
      <pivotArea field="6" type="button" dataOnly="0" labelOnly="1" outline="0" axis="axisRow" fieldPosition="0"/>
    </format>
    <format dxfId="381">
      <pivotArea dataOnly="0" labelOnly="1" fieldPosition="0">
        <references count="1">
          <reference field="6" count="0"/>
        </references>
      </pivotArea>
    </format>
    <format dxfId="38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1" cacheId="1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B6:AC9" firstHeaderRow="1" firstDataRow="1" firstDataCol="1" rowPageCount="3" colPageCount="1"/>
  <pivotFields count="26">
    <pivotField axis="axisPage" showAll="0">
      <items count="6">
        <item x="4"/>
        <item x="0"/>
        <item x="1"/>
        <item x="2"/>
        <item x="3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axis="axisPage" dataField="1" multipleItemSelectionAllowed="1" showAll="0">
      <items count="6">
        <item h="1" x="4"/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6"/>
  </rowFields>
  <rowItems count="3">
    <i>
      <x v="1"/>
    </i>
    <i>
      <x v="2"/>
    </i>
    <i t="grand">
      <x/>
    </i>
  </rowItems>
  <colItems count="1">
    <i/>
  </colItems>
  <pageFields count="3">
    <pageField fld="0" hier="-1"/>
    <pageField fld="8" hier="-1"/>
    <pageField fld="25" hier="-1"/>
  </pageFields>
  <dataFields count="1">
    <dataField name="Cuenta de PRODUCTO" fld="8" subtotal="count" baseField="0" baseItem="0"/>
  </dataFields>
  <formats count="4">
    <format dxfId="387">
      <pivotArea type="all" dataOnly="0" outline="0" fieldPosition="0"/>
    </format>
    <format dxfId="386">
      <pivotArea field="6" type="button" dataOnly="0" labelOnly="1" outline="0" axis="axisRow" fieldPosition="0"/>
    </format>
    <format dxfId="385">
      <pivotArea dataOnly="0" labelOnly="1" fieldPosition="0">
        <references count="1">
          <reference field="6" count="0"/>
        </references>
      </pivotArea>
    </format>
    <format dxfId="38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4" cacheId="1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K6:AL8" firstHeaderRow="1" firstDataRow="1" firstDataCol="1" rowPageCount="3" colPageCount="1"/>
  <pivotFields count="26">
    <pivotField axis="axisPage" showAll="0">
      <items count="6">
        <item x="4"/>
        <item x="0"/>
        <item x="1"/>
        <item x="2"/>
        <item x="3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axis="axisPage" dataField="1" multipleItemSelectionAllowed="1" showAll="0">
      <items count="6">
        <item x="4"/>
        <item h="1" x="1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6"/>
  </rowFields>
  <rowItems count="2">
    <i>
      <x/>
    </i>
    <i t="grand">
      <x/>
    </i>
  </rowItems>
  <colItems count="1">
    <i/>
  </colItems>
  <pageFields count="3">
    <pageField fld="0" hier="-1"/>
    <pageField fld="8" hier="-1"/>
    <pageField fld="25" item="0" hier="-1"/>
  </pageFields>
  <dataFields count="1">
    <dataField name="Cuenta de PRODUCTO" fld="8" subtotal="count" baseField="0" baseItem="0"/>
  </dataFields>
  <formats count="4">
    <format dxfId="391">
      <pivotArea type="all" dataOnly="0" outline="0" fieldPosition="0"/>
    </format>
    <format dxfId="390">
      <pivotArea field="6" type="button" dataOnly="0" labelOnly="1" outline="0" axis="axisRow" fieldPosition="0"/>
    </format>
    <format dxfId="389">
      <pivotArea dataOnly="0" labelOnly="1" fieldPosition="0">
        <references count="1">
          <reference field="6" count="0"/>
        </references>
      </pivotArea>
    </format>
    <format dxfId="38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 dinámica3" cacheId="1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H6:AI10" firstHeaderRow="1" firstDataRow="1" firstDataCol="1" rowPageCount="3" colPageCount="1"/>
  <pivotFields count="26">
    <pivotField axis="axisPage" showAll="0">
      <items count="6">
        <item x="4"/>
        <item x="0"/>
        <item x="1"/>
        <item x="2"/>
        <item x="3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axis="axisPage" dataField="1" multipleItemSelectionAllowed="1" showAll="0">
      <items count="6">
        <item h="1" x="4"/>
        <item x="1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pageFields count="3">
    <pageField fld="0" hier="-1"/>
    <pageField fld="8" hier="-1"/>
    <pageField fld="25" hier="-1"/>
  </pageFields>
  <dataFields count="1">
    <dataField name="Cuenta de PRODUCTO" fld="8" subtotal="count" baseField="0" baseItem="0"/>
  </dataFields>
  <formats count="4">
    <format dxfId="395">
      <pivotArea type="all" dataOnly="0" outline="0" fieldPosition="0"/>
    </format>
    <format dxfId="394">
      <pivotArea field="6" type="button" dataOnly="0" labelOnly="1" outline="0" axis="axisRow" fieldPosition="0"/>
    </format>
    <format dxfId="393">
      <pivotArea dataOnly="0" labelOnly="1" fieldPosition="0">
        <references count="1">
          <reference field="6" count="0"/>
        </references>
      </pivotArea>
    </format>
    <format dxfId="39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onsulta desde 129" connectionId="5" autoFormatId="16" applyNumberFormats="0" applyBorderFormats="0" applyFontFormats="0" applyPatternFormats="0" applyAlignmentFormats="0" applyWidthHeightFormats="0">
  <queryTableRefresh nextId="15">
    <queryTableFields count="14">
      <queryTableField id="1" name="FECHA" tableColumnId="1"/>
      <queryTableField id="2" name="LOGIN" tableColumnId="2"/>
      <queryTableField id="3" name="CU" tableColumnId="3"/>
      <queryTableField id="4" name="CU+" tableColumnId="4"/>
      <queryTableField id="5" name="CU-" tableColumnId="5"/>
      <queryTableField id="6" name="CERRADO_AGENTE" tableColumnId="6"/>
      <queryTableField id="7" name="TOCADOS_AGENTE" tableColumnId="7"/>
      <queryTableField id="8" name="CERRADOS_AGENTE_ARBOL" tableColumnId="8"/>
      <queryTableField id="9" name="HORAS_EFECTIVAS" tableColumnId="9"/>
      <queryTableField id="10" name="LLAMADAS_CONVERSADAS" tableColumnId="10"/>
      <queryTableField id="11" name="TALKTIME" tableColumnId="11"/>
      <queryTableField id="12" name="ACWTIME" tableColumnId="12"/>
      <queryTableField id="13" name="NOMBRE COMPLETO" tableColumnId="13"/>
      <queryTableField id="14" name="Horas Login" tableColumnId="14"/>
    </queryTableFields>
  </queryTableRefresh>
</queryTable>
</file>

<file path=xl/queryTables/queryTable2.xml><?xml version="1.0" encoding="utf-8"?>
<queryTable xmlns="http://schemas.openxmlformats.org/spreadsheetml/2006/main" name="Consulta desde 129_1" connectionId="6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L asignado" tableColumnId="1"/>
      <queryTableField id="2" name="Max_Fecha_Incorporacion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name="Consulta desde 129_2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Login_Presence" tableColumnId="1"/>
      <queryTableField id="2" name="nombre completo" tableColumnId="2"/>
      <queryTableField id="3" name="TL asignado" tableColumnId="3"/>
    </queryTableFields>
  </queryTableRefresh>
</queryTable>
</file>

<file path=xl/queryTables/queryTable4.xml><?xml version="1.0" encoding="utf-8"?>
<queryTable xmlns="http://schemas.openxmlformats.org/spreadsheetml/2006/main" name="Consulta desde 129" connectionId="9" autoFormatId="16" applyNumberFormats="0" applyBorderFormats="0" applyFontFormats="0" applyPatternFormats="0" applyAlignmentFormats="0" applyWidthHeightFormats="0">
  <queryTableRefresh nextId="40">
    <queryTableFields count="7">
      <queryTableField id="1" name="SUBSCRIPTION_ID" tableColumnId="1"/>
      <queryTableField id="9" name="TIPO" tableColumnId="9"/>
      <queryTableField id="14" name="TARIFA" tableColumnId="14"/>
      <queryTableField id="21" name="ESTADO" tableColumnId="21"/>
      <queryTableField id="24" name="IDENTITY_NUMBER" tableColumnId="24"/>
      <queryTableField id="38" name="EMERTELEVT" tableColumnId="38"/>
      <queryTableField id="39" name="sale_date" tableColumnId="3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Alta" sourceName="Fecha Alta">
  <pivotTables>
    <pivotTable tabId="128" name="Tabla dinámica7"/>
  </pivotTables>
  <data>
    <tabular pivotCacheId="4">
      <items count="801">
        <i x="84" s="1"/>
        <i x="85" s="1"/>
        <i x="86" s="1"/>
        <i x="87" s="1"/>
        <i x="88" s="1"/>
        <i x="89" s="1"/>
        <i x="90" s="1"/>
        <i x="91" s="1"/>
        <i x="92" s="1"/>
        <i x="93" s="1"/>
        <i x="94" s="1"/>
        <i x="95" s="1"/>
        <i x="96" s="1"/>
        <i x="254" s="1" nd="1"/>
        <i x="241" s="1" nd="1"/>
        <i x="225" s="1" nd="1"/>
        <i x="209" s="1" nd="1"/>
        <i x="196" s="1" nd="1"/>
        <i x="163" s="1" nd="1"/>
        <i x="311" s="1" nd="1"/>
        <i x="296" s="1" nd="1"/>
        <i x="269" s="1" nd="1"/>
        <i x="223" s="1" nd="1"/>
        <i x="207" s="1" nd="1"/>
        <i x="195" s="1" nd="1"/>
        <i x="181" s="1" nd="1"/>
        <i x="337" s="1" nd="1"/>
        <i x="295" s="1" nd="1"/>
        <i x="268" s="1" nd="1"/>
        <i x="252" s="1" nd="1"/>
        <i x="240" s="1" nd="1"/>
        <i x="359" s="1" nd="1"/>
        <i x="347" s="1" nd="1"/>
        <i x="259" s="1" nd="1"/>
        <i x="245" s="1" nd="1"/>
        <i x="182" s="1" nd="1"/>
        <i x="172" s="1" nd="1"/>
        <i x="164" s="1" nd="1"/>
        <i x="315" s="1" nd="1"/>
        <i x="273" s="1" nd="1"/>
        <i x="255" s="1" nd="1"/>
        <i x="242" s="1" nd="1"/>
        <i x="226" s="1" nd="1"/>
        <i x="210" s="1" nd="1"/>
        <i x="340" s="1" nd="1"/>
        <i x="326" s="1" nd="1"/>
        <i x="312" s="1" nd="1"/>
        <i x="297" s="1" nd="1"/>
        <i x="283" s="1" nd="1"/>
        <i x="224" s="1" nd="1"/>
        <i x="208" s="1" nd="1"/>
        <i x="361" s="1" nd="1"/>
        <i x="279" s="1" nd="1"/>
        <i x="234" s="1" nd="1"/>
        <i x="216" s="1" nd="1"/>
        <i x="187" s="1" nd="1"/>
        <i x="304" s="1" nd="1"/>
        <i x="290" s="1" nd="1"/>
        <i x="276" s="1" nd="1"/>
        <i x="260" s="1" nd="1"/>
        <i x="246" s="1" nd="1"/>
        <i x="198" s="1" nd="1"/>
        <i x="183" s="1" nd="1"/>
        <i x="343" s="1" nd="1"/>
        <i x="330" s="1" nd="1"/>
        <i x="316" s="1" nd="1"/>
        <i x="243" s="1" nd="1"/>
        <i x="227" s="1" nd="1"/>
        <i x="211" s="1" nd="1"/>
        <i x="637" s="1" nd="1"/>
        <i x="609" s="1" nd="1"/>
        <i x="583" s="1" nd="1"/>
        <i x="559" s="1" nd="1"/>
        <i x="500" s="1" nd="1"/>
        <i x="487" s="1" nd="1"/>
        <i x="724" s="1" nd="1"/>
        <i x="703" s="1" nd="1"/>
        <i x="679" s="1" nd="1"/>
        <i x="603" s="1" nd="1"/>
        <i x="578" s="1" nd="1"/>
        <i x="556" s="1" nd="1"/>
        <i x="538" s="1" nd="1"/>
        <i x="516" s="1" nd="1"/>
        <i x="720" s="1" nd="1"/>
        <i x="700" s="1" nd="1"/>
        <i x="677" s="1" nd="1"/>
        <i x="654" s="1" nd="1"/>
        <i x="630" s="1" nd="1"/>
        <i x="555" s="1" nd="1"/>
        <i x="783" s="1" nd="1"/>
        <i x="771" s="1" nd="1"/>
        <i x="663" s="1" nd="1"/>
        <i x="641" s="1" nd="1"/>
        <i x="562" s="1" nd="1"/>
        <i x="541" s="1" nd="1"/>
        <i x="523" s="1" nd="1"/>
        <i x="502" s="1" nd="1"/>
        <i x="490" s="1" nd="1"/>
        <i x="683" s="1" nd="1"/>
        <i x="660" s="1" nd="1"/>
        <i x="638" s="1" nd="1"/>
        <i x="610" s="1" nd="1"/>
        <i x="584" s="1" nd="1"/>
        <i x="519" s="1" nd="1"/>
        <i x="763" s="1" nd="1"/>
        <i x="747" s="1" nd="1"/>
        <i x="725" s="1" nd="1"/>
        <i x="704" s="1" nd="1"/>
        <i x="632" s="1" nd="1"/>
        <i x="604" s="1" nd="1"/>
        <i x="557" s="1" nd="1"/>
        <i x="670" s="1" nd="1"/>
        <i x="590" s="1" nd="1"/>
        <i x="568" s="1" nd="1"/>
        <i x="547" s="1" nd="1"/>
        <i x="528" s="1" nd="1"/>
        <i x="506" s="1" nd="1"/>
        <i x="711" s="1" nd="1"/>
        <i x="687" s="1" nd="1"/>
        <i x="664" s="1" nd="1"/>
        <i x="642" s="1" nd="1"/>
        <i x="614" s="1" nd="1"/>
        <i x="542" s="1" nd="1"/>
        <i x="524" s="1" nd="1"/>
        <i x="767" s="1" nd="1"/>
        <i x="751" s="1" nd="1"/>
        <i x="729" s="1" nd="1"/>
        <i x="661" s="1" nd="1"/>
        <i x="639" s="1" nd="1"/>
        <i x="611" s="1" nd="1"/>
        <i x="671" s="1" nd="1"/>
        <i x="647" s="1" nd="1"/>
        <i x="623" s="1" nd="1"/>
        <i x="595" s="1" nd="1"/>
        <i x="571" s="1" nd="1"/>
        <i x="510" s="1" nd="1"/>
        <i x="494" s="1" nd="1"/>
        <i x="735" s="1" nd="1"/>
        <i x="713" s="1" nd="1"/>
        <i x="692" s="1" nd="1"/>
        <i x="619" s="1" nd="1"/>
        <i x="591" s="1" nd="1"/>
        <i x="569" s="1" nd="1"/>
        <i x="548" s="1" nd="1"/>
        <i x="529" s="1" nd="1"/>
        <i x="734" s="1" nd="1"/>
        <i x="712" s="1" nd="1"/>
        <i x="688" s="1" nd="1"/>
        <i x="665" s="1" nd="1"/>
        <i x="643" s="1" nd="1"/>
        <i x="563" s="1" nd="1"/>
        <i x="792" s="1" nd="1"/>
        <i x="650" s="1" nd="1"/>
        <i x="626" s="1" nd="1"/>
        <i x="551" s="1" nd="1"/>
        <i x="534" s="1" nd="1"/>
        <i x="515" s="1" nd="1"/>
        <i x="498" s="1" nd="1"/>
        <i x="737" s="1" nd="1"/>
        <i x="672" s="1" nd="1"/>
        <i x="648" s="1" nd="1"/>
        <i x="624" s="1" nd="1"/>
        <i x="596" s="1" nd="1"/>
        <i x="572" s="1" nd="1"/>
        <i x="768" s="1" nd="1"/>
        <i x="754" s="1" nd="1"/>
        <i x="736" s="1" nd="1"/>
        <i x="714" s="1" nd="1"/>
        <i x="693" s="1" nd="1"/>
        <i x="620" s="1" nd="1"/>
        <i x="592" s="1" nd="1"/>
        <i x="793" s="1" nd="1"/>
        <i x="779" s="1" nd="1"/>
        <i x="627" s="1" nd="1"/>
        <i x="598" s="1" nd="1"/>
        <i x="575" s="1" nd="1"/>
        <i x="553" s="1" nd="1"/>
        <i x="536" s="1" nd="1"/>
        <i x="738" s="1" nd="1"/>
        <i x="715" s="1" nd="1"/>
        <i x="695" s="1" nd="1"/>
        <i x="674" s="1" nd="1"/>
        <i x="651" s="1" nd="1"/>
        <i x="573" s="1" nd="1"/>
        <i x="552" s="1" nd="1"/>
        <i x="535" s="1" nd="1"/>
        <i x="769" s="1" nd="1"/>
        <i x="755" s="1" nd="1"/>
        <i x="694" s="1" nd="1"/>
        <i x="673" s="1" nd="1"/>
        <i x="649" s="1" nd="1"/>
        <i x="625" s="1" nd="1"/>
        <i x="597" s="1" nd="1"/>
        <i x="676" s="1" nd="1"/>
        <i x="653" s="1" nd="1"/>
        <i x="629" s="1" nd="1"/>
        <i x="600" s="1" nd="1"/>
        <i x="577" s="1" nd="1"/>
        <i x="499" s="1" nd="1"/>
        <i x="740" s="1" nd="1"/>
        <i x="717" s="1" nd="1"/>
        <i x="697" s="1" nd="1"/>
        <i x="628" s="1" nd="1"/>
        <i x="599" s="1" nd="1"/>
        <i x="576" s="1" nd="1"/>
        <i x="554" s="1" nd="1"/>
        <i x="537" s="1" nd="1"/>
        <i x="739" s="1" nd="1"/>
        <i x="716" s="1" nd="1"/>
        <i x="696" s="1" nd="1"/>
        <i x="675" s="1" nd="1"/>
        <i x="652" s="1" nd="1"/>
        <i x="574" s="1" nd="1"/>
        <i x="780" s="1" nd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307" s="1" nd="1"/>
        <i x="667" s="1" nd="1"/>
        <i x="322" s="1" nd="1"/>
        <i x="685" s="1" nd="1"/>
        <i x="727" s="1" nd="1"/>
        <i x="356" s="1" nd="1"/>
        <i x="748" s="1" nd="1"/>
        <i x="774" s="1" nd="1"/>
        <i x="377" s="1" nd="1"/>
        <i x="786" s="1" nd="1"/>
        <i x="387" s="1" nd="1"/>
        <i x="797" s="1" nd="1"/>
        <i x="398" s="1" nd="1"/>
        <i x="105" s="1" nd="1"/>
        <i x="403" s="1" nd="1"/>
        <i x="110" s="1" nd="1"/>
        <i x="408" s="1" nd="1"/>
        <i x="120" s="1" nd="1"/>
        <i x="420" s="1" nd="1"/>
        <i x="689" s="1" nd="1"/>
        <i x="335" s="1" nd="1"/>
        <i x="709" s="1" nd="1"/>
        <i x="750" s="1" nd="1"/>
        <i x="764" s="1" nd="1"/>
        <i x="373" s="1" nd="1"/>
        <i x="788" s="1" nd="1"/>
        <i x="389" s="1" nd="1"/>
        <i x="799" s="1" nd="1"/>
        <i x="393" s="1" nd="1"/>
        <i x="102" s="1" nd="1"/>
        <i x="405" s="1" nd="1"/>
        <i x="112" s="1" nd="1"/>
        <i x="410" s="1" nd="1"/>
        <i x="116" s="1" nd="1"/>
        <i x="414" s="1" nd="1"/>
        <i x="125" s="1" nd="1"/>
        <i x="425" s="1" nd="1"/>
        <i x="128" s="1" nd="1"/>
        <i x="430" s="1" nd="1"/>
        <i x="118" s="1" nd="1"/>
        <i x="416" s="1" nd="1"/>
        <i x="130" s="1" nd="1"/>
        <i x="432" s="1" nd="1"/>
        <i x="135" s="1" nd="1"/>
        <i x="438" s="1" nd="1"/>
        <i x="140" s="1" nd="1"/>
        <i x="447" s="1" nd="1"/>
        <i x="148" s="1" nd="1"/>
        <i x="454" s="1" nd="1"/>
        <i x="156" s="1" nd="1"/>
        <i x="462" s="1" nd="1"/>
        <i x="173" s="1" nd="1"/>
        <i x="476" s="1" nd="1"/>
        <i x="184" s="1" nd="1"/>
        <i x="488" s="1" nd="1"/>
        <i x="197" s="1" nd="1"/>
        <i x="517" s="1" nd="1"/>
        <i x="418" s="1" nd="1"/>
        <i x="123" s="1" nd="1"/>
        <i x="423" s="1" nd="1"/>
        <i x="127" s="1" nd="1"/>
        <i x="434" s="1" nd="1"/>
        <i x="137" s="1" nd="1"/>
        <i x="440" s="1" nd="1"/>
        <i x="443" s="1" nd="1"/>
        <i x="150" s="1" nd="1"/>
        <i x="456" s="1" nd="1"/>
        <i x="158" s="1" nd="1"/>
        <i x="463" s="1" nd="1"/>
        <i x="165" s="1" nd="1"/>
        <i x="186" s="1" nd="1"/>
        <i x="501" s="1" nd="1"/>
        <i x="428" s="1" nd="1"/>
        <i x="133" s="1" nd="1"/>
        <i x="436" s="1" nd="1"/>
        <i x="139" s="1" nd="1"/>
        <i x="444" s="1" nd="1"/>
        <i x="144" s="1" nd="1"/>
        <i x="450" s="1" nd="1"/>
        <i x="152" s="1" nd="1"/>
        <i x="458" s="1" nd="1"/>
        <i x="166" s="1" nd="1"/>
        <i x="471" s="1" nd="1"/>
        <i x="176" s="1" nd="1"/>
        <i x="479" s="1" nd="1"/>
        <i x="189" s="1" nd="1"/>
        <i x="503" s="1" nd="1"/>
        <i x="213" s="1" nd="1"/>
        <i x="521" s="1" nd="1"/>
        <i x="229" s="1" nd="1"/>
        <i x="253" s="1" nd="1"/>
        <i x="579" s="1" nd="1"/>
        <i x="270" s="1" nd="1"/>
        <i x="601" s="1" nd="1"/>
        <i x="442" s="1" nd="1"/>
        <i x="146" s="1" nd="1"/>
        <i x="452" s="1" nd="1"/>
        <i x="154" s="1" nd="1"/>
        <i x="459" s="1" nd="1"/>
        <i x="160" s="1" nd="1"/>
        <i x="473" s="1" nd="1"/>
        <i x="178" s="1" nd="1"/>
        <i x="481" s="1" nd="1"/>
        <i x="215" s="1" nd="1"/>
        <i x="525" s="1" nd="1"/>
        <i x="231" s="1" nd="1"/>
        <i x="539" s="1" nd="1"/>
        <i x="244" s="1" nd="1"/>
        <i x="581" s="1" nd="1"/>
        <i x="272" s="1" nd="1"/>
        <i x="605" s="1" nd="1"/>
        <i x="284" s="1" nd="1"/>
        <i x="631" s="1" nd="1"/>
        <i x="460" s="1" nd="1"/>
        <i x="161" s="1" nd="1"/>
        <i x="466" s="1" nd="1"/>
        <i x="169" s="1" nd="1"/>
        <i x="483" s="1" nd="1"/>
        <i x="191" s="1" nd="1"/>
        <i x="492" s="1" nd="1"/>
        <i x="201" s="1" nd="1"/>
        <i x="507" s="1" nd="1"/>
        <i x="233" s="1" nd="1"/>
        <i x="543" s="1" nd="1"/>
        <i x="247" s="1" nd="1"/>
        <i x="560" s="1" nd="1"/>
        <i x="258" s="1" nd="1"/>
        <i x="607" s="1" nd="1"/>
        <i x="286" s="1" nd="1"/>
        <i x="633" s="1" nd="1"/>
        <i x="298" s="1" nd="1"/>
        <i x="655" s="1" nd="1"/>
        <i x="324" s="1" nd="1"/>
        <i x="698" s="1" nd="1"/>
        <i x="468" s="1" nd="1"/>
        <i x="170" s="1" nd="1"/>
        <i x="475" s="1" nd="1"/>
        <i x="193" s="1" nd="1"/>
        <i x="495" s="1" nd="1"/>
        <i x="203" s="1" nd="1"/>
        <i x="508" s="1" nd="1"/>
        <i x="218" s="1" nd="1"/>
        <i x="545" s="1" nd="1"/>
        <i x="249" s="1" nd="1"/>
        <i x="564" s="1" nd="1"/>
        <i x="261" s="1" nd="1"/>
        <i x="585" s="1" nd="1"/>
        <i x="288" s="1" nd="1"/>
        <i x="635" s="1" nd="1"/>
        <i x="300" s="1" nd="1"/>
        <i x="656" s="1" nd="1"/>
        <i x="313" s="1" nd="1"/>
        <i x="701" s="1" nd="1"/>
        <i x="338" s="1" nd="1"/>
        <i x="718" s="1" nd="1"/>
        <i x="348" s="1" nd="1"/>
        <i x="486" s="1" nd="1"/>
        <i x="205" s="1" nd="1"/>
        <i x="511" s="1" nd="1"/>
        <i x="219" s="1" nd="1"/>
        <i x="530" s="1" nd="1"/>
        <i x="237" s="1" nd="1"/>
        <i x="566" s="1" nd="1"/>
        <i x="263" s="1" nd="1"/>
        <i x="586" s="1" nd="1"/>
        <i x="277" s="1" nd="1"/>
        <i x="613" s="1" nd="1"/>
        <i x="302" s="1" nd="1"/>
        <i x="658" s="1" nd="1"/>
        <i x="314" s="1" nd="1"/>
        <i x="680" s="1" nd="1"/>
        <i x="328" s="1" nd="1"/>
        <i x="721" s="1" nd="1"/>
        <i x="350" s="1" nd="1"/>
        <i x="741" s="1" nd="1"/>
        <i x="360" s="1" nd="1"/>
        <i x="756" s="1" nd="1"/>
        <i x="513" s="1" nd="1"/>
        <i x="221" s="1" nd="1"/>
        <i x="532" s="1" nd="1"/>
        <i x="238" s="1" nd="1"/>
        <i x="549" s="1" nd="1"/>
        <i x="265" s="1" nd="1"/>
        <i x="588" s="1" nd="1"/>
        <i x="615" s="1" nd="1"/>
        <i x="318" s="1" nd="1"/>
        <i x="329" s="1" nd="1"/>
        <i x="352" s="1" nd="1"/>
        <i x="743" s="1" nd="1"/>
        <i x="363" s="1" nd="1"/>
        <i x="757" s="1" nd="1"/>
        <i x="781" s="1" nd="1"/>
        <i x="383" s="1" nd="1"/>
        <i x="593" s="1" nd="1"/>
        <i x="617" s="1" nd="1"/>
        <i x="291" s="1" nd="1"/>
        <i x="644" s="1" nd="1"/>
        <i x="320" s="1" nd="1"/>
        <i x="342" s="1" nd="1"/>
        <i x="745" s="1" nd="1"/>
        <i x="365" s="1" nd="1"/>
        <i x="759" s="1" nd="1"/>
        <i x="368" s="1" nd="1"/>
        <i x="772" s="1" nd="1"/>
        <i x="385" s="1" nd="1"/>
        <i x="795" s="1" nd="1"/>
        <i x="391" s="1" nd="1"/>
        <i x="97" s="1" nd="1"/>
        <i x="396" s="1" nd="1"/>
        <i x="621" s="1" nd="1"/>
        <i x="293" s="1" nd="1"/>
        <i x="645" s="1" nd="1"/>
        <i x="306" s="1" nd="1"/>
        <i x="666" s="1" nd="1"/>
        <i x="333" s="1" nd="1"/>
        <i x="706" s="1" nd="1"/>
        <i x="726" s="1" nd="1"/>
        <i x="355" s="1" nd="1"/>
        <i x="761" s="1" nd="1"/>
        <i x="370" s="1" nd="1"/>
        <i x="773" s="1" nd="1"/>
        <i x="376" s="1" nd="1"/>
        <i x="785" s="1" nd="1"/>
        <i x="99" s="1" nd="1"/>
        <i x="397" s="1" nd="1"/>
        <i x="104" s="1" nd="1"/>
        <i x="402" s="1" nd="1"/>
        <i x="114" s="1" nd="1"/>
        <i x="309" s="1" nd="1"/>
        <i x="668" s="1" nd="1"/>
        <i x="323" s="1" nd="1"/>
        <i x="708" s="1" nd="1"/>
        <i x="344" s="1" nd="1"/>
        <i x="730" s="1" nd="1"/>
        <i x="357" s="1" nd="1"/>
        <i x="749" s="1" nd="1"/>
        <i x="372" s="1" nd="1"/>
        <i x="776" s="1" nd="1"/>
        <i x="379" s="1" nd="1"/>
        <i x="787" s="1" nd="1"/>
        <i x="388" s="1" nd="1"/>
        <i x="101" s="1" nd="1"/>
        <i x="400" s="1" nd="1"/>
        <i x="107" s="1" nd="1"/>
        <i x="404" s="1" nd="1"/>
        <i x="111" s="1" nd="1"/>
        <i x="413" s="1" nd="1"/>
        <i x="121" s="1" nd="1"/>
        <i x="421" s="1" nd="1"/>
        <i x="690" s="1" nd="1"/>
        <i x="336" s="1" nd="1"/>
        <i x="732" s="1" nd="1"/>
        <i x="752" s="1" nd="1"/>
        <i x="766" s="1" nd="1"/>
        <i x="381" s="1" nd="1"/>
        <i x="790" s="1" nd="1"/>
        <i x="390" s="1" nd="1"/>
        <i x="800" s="1" nd="1"/>
        <i x="395" s="1" nd="1"/>
        <i x="109" s="1" nd="1"/>
        <i x="407" s="1" nd="1"/>
        <i x="113" s="1" nd="1"/>
        <i x="411" s="1" nd="1"/>
        <i x="117" s="1" nd="1"/>
        <i x="126" s="1" nd="1"/>
        <i x="426" s="1" nd="1"/>
        <i x="129" s="1" nd="1"/>
        <i x="431" s="1" nd="1"/>
        <i x="412" s="1" nd="1"/>
        <i x="119" s="1" nd="1"/>
        <i x="417" s="1" nd="1"/>
        <i x="427" s="1" nd="1"/>
        <i x="131" s="1" nd="1"/>
        <i x="433" s="1" nd="1"/>
        <i x="136" s="1" nd="1"/>
        <i x="439" s="1" nd="1"/>
        <i x="143" s="1" nd="1"/>
        <i x="448" s="1" nd="1"/>
        <i x="149" s="1" nd="1"/>
        <i x="455" s="1" nd="1"/>
        <i x="157" s="1" nd="1"/>
        <i x="470" s="1" nd="1"/>
        <i x="174" s="1" nd="1"/>
        <i x="477" s="1" nd="1"/>
        <i x="185" s="1" nd="1"/>
        <i x="489" s="1" nd="1"/>
        <i x="212" s="1" nd="1"/>
        <i x="518" s="1" nd="1"/>
        <i x="419" s="1" nd="1"/>
        <i x="124" s="1" nd="1"/>
        <i x="424" s="1" nd="1"/>
        <i x="132" s="1" nd="1"/>
        <i x="435" s="1" nd="1"/>
        <i x="138" s="1" nd="1"/>
        <i x="441" s="1" nd="1"/>
        <i x="141" s="1" nd="1"/>
        <i x="449" s="1" nd="1"/>
        <i x="151" s="1" nd="1"/>
        <i x="457" s="1" nd="1"/>
        <i x="159" s="1" nd="1"/>
        <i x="464" s="1" nd="1"/>
        <i x="175" s="1" nd="1"/>
        <i x="478" s="1" nd="1"/>
        <i x="188" s="1" nd="1"/>
        <i x="491" s="1" nd="1"/>
        <i x="199" s="1" nd="1"/>
        <i x="520" s="1" nd="1"/>
        <i x="228" s="1" nd="1"/>
        <i x="429" s="1" nd="1"/>
        <i x="134" s="1" nd="1"/>
        <i x="437" s="1" nd="1"/>
        <i x="142" s="1" nd="1"/>
        <i x="445" s="1" nd="1"/>
        <i x="145" s="1" nd="1"/>
        <i x="451" s="1" nd="1"/>
        <i x="153" s="1" nd="1"/>
        <i x="465" s="1" nd="1"/>
        <i x="167" s="1" nd="1"/>
        <i x="472" s="1" nd="1"/>
        <i x="177" s="1" nd="1"/>
        <i x="480" s="1" nd="1"/>
        <i x="200" s="1" nd="1"/>
        <i x="504" s="1" nd="1"/>
        <i x="214" s="1" nd="1"/>
        <i x="522" s="1" nd="1"/>
        <i x="230" s="1" nd="1"/>
        <i x="558" s="1" nd="1"/>
        <i x="256" s="1" nd="1"/>
        <i x="580" s="1" nd="1"/>
        <i x="271" s="1" nd="1"/>
        <i x="602" s="1" nd="1"/>
        <i x="446" s="1" nd="1"/>
        <i x="147" s="1" nd="1"/>
        <i x="453" s="1" nd="1"/>
        <i x="168" s="1" nd="1"/>
        <i x="474" s="1" nd="1"/>
        <i x="179" s="1" nd="1"/>
        <i x="482" s="1" nd="1"/>
        <i x="190" s="1" nd="1"/>
        <i x="505" s="1" nd="1"/>
        <i x="217" s="1" nd="1"/>
        <i x="526" s="1" nd="1"/>
        <i x="232" s="1" nd="1"/>
        <i x="540" s="1" nd="1"/>
        <i x="257" s="1" nd="1"/>
        <i x="582" s="1" nd="1"/>
        <i x="274" s="1" nd="1"/>
        <i x="606" s="1" nd="1"/>
        <i x="285" s="1" nd="1"/>
        <i x="155" s="1" nd="1"/>
        <i x="461" s="1" nd="1"/>
        <i x="162" s="1" nd="1"/>
        <i x="467" s="1" nd="1"/>
        <i x="180" s="1" nd="1"/>
        <i x="484" s="1" nd="1"/>
        <i x="192" s="1" nd="1"/>
        <i x="493" s="1" nd="1"/>
        <i x="202" s="1" nd="1"/>
        <i x="527" s="1" nd="1"/>
        <i x="235" s="1" nd="1"/>
        <i x="544" s="1" nd="1"/>
        <i x="248" s="1" nd="1"/>
        <i x="561" s="1" nd="1"/>
        <i x="275" s="1" nd="1"/>
        <i x="608" s="1" nd="1"/>
        <i x="287" s="1" nd="1"/>
        <i x="634" s="1" nd="1"/>
        <i x="299" s="1" nd="1"/>
        <i x="678" s="1" nd="1"/>
        <i x="325" s="1" nd="1"/>
        <i x="699" s="1" nd="1"/>
        <i x="469" s="1" nd="1"/>
        <i x="171" s="1" nd="1"/>
        <i x="485" s="1" nd="1"/>
        <i x="194" s="1" nd="1"/>
        <i x="496" s="1" nd="1"/>
        <i x="204" s="1" nd="1"/>
        <i x="509" s="1" nd="1"/>
        <i x="236" s="1" nd="1"/>
        <i x="546" s="1" nd="1"/>
        <i x="250" s="1" nd="1"/>
        <i x="565" s="1" nd="1"/>
        <i x="262" s="1" nd="1"/>
        <i x="612" s="1" nd="1"/>
        <i x="289" s="1" nd="1"/>
        <i x="636" s="1" nd="1"/>
        <i x="301" s="1" nd="1"/>
        <i x="657" s="1" nd="1"/>
        <i x="327" s="1" nd="1"/>
        <i x="702" s="1" nd="1"/>
        <i x="339" s="1" nd="1"/>
        <i x="719" s="1" nd="1"/>
        <i x="349" s="1" nd="1"/>
        <i x="497" s="1" nd="1"/>
        <i x="206" s="1" nd="1"/>
        <i x="512" s="1" nd="1"/>
        <i x="220" s="1" nd="1"/>
        <i x="531" s="1" nd="1"/>
        <i x="251" s="1" nd="1"/>
        <i x="567" s="1" nd="1"/>
        <i x="264" s="1" nd="1"/>
        <i x="587" s="1" nd="1"/>
        <i x="278" s="1" nd="1"/>
        <i x="640" s="1" nd="1"/>
        <i x="303" s="1" nd="1"/>
        <i x="659" s="1" nd="1"/>
        <i x="317" s="1" nd="1"/>
        <i x="681" s="1" nd="1"/>
        <i x="341" s="1" nd="1"/>
        <i x="722" s="1" nd="1"/>
        <i x="351" s="1" nd="1"/>
        <i x="742" s="1" nd="1"/>
        <i x="362" s="1" nd="1"/>
        <i x="770" s="1" nd="1"/>
        <i x="514" s="1" nd="1"/>
        <i x="222" s="1" nd="1"/>
        <i x="533" s="1" nd="1"/>
        <i x="239" s="1" nd="1"/>
        <i x="570" s="1" nd="1"/>
        <i x="266" s="1" nd="1"/>
        <i x="589" s="1" nd="1"/>
        <i x="280" s="1" nd="1"/>
        <i x="616" s="1" nd="1"/>
        <i x="305" s="1" nd="1"/>
        <i x="319" s="1" nd="1"/>
        <i x="682" s="1" nd="1"/>
        <i x="331" s="1" nd="1"/>
        <i x="723" s="1" nd="1"/>
        <i x="353" s="1" nd="1"/>
        <i x="744" s="1" nd="1"/>
        <i x="364" s="1" nd="1"/>
        <i x="758" s="1" nd="1"/>
        <i x="375" s="1" nd="1"/>
        <i x="782" s="1" nd="1"/>
        <i x="384" s="1" nd="1"/>
        <i x="794" s="1" nd="1"/>
        <i x="550" s="1" nd="1"/>
        <i x="267" s="1" nd="1"/>
        <i x="594" s="1" nd="1"/>
        <i x="281" s="1" nd="1"/>
        <i x="618" s="1" nd="1"/>
        <i x="292" s="1" nd="1"/>
        <i x="662" s="1" nd="1"/>
        <i x="321" s="1" nd="1"/>
        <i x="684" s="1" nd="1"/>
        <i x="332" s="1" nd="1"/>
        <i x="705" s="1" nd="1"/>
        <i x="354" s="1" nd="1"/>
        <i x="746" s="1" nd="1"/>
        <i x="366" s="1" nd="1"/>
        <i x="760" s="1" nd="1"/>
        <i x="369" s="1" nd="1"/>
        <i x="784" s="1" nd="1"/>
        <i x="386" s="1" nd="1"/>
        <i x="796" s="1" nd="1"/>
        <i x="392" s="1" nd="1"/>
        <i x="98" s="1" nd="1"/>
        <i x="282" s="1" nd="1"/>
        <i x="622" s="1" nd="1"/>
        <i x="294" s="1" nd="1"/>
        <i x="646" s="1" nd="1"/>
        <i x="308" s="1" nd="1"/>
        <i x="686" s="1" nd="1"/>
        <i x="334" s="1" nd="1"/>
        <i x="707" s="1" nd="1"/>
        <i x="728" s="1" nd="1"/>
        <i x="367" s="1" nd="1"/>
        <i x="762" s="1" nd="1"/>
        <i x="371" s="1" nd="1"/>
        <i x="775" s="1" nd="1"/>
        <i x="378" s="1" nd="1"/>
        <i x="798" s="1" nd="1"/>
        <i x="100" s="1" nd="1"/>
        <i x="399" s="1" nd="1"/>
        <i x="106" s="1" nd="1"/>
        <i x="409" s="1" nd="1"/>
        <i x="115" s="1" nd="1"/>
        <i x="310" s="1" nd="1"/>
        <i x="669" s="1" nd="1"/>
        <i x="710" s="1" nd="1"/>
        <i x="345" s="1" nd="1"/>
        <i x="731" s="1" nd="1"/>
        <i x="358" s="1" nd="1"/>
        <i x="765" s="1" nd="1"/>
        <i x="374" s="1" nd="1"/>
        <i x="777" s="1" nd="1"/>
        <i x="380" s="1" nd="1"/>
        <i x="789" s="1" nd="1"/>
        <i x="394" s="1" nd="1"/>
        <i x="103" s="1" nd="1"/>
        <i x="401" s="1" nd="1"/>
        <i x="108" s="1" nd="1"/>
        <i x="406" s="1" nd="1"/>
        <i x="415" s="1" nd="1"/>
        <i x="122" s="1" nd="1"/>
        <i x="422" s="1" nd="1"/>
        <i x="691" s="1" nd="1"/>
        <i x="346" s="1" nd="1"/>
        <i x="733" s="1" nd="1"/>
        <i x="753" s="1" nd="1"/>
        <i x="778" s="1" nd="1"/>
        <i x="382" s="1" nd="1"/>
        <i x="79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RFB" sourceName="Fecha RFB">
  <pivotTables>
    <pivotTable tabId="128" name="Tabla dinámica9"/>
  </pivotTables>
  <data>
    <tabular pivotCacheId="4">
      <items count="845">
        <i x="74" s="1"/>
        <i x="77" s="1"/>
        <i x="76" s="1"/>
        <i x="80" s="1"/>
        <i x="79" s="1"/>
        <i x="78" s="1"/>
        <i x="81" s="1"/>
        <i x="223" s="1" nd="1"/>
        <i x="206" s="1" nd="1"/>
        <i x="189" s="1" nd="1"/>
        <i x="173" s="1" nd="1"/>
        <i x="152" s="1" nd="1"/>
        <i x="321" s="1" nd="1"/>
        <i x="305" s="1" nd="1"/>
        <i x="290" s="1" nd="1"/>
        <i x="273" s="1" nd="1"/>
        <i x="221" s="1" nd="1"/>
        <i x="204" s="1" nd="1"/>
        <i x="188" s="1" nd="1"/>
        <i x="172" s="1" nd="1"/>
        <i x="303" s="1" nd="1"/>
        <i x="289" s="1" nd="1"/>
        <i x="272" s="1" nd="1"/>
        <i x="255" s="1" nd="1"/>
        <i x="241" s="1" nd="1"/>
        <i x="374" s="1" nd="1"/>
        <i x="363" s="1" nd="1"/>
        <i x="262" s="1" nd="1"/>
        <i x="245" s="1" nd="1"/>
        <i x="192" s="1" nd="1"/>
        <i x="174" s="1" nd="1"/>
        <i x="162" s="1" nd="1"/>
        <i x="153" s="1" nd="1"/>
        <i x="326" s="1" nd="1"/>
        <i x="277" s="1" nd="1"/>
        <i x="257" s="1" nd="1"/>
        <i x="242" s="1" nd="1"/>
        <i x="224" s="1" nd="1"/>
        <i x="207" s="1" nd="1"/>
        <i x="190" s="1" nd="1"/>
        <i x="354" s="1" nd="1"/>
        <i x="322" s="1" nd="1"/>
        <i x="306" s="1" nd="1"/>
        <i x="291" s="1" nd="1"/>
        <i x="222" s="1" nd="1"/>
        <i x="205" s="1" nd="1"/>
        <i x="376" s="1" nd="1"/>
        <i x="285" s="1" nd="1"/>
        <i x="267" s="1" nd="1"/>
        <i x="234" s="1" nd="1"/>
        <i x="214" s="1" nd="1"/>
        <i x="178" s="1" nd="1"/>
        <i x="164" s="1" nd="1"/>
        <i x="314" s="1" nd="1"/>
        <i x="298" s="1" nd="1"/>
        <i x="281" s="1" nd="1"/>
        <i x="263" s="1" nd="1"/>
        <i x="246" s="1" nd="1"/>
        <i x="229" s="1" nd="1"/>
        <i x="210" s="1" nd="1"/>
        <i x="193" s="1" nd="1"/>
        <i x="356" s="1" nd="1"/>
        <i x="342" s="1" nd="1"/>
        <i x="327" s="1" nd="1"/>
        <i x="310" s="1" nd="1"/>
        <i x="258" s="1" nd="1"/>
        <i x="243" s="1" nd="1"/>
        <i x="225" s="1" nd="1"/>
        <i x="208" s="1" nd="1"/>
        <i x="380" s="1" nd="1"/>
        <i x="672" s="1" nd="1"/>
        <i x="641" s="1" nd="1"/>
        <i x="610" s="1" nd="1"/>
        <i x="586" s="1" nd="1"/>
        <i x="527" s="1" nd="1"/>
        <i x="516" s="1" nd="1"/>
        <i x="765" s="1" nd="1"/>
        <i x="742" s="1" nd="1"/>
        <i x="716" s="1" nd="1"/>
        <i x="691" s="1" nd="1"/>
        <i x="635" s="1" nd="1"/>
        <i x="604" s="1" nd="1"/>
        <i x="584" s="1" nd="1"/>
        <i x="564" s="1" nd="1"/>
        <i x="543" s="1" nd="1"/>
        <i x="800" s="1" nd="1"/>
        <i x="761" s="1" nd="1"/>
        <i x="739" s="1" nd="1"/>
        <i x="712" s="1" nd="1"/>
        <i x="664" s="1" nd="1"/>
        <i x="632" s="1" nd="1"/>
        <i x="583" s="1" nd="1"/>
        <i x="827" s="1" nd="1"/>
        <i x="814" s="1" nd="1"/>
        <i x="698" s="1" nd="1"/>
        <i x="647" s="1" nd="1"/>
        <i x="590" s="1" nd="1"/>
        <i x="568" s="1" nd="1"/>
        <i x="549" s="1" nd="1"/>
        <i x="528" s="1" nd="1"/>
        <i x="721" s="1" nd="1"/>
        <i x="696" s="1" nd="1"/>
        <i x="673" s="1" nd="1"/>
        <i x="642" s="1" nd="1"/>
        <i x="611" s="1" nd="1"/>
        <i x="545" s="1" nd="1"/>
        <i x="805" s="1" nd="1"/>
        <i x="787" s="1" nd="1"/>
        <i x="766" s="1" nd="1"/>
        <i x="743" s="1" nd="1"/>
        <i x="717" s="1" nd="1"/>
        <i x="667" s="1" nd="1"/>
        <i x="636" s="1" nd="1"/>
        <i x="605" s="1" nd="1"/>
        <i x="585" s="1" nd="1"/>
        <i x="705" s="1" nd="1"/>
        <i x="682" s="1" nd="1"/>
        <i x="620" s="1" nd="1"/>
        <i x="596" s="1" nd="1"/>
        <i x="574" s="1" nd="1"/>
        <i x="553" s="1" nd="1"/>
        <i x="531" s="1" nd="1"/>
        <i x="752" s="1" nd="1"/>
        <i x="726" s="1" nd="1"/>
        <i x="699" s="1" nd="1"/>
        <i x="676" s="1" nd="1"/>
        <i x="648" s="1" nd="1"/>
        <i x="569" s="1" nd="1"/>
        <i x="550" s="1" nd="1"/>
        <i x="809" s="1" nd="1"/>
        <i x="792" s="1" nd="1"/>
        <i x="770" s="1" nd="1"/>
        <i x="746" s="1" nd="1"/>
        <i x="697" s="1" nd="1"/>
        <i x="674" s="1" nd="1"/>
        <i x="643" s="1" nd="1"/>
        <i x="612" s="1" nd="1"/>
        <i x="707" s="1" nd="1"/>
        <i x="684" s="1" nd="1"/>
        <i x="658" s="1" nd="1"/>
        <i x="625" s="1" nd="1"/>
        <i x="600" s="1" nd="1"/>
        <i x="536" s="1" nd="1"/>
        <i x="521" s="1" nd="1"/>
        <i x="776" s="1" nd="1"/>
        <i x="755" s="1" nd="1"/>
        <i x="731" s="1" nd="1"/>
        <i x="706" s="1" nd="1"/>
        <i x="654" s="1" nd="1"/>
        <i x="621" s="1" nd="1"/>
        <i x="597" s="1" nd="1"/>
        <i x="575" s="1" nd="1"/>
        <i x="554" s="1" nd="1"/>
        <i x="810" s="1" nd="1"/>
        <i x="775" s="1" nd="1"/>
        <i x="753" s="1" nd="1"/>
        <i x="727" s="1" nd="1"/>
        <i x="700" s="1" nd="1"/>
        <i x="677" s="1" nd="1"/>
        <i x="649" s="1" nd="1"/>
        <i x="591" s="1" nd="1"/>
        <i x="834" s="1" nd="1"/>
        <i x="687" s="1" nd="1"/>
        <i x="660" s="1" nd="1"/>
        <i x="628" s="1" nd="1"/>
        <i x="580" s="1" nd="1"/>
        <i x="559" s="1" nd="1"/>
        <i x="541" s="1" nd="1"/>
        <i x="525" s="1" nd="1"/>
        <i x="778" s="1" nd="1"/>
        <i x="757" s="1" nd="1"/>
        <i x="685" s="1" nd="1"/>
        <i x="659" s="1" nd="1"/>
        <i x="626" s="1" nd="1"/>
        <i x="601" s="1" nd="1"/>
        <i x="577" s="1" nd="1"/>
        <i x="811" s="1" nd="1"/>
        <i x="795" s="1" nd="1"/>
        <i x="777" s="1" nd="1"/>
        <i x="756" s="1" nd="1"/>
        <i x="732" s="1" nd="1"/>
        <i x="655" s="1" nd="1"/>
        <i x="622" s="1" nd="1"/>
        <i x="598" s="1" nd="1"/>
        <i x="835" s="1" nd="1"/>
        <i x="825" s="1" nd="1"/>
        <i x="710" s="1" nd="1"/>
        <i x="662" s="1" nd="1"/>
        <i x="629" s="1" nd="1"/>
        <i x="602" s="1" nd="1"/>
        <i x="561" s="1" nd="1"/>
        <i x="780" s="1" nd="1"/>
        <i x="734" s="1" nd="1"/>
        <i x="709" s="1" nd="1"/>
        <i x="688" s="1" nd="1"/>
        <i x="661" s="1" nd="1"/>
        <i x="581" s="1" nd="1"/>
        <i x="560" s="1" nd="1"/>
        <i x="812" s="1" nd="1"/>
        <i x="796" s="1" nd="1"/>
        <i x="779" s="1" nd="1"/>
        <i x="733" s="1" nd="1"/>
        <i x="708" s="1" nd="1"/>
        <i x="686" s="1" nd="1"/>
        <i x="627" s="1" nd="1"/>
        <i x="711" s="1" nd="1"/>
        <i x="689" s="1" nd="1"/>
        <i x="631" s="1" nd="1"/>
        <i x="603" s="1" nd="1"/>
        <i x="563" s="1" nd="1"/>
        <i x="542" s="1" nd="1"/>
        <i x="526" s="1" nd="1"/>
        <i x="782" s="1" nd="1"/>
        <i x="736" s="1" nd="1"/>
        <i x="663" s="1" nd="1"/>
        <i x="630" s="1" nd="1"/>
        <i x="582" s="1" nd="1"/>
        <i x="562" s="1" nd="1"/>
        <i x="781" s="1" nd="1"/>
        <i x="758" s="1" nd="1"/>
        <i x="735" s="1" nd="1"/>
        <i x="836" s="1" nd="1"/>
        <i x="715" s="1" nd="1"/>
        <i x="2" s="1" nd="1"/>
        <i x="1" s="1" nd="1"/>
        <i x="5" s="1" nd="1"/>
        <i x="6" s="1" nd="1"/>
        <i x="4" s="1" nd="1"/>
        <i x="8" s="1" nd="1"/>
        <i x="9" s="1" nd="1"/>
        <i x="11" s="1" nd="1"/>
        <i x="10" s="1" nd="1"/>
        <i x="7" s="1" nd="1"/>
        <i x="14" s="1" nd="1"/>
        <i x="16" s="1" nd="1"/>
        <i x="13" s="1" nd="1"/>
        <i x="17" s="1" nd="1"/>
        <i x="3" s="1" nd="1"/>
        <i x="15" s="1" nd="1"/>
        <i x="19" s="1" nd="1"/>
        <i x="12" s="1" nd="1"/>
        <i x="21" s="1" nd="1"/>
        <i x="20" s="1" nd="1"/>
        <i x="23" s="1" nd="1"/>
        <i x="18" s="1" nd="1"/>
        <i x="22" s="1" nd="1"/>
        <i x="26" s="1" nd="1"/>
        <i x="27" s="1" nd="1"/>
        <i x="31" s="1" nd="1"/>
        <i x="25" s="1" nd="1"/>
        <i x="29" s="1" nd="1"/>
        <i x="33" s="1" nd="1"/>
        <i x="32" s="1" nd="1"/>
        <i x="36" s="1" nd="1"/>
        <i x="35" s="1" nd="1"/>
        <i x="30" s="1" nd="1"/>
        <i x="34" s="1" nd="1"/>
        <i x="24" s="1" nd="1"/>
        <i x="41" s="1" nd="1"/>
        <i x="38" s="1" nd="1"/>
        <i x="40" s="1" nd="1"/>
        <i x="39" s="1" nd="1"/>
        <i x="37" s="1" nd="1"/>
        <i x="42" s="1" nd="1"/>
        <i x="46" s="1" nd="1"/>
        <i x="47" s="1" nd="1"/>
        <i x="44" s="1" nd="1"/>
        <i x="49" s="1" nd="1"/>
        <i x="28" s="1" nd="1"/>
        <i x="45" s="1" nd="1"/>
        <i x="43" s="1" nd="1"/>
        <i x="51" s="1" nd="1"/>
        <i x="50" s="1" nd="1"/>
        <i x="54" s="1" nd="1"/>
        <i x="48" s="1" nd="1"/>
        <i x="56" s="1" nd="1"/>
        <i x="53" s="1" nd="1"/>
        <i x="60" s="1" nd="1"/>
        <i x="55" s="1" nd="1"/>
        <i x="58" s="1" nd="1"/>
        <i x="57" s="1" nd="1"/>
        <i x="52" s="1" nd="1"/>
        <i x="64" s="1" nd="1"/>
        <i x="61" s="1" nd="1"/>
        <i x="62" s="1" nd="1"/>
        <i x="59" s="1" nd="1"/>
        <i x="65" s="1" nd="1"/>
        <i x="63" s="1" nd="1"/>
        <i x="66" s="1" nd="1"/>
        <i x="69" s="1" nd="1"/>
        <i x="67" s="1" nd="1"/>
        <i x="68" s="1" nd="1"/>
        <i x="70" s="1" nd="1"/>
        <i x="71" s="1" nd="1"/>
        <i x="72" s="1" nd="1"/>
        <i x="75" s="1" nd="1"/>
        <i x="73" s="1" nd="1"/>
        <i x="334" s="1" nd="1"/>
        <i x="724" s="1" nd="1"/>
        <i x="346" s="1" nd="1"/>
        <i x="768" s="1" nd="1"/>
        <i x="789" s="1" nd="1"/>
        <i x="382" s="1" nd="1"/>
        <i x="818" s="1" nd="1"/>
        <i x="395" s="1" nd="1"/>
        <i x="829" s="1" nd="1"/>
        <i x="404" s="1" nd="1"/>
        <i x="840" s="1" nd="1"/>
        <i x="412" s="1" nd="1"/>
        <i x="419" s="1" nd="1"/>
        <i x="95" s="1" nd="1"/>
        <i x="429" s="1" nd="1"/>
        <i x="101" s="1" nd="1"/>
        <i x="442" s="1" nd="1"/>
        <i x="728" s="1" nd="1"/>
        <i x="348" s="1" nd="1"/>
        <i x="750" s="1" nd="1"/>
        <i x="791" s="1" nd="1"/>
        <i x="806" s="1" nd="1"/>
        <i x="391" s="1" nd="1"/>
        <i x="821" s="1" nd="1"/>
        <i x="406" s="1" nd="1"/>
        <i x="843" s="1" nd="1"/>
        <i x="414" s="1" nd="1"/>
        <i x="87" s="1" nd="1"/>
        <i x="422" s="1" nd="1"/>
        <i x="426" s="1" nd="1"/>
        <i x="97" s="1" nd="1"/>
        <i x="432" s="1" nd="1"/>
        <i x="103" s="1" nd="1"/>
        <i x="436" s="1" nd="1"/>
        <i x="444" s="1" nd="1"/>
        <i x="451" s="1" nd="1"/>
        <i x="456" s="1" nd="1"/>
        <i x="118" s="1" nd="1"/>
        <i x="105" s="1" nd="1"/>
        <i x="447" s="1" nd="1"/>
        <i x="114" s="1" nd="1"/>
        <i x="120" s="1" nd="1"/>
        <i x="463" s="1" nd="1"/>
        <i x="125" s="1" nd="1"/>
        <i x="471" s="1" nd="1"/>
        <i x="134" s="1" nd="1"/>
        <i x="480" s="1" nd="1"/>
        <i x="144" s="1" nd="1"/>
        <i x="489" s="1" nd="1"/>
        <i x="163" s="1" nd="1"/>
        <i x="503" s="1" nd="1"/>
        <i x="175" s="1" nd="1"/>
        <i x="191" s="1" nd="1"/>
        <i x="440" s="1" nd="1"/>
        <i x="449" s="1" nd="1"/>
        <i x="111" s="1" nd="1"/>
        <i x="454" s="1" nd="1"/>
        <i x="459" s="1" nd="1"/>
        <i x="122" s="1" nd="1"/>
        <i x="465" s="1" nd="1"/>
        <i x="127" s="1" nd="1"/>
        <i x="473" s="1" nd="1"/>
        <i x="136" s="1" nd="1"/>
        <i x="146" s="1" nd="1"/>
        <i x="154" s="1" nd="1"/>
        <i x="505" s="1" nd="1"/>
        <i x="177" s="1" nd="1"/>
        <i x="195" s="1" nd="1"/>
        <i x="226" s="1" nd="1"/>
        <i x="461" s="1" nd="1"/>
        <i x="468" s="1" nd="1"/>
        <i x="475" s="1" nd="1"/>
        <i x="138" s="1" nd="1"/>
        <i x="483" s="1" nd="1"/>
        <i x="155" s="1" nd="1"/>
        <i x="507" s="1" nd="1"/>
        <i x="180" s="1" nd="1"/>
        <i x="211" s="1" nd="1"/>
        <i x="547" s="1" nd="1"/>
        <i x="228" s="1" nd="1"/>
        <i x="565" s="1" nd="1"/>
        <i x="256" s="1" nd="1"/>
        <i x="606" s="1" nd="1"/>
        <i x="274" s="1" nd="1"/>
        <i x="633" s="1" nd="1"/>
        <i x="132" s="1" nd="1"/>
        <i x="477" s="1" nd="1"/>
        <i x="140" s="1" nd="1"/>
        <i x="485" s="1" nd="1"/>
        <i x="148" s="1" nd="1"/>
        <i x="157" s="1" nd="1"/>
        <i x="498" s="1" nd="1"/>
        <i x="168" s="1" nd="1"/>
        <i x="509" s="1" nd="1"/>
        <i x="182" s="1" nd="1"/>
        <i x="213" s="1" nd="1"/>
        <i x="231" s="1" nd="1"/>
        <i x="244" s="1" nd="1"/>
        <i x="587" s="1" nd="1"/>
        <i x="608" s="1" nd="1"/>
        <i x="276" s="1" nd="1"/>
        <i x="637" s="1" nd="1"/>
        <i x="292" s="1" nd="1"/>
        <i x="665" s="1" nd="1"/>
        <i x="304" s="1" nd="1"/>
        <i x="142" s="1" nd="1"/>
        <i x="487" s="1" nd="1"/>
        <i x="150" s="1" nd="1"/>
        <i x="492" s="1" nd="1"/>
        <i x="159" s="1" nd="1"/>
        <i x="511" s="1" nd="1"/>
        <i x="184" s="1" nd="1"/>
        <i x="198" s="1" nd="1"/>
        <i x="532" s="1" nd="1"/>
        <i x="233" s="1" nd="1"/>
        <i x="570" s="1" nd="1"/>
        <i x="248" s="1" nd="1"/>
        <i x="588" s="1" nd="1"/>
        <i x="261" s="1" nd="1"/>
        <i x="613" s="1" nd="1"/>
        <i x="639" s="1" nd="1"/>
        <i x="294" s="1" nd="1"/>
        <i x="668" s="1" nd="1"/>
        <i x="307" s="1" nd="1"/>
        <i x="690" s="1" nd="1"/>
        <i x="320" s="1" nd="1"/>
        <i x="336" s="1" nd="1"/>
        <i x="737" s="1" nd="1"/>
        <i x="494" s="1" nd="1"/>
        <i x="160" s="1" nd="1"/>
        <i x="501" s="1" nd="1"/>
        <i x="186" s="1" nd="1"/>
        <i x="522" s="1" nd="1"/>
        <i x="200" s="1" nd="1"/>
        <i x="534" s="1" nd="1"/>
        <i x="216" s="1" nd="1"/>
        <i x="572" s="1" nd="1"/>
        <i x="250" s="1" nd="1"/>
        <i x="592" s="1" nd="1"/>
        <i x="264" s="1" nd="1"/>
        <i x="614" s="1" nd="1"/>
        <i x="280" s="1" nd="1"/>
        <i x="296" s="1" nd="1"/>
        <i x="670" s="1" nd="1"/>
        <i x="309" s="1" nd="1"/>
        <i x="692" s="1" nd="1"/>
        <i x="323" s="1" nd="1"/>
        <i x="714" s="1" nd="1"/>
        <i x="740" s="1" nd="1"/>
        <i x="352" s="1" nd="1"/>
        <i x="759" s="1" nd="1"/>
        <i x="364" s="1" nd="1"/>
        <i x="514" s="1" nd="1"/>
        <i x="202" s="1" nd="1"/>
        <i x="537" s="1" nd="1"/>
        <i x="217" s="1" nd="1"/>
        <i x="555" s="1" nd="1"/>
        <i x="237" s="1" nd="1"/>
        <i x="594" s="1" nd="1"/>
        <i x="266" s="1" nd="1"/>
        <i x="616" s="1" nd="1"/>
        <i x="282" s="1" nd="1"/>
        <i x="645" s="1" nd="1"/>
        <i x="297" s="1" nd="1"/>
        <i x="312" s="1" nd="1"/>
        <i x="694" s="1" nd="1"/>
        <i x="325" s="1" nd="1"/>
        <i x="718" s="1" nd="1"/>
        <i x="339" s="1" nd="1"/>
        <i x="762" s="1" nd="1"/>
        <i x="366" s="1" nd="1"/>
        <i x="783" s="1" nd="1"/>
        <i x="375" s="1" nd="1"/>
        <i x="797" s="1" nd="1"/>
        <i x="539" s="1" nd="1"/>
        <i x="219" s="1" nd="1"/>
        <i x="557" s="1" nd="1"/>
        <i x="239" s="1" nd="1"/>
        <i x="576" s="1" nd="1"/>
        <i x="269" s="1" nd="1"/>
        <i x="618" s="1" nd="1"/>
        <i x="284" s="1" nd="1"/>
        <i x="650" s="1" nd="1"/>
        <i x="299" s="1" nd="1"/>
        <i x="329" s="1" nd="1"/>
        <i x="719" s="1" nd="1"/>
        <i x="341" s="1" nd="1"/>
        <i x="368" s="1" nd="1"/>
        <i x="784" s="1" nd="1"/>
        <i x="378" s="1" nd="1"/>
        <i x="798" s="1" nd="1"/>
        <i x="578" s="1" nd="1"/>
        <i x="254" s="1" nd="1"/>
        <i x="652" s="1" nd="1"/>
        <i x="678" s="1" nd="1"/>
        <i x="331" s="1" nd="1"/>
        <i x="722" s="1" nd="1"/>
        <i x="744" s="1" nd="1"/>
        <i x="379" s="1" nd="1"/>
        <i x="801" s="1" nd="1"/>
        <i x="386" s="1" nd="1"/>
        <i x="815" s="1" nd="1"/>
        <i x="393" s="1" nd="1"/>
        <i x="401" s="1" nd="1"/>
        <i x="838" s="1" nd="1"/>
        <i x="409" s="1" nd="1"/>
        <i x="82" s="1" nd="1"/>
        <i x="417" s="1" nd="1"/>
        <i x="624" s="1" nd="1"/>
        <i x="656" s="1" nd="1"/>
        <i x="301" s="1" nd="1"/>
        <i x="680" s="1" nd="1"/>
        <i x="316" s="1" nd="1"/>
        <i x="701" s="1" nd="1"/>
        <i x="333" s="1" nd="1"/>
        <i x="345" s="1" nd="1"/>
        <i x="747" s="1" nd="1"/>
        <i x="767" s="1" nd="1"/>
        <i x="371" s="1" nd="1"/>
        <i x="788" s="1" nd="1"/>
        <i x="803" s="1" nd="1"/>
        <i x="388" s="1" nd="1"/>
        <i x="817" s="1" nd="1"/>
        <i x="394" s="1" nd="1"/>
        <i x="403" s="1" nd="1"/>
        <i x="411" s="1" nd="1"/>
        <i x="84" s="1" nd="1"/>
        <i x="418" s="1" nd="1"/>
        <i x="89" s="1" nd="1"/>
        <i x="424" s="1" nd="1"/>
        <i x="94" s="1" nd="1"/>
        <i x="100" s="1" nd="1"/>
        <i x="683" s="1" nd="1"/>
        <i x="318" s="1" nd="1"/>
        <i x="703" s="1" nd="1"/>
        <i x="335" s="1" nd="1"/>
        <i x="749" s="1" nd="1"/>
        <i x="359" s="1" nd="1"/>
        <i x="771" s="1" nd="1"/>
        <i x="372" s="1" nd="1"/>
        <i x="790" s="1" nd="1"/>
        <i x="390" s="1" nd="1"/>
        <i x="820" s="1" nd="1"/>
        <i x="396" s="1" nd="1"/>
        <i x="830" s="1" nd="1"/>
        <i x="405" s="1" nd="1"/>
        <i x="842" s="1" nd="1"/>
        <i x="86" s="1" nd="1"/>
        <i x="421" s="1" nd="1"/>
        <i x="91" s="1" nd="1"/>
        <i x="425" s="1" nd="1"/>
        <i x="96" s="1" nd="1"/>
        <i x="431" s="1" nd="1"/>
        <i x="435" s="1" nd="1"/>
        <i x="107" s="1" nd="1"/>
        <i x="443" s="1" nd="1"/>
        <i x="729" s="1" nd="1"/>
        <i x="350" s="1" nd="1"/>
        <i x="754" s="1" nd="1"/>
        <i x="361" s="1" nd="1"/>
        <i x="773" s="1" nd="1"/>
        <i x="793" s="1" nd="1"/>
        <i x="384" s="1" nd="1"/>
        <i x="808" s="1" nd="1"/>
        <i x="823" s="1" nd="1"/>
        <i x="398" s="1" nd="1"/>
        <i x="832" s="1" nd="1"/>
        <i x="408" s="1" nd="1"/>
        <i x="844" s="1" nd="1"/>
        <i x="416" s="1" nd="1"/>
        <i x="88" s="1" nd="1"/>
        <i x="93" s="1" nd="1"/>
        <i x="428" s="1" nd="1"/>
        <i x="98" s="1" nd="1"/>
        <i x="433" s="1" nd="1"/>
        <i x="104" s="1" nd="1"/>
        <i x="438" s="1" nd="1"/>
        <i x="446" s="1" nd="1"/>
        <i x="110" s="1" nd="1"/>
        <i x="452" s="1" nd="1"/>
        <i x="113" s="1" nd="1"/>
        <i x="457" s="1" nd="1"/>
        <i x="119" s="1" nd="1"/>
        <i x="99" s="1" nd="1"/>
        <i x="434" s="1" nd="1"/>
        <i x="106" s="1" nd="1"/>
        <i x="439" s="1" nd="1"/>
        <i x="448" s="1" nd="1"/>
        <i x="453" s="1" nd="1"/>
        <i x="115" s="1" nd="1"/>
        <i x="458" s="1" nd="1"/>
        <i x="121" s="1" nd="1"/>
        <i x="464" s="1" nd="1"/>
        <i x="126" s="1" nd="1"/>
        <i x="130" s="1" nd="1"/>
        <i x="472" s="1" nd="1"/>
        <i x="135" s="1" nd="1"/>
        <i x="481" s="1" nd="1"/>
        <i x="145" s="1" nd="1"/>
        <i x="496" s="1" nd="1"/>
        <i x="165" s="1" nd="1"/>
        <i x="504" s="1" nd="1"/>
        <i x="176" s="1" nd="1"/>
        <i x="517" s="1" nd="1"/>
        <i x="194" s="1" nd="1"/>
        <i x="209" s="1" nd="1"/>
        <i x="544" s="1" nd="1"/>
        <i x="441" s="1" nd="1"/>
        <i x="109" s="1" nd="1"/>
        <i x="450" s="1" nd="1"/>
        <i x="112" s="1" nd="1"/>
        <i x="116" s="1" nd="1"/>
        <i x="460" s="1" nd="1"/>
        <i x="123" s="1" nd="1"/>
        <i x="466" s="1" nd="1"/>
        <i x="128" s="1" nd="1"/>
        <i x="467" s="1" nd="1"/>
        <i x="474" s="1" nd="1"/>
        <i x="137" s="1" nd="1"/>
        <i x="482" s="1" nd="1"/>
        <i x="147" s="1" nd="1"/>
        <i x="490" s="1" nd="1"/>
        <i x="166" s="1" nd="1"/>
        <i x="506" s="1" nd="1"/>
        <i x="179" s="1" nd="1"/>
        <i x="518" s="1" nd="1"/>
        <i x="196" s="1" nd="1"/>
        <i x="546" s="1" nd="1"/>
        <i x="227" s="1" nd="1"/>
        <i x="455" s="1" nd="1"/>
        <i x="117" s="1" nd="1"/>
        <i x="462" s="1" nd="1"/>
        <i x="124" s="1" nd="1"/>
        <i x="129" s="1" nd="1"/>
        <i x="469" s="1" nd="1"/>
        <i x="131" s="1" nd="1"/>
        <i x="476" s="1" nd="1"/>
        <i x="139" s="1" nd="1"/>
        <i x="484" s="1" nd="1"/>
        <i x="491" s="1" nd="1"/>
        <i x="156" s="1" nd="1"/>
        <i x="497" s="1" nd="1"/>
        <i x="167" s="1" nd="1"/>
        <i x="508" s="1" nd="1"/>
        <i x="181" s="1" nd="1"/>
        <i x="197" s="1" nd="1"/>
        <i x="529" s="1" nd="1"/>
        <i x="212" s="1" nd="1"/>
        <i x="548" s="1" nd="1"/>
        <i x="230" s="1" nd="1"/>
        <i x="566" s="1" nd="1"/>
        <i x="259" s="1" nd="1"/>
        <i x="607" s="1" nd="1"/>
        <i x="275" s="1" nd="1"/>
        <i x="634" s="1" nd="1"/>
        <i x="470" s="1" nd="1"/>
        <i x="133" s="1" nd="1"/>
        <i x="478" s="1" nd="1"/>
        <i x="141" s="1" nd="1"/>
        <i x="486" s="1" nd="1"/>
        <i x="149" s="1" nd="1"/>
        <i x="158" s="1" nd="1"/>
        <i x="499" s="1" nd="1"/>
        <i x="169" s="1" nd="1"/>
        <i x="510" s="1" nd="1"/>
        <i x="183" s="1" nd="1"/>
        <i x="519" s="1" nd="1"/>
        <i x="530" s="1" nd="1"/>
        <i x="215" s="1" nd="1"/>
        <i x="551" s="1" nd="1"/>
        <i x="232" s="1" nd="1"/>
        <i x="567" s="1" nd="1"/>
        <i x="247" s="1" nd="1"/>
        <i x="260" s="1" nd="1"/>
        <i x="609" s="1" nd="1"/>
        <i x="278" s="1" nd="1"/>
        <i x="638" s="1" nd="1"/>
        <i x="293" s="1" nd="1"/>
        <i x="666" s="1" nd="1"/>
        <i x="479" s="1" nd="1"/>
        <i x="143" s="1" nd="1"/>
        <i x="488" s="1" nd="1"/>
        <i x="151" s="1" nd="1"/>
        <i x="493" s="1" nd="1"/>
        <i x="500" s="1" nd="1"/>
        <i x="170" s="1" nd="1"/>
        <i x="512" s="1" nd="1"/>
        <i x="185" s="1" nd="1"/>
        <i x="520" s="1" nd="1"/>
        <i x="199" s="1" nd="1"/>
        <i x="533" s="1" nd="1"/>
        <i x="552" s="1" nd="1"/>
        <i x="235" s="1" nd="1"/>
        <i x="571" s="1" nd="1"/>
        <i x="249" s="1" nd="1"/>
        <i x="589" s="1" nd="1"/>
        <i x="279" s="1" nd="1"/>
        <i x="640" s="1" nd="1"/>
        <i x="295" s="1" nd="1"/>
        <i x="669" s="1" nd="1"/>
        <i x="308" s="1" nd="1"/>
        <i x="713" s="1" nd="1"/>
        <i x="337" s="1" nd="1"/>
        <i x="738" s="1" nd="1"/>
        <i x="495" s="1" nd="1"/>
        <i x="161" s="1" nd="1"/>
        <i x="502" s="1" nd="1"/>
        <i x="171" s="1" nd="1"/>
        <i x="513" s="1" nd="1"/>
        <i x="187" s="1" nd="1"/>
        <i x="523" s="1" nd="1"/>
        <i x="201" s="1" nd="1"/>
        <i x="535" s="1" nd="1"/>
        <i x="236" s="1" nd="1"/>
        <i x="573" s="1" nd="1"/>
        <i x="251" s="1" nd="1"/>
        <i x="593" s="1" nd="1"/>
        <i x="265" s="1" nd="1"/>
        <i x="615" s="1" nd="1"/>
        <i x="644" s="1" nd="1"/>
        <i x="671" s="1" nd="1"/>
        <i x="311" s="1" nd="1"/>
        <i x="693" s="1" nd="1"/>
        <i x="324" s="1" nd="1"/>
        <i x="338" s="1" nd="1"/>
        <i x="741" s="1" nd="1"/>
        <i x="353" s="1" nd="1"/>
        <i x="760" s="1" nd="1"/>
        <i x="365" s="1" nd="1"/>
        <i x="515" s="1" nd="1"/>
        <i x="524" s="1" nd="1"/>
        <i x="203" s="1" nd="1"/>
        <i x="538" s="1" nd="1"/>
        <i x="218" s="1" nd="1"/>
        <i x="556" s="1" nd="1"/>
        <i x="238" s="1" nd="1"/>
        <i x="252" s="1" nd="1"/>
        <i x="595" s="1" nd="1"/>
        <i x="268" s="1" nd="1"/>
        <i x="617" s="1" nd="1"/>
        <i x="283" s="1" nd="1"/>
        <i x="646" s="1" nd="1"/>
        <i x="675" s="1" nd="1"/>
        <i x="313" s="1" nd="1"/>
        <i x="695" s="1" nd="1"/>
        <i x="328" s="1" nd="1"/>
        <i x="340" s="1" nd="1"/>
        <i x="355" s="1" nd="1"/>
        <i x="763" s="1" nd="1"/>
        <i x="367" s="1" nd="1"/>
        <i x="377" s="1" nd="1"/>
        <i x="813" s="1" nd="1"/>
        <i x="540" s="1" nd="1"/>
        <i x="220" s="1" nd="1"/>
        <i x="558" s="1" nd="1"/>
        <i x="240" s="1" nd="1"/>
        <i x="253" s="1" nd="1"/>
        <i x="599" s="1" nd="1"/>
        <i x="270" s="1" nd="1"/>
        <i x="619" s="1" nd="1"/>
        <i x="286" s="1" nd="1"/>
        <i x="651" s="1" nd="1"/>
        <i x="315" s="1" nd="1"/>
        <i x="330" s="1" nd="1"/>
        <i x="720" s="1" nd="1"/>
        <i x="343" s="1" nd="1"/>
        <i x="764" s="1" nd="1"/>
        <i x="369" s="1" nd="1"/>
        <i x="785" s="1" nd="1"/>
        <i x="799" s="1" nd="1"/>
        <i x="826" s="1" nd="1"/>
        <i x="400" s="1" nd="1"/>
        <i x="837" s="1" nd="1"/>
        <i x="579" s="1" nd="1"/>
        <i x="271" s="1" nd="1"/>
        <i x="623" s="1" nd="1"/>
        <i x="287" s="1" nd="1"/>
        <i x="653" s="1" nd="1"/>
        <i x="300" s="1" nd="1"/>
        <i x="679" s="1" nd="1"/>
        <i x="332" s="1" nd="1"/>
        <i x="723" s="1" nd="1"/>
        <i x="344" s="1" nd="1"/>
        <i x="745" s="1" nd="1"/>
        <i x="357" s="1" nd="1"/>
        <i x="370" s="1" nd="1"/>
        <i x="786" s="1" nd="1"/>
        <i x="381" s="1" nd="1"/>
        <i x="802" s="1" nd="1"/>
        <i x="387" s="1" nd="1"/>
        <i x="816" s="1" nd="1"/>
        <i x="828" s="1" nd="1"/>
        <i x="402" s="1" nd="1"/>
        <i x="839" s="1" nd="1"/>
        <i x="410" s="1" nd="1"/>
        <i x="83" s="1" nd="1"/>
        <i x="288" s="1" nd="1"/>
        <i x="657" s="1" nd="1"/>
        <i x="302" s="1" nd="1"/>
        <i x="681" s="1" nd="1"/>
        <i x="317" s="1" nd="1"/>
        <i x="702" s="1" nd="1"/>
        <i x="725" s="1" nd="1"/>
        <i x="347" s="1" nd="1"/>
        <i x="748" s="1" nd="1"/>
        <i x="358" s="1" nd="1"/>
        <i x="769" s="1" nd="1"/>
        <i x="383" s="1" nd="1"/>
        <i x="804" s="1" nd="1"/>
        <i x="389" s="1" nd="1"/>
        <i x="819" s="1" nd="1"/>
        <i x="841" s="1" nd="1"/>
        <i x="413" s="1" nd="1"/>
        <i x="85" s="1" nd="1"/>
        <i x="420" s="1" nd="1"/>
        <i x="90" s="1" nd="1"/>
        <i x="430" s="1" nd="1"/>
        <i x="102" s="1" nd="1"/>
        <i x="319" s="1" nd="1"/>
        <i x="704" s="1" nd="1"/>
        <i x="349" s="1" nd="1"/>
        <i x="751" s="1" nd="1"/>
        <i x="360" s="1" nd="1"/>
        <i x="772" s="1" nd="1"/>
        <i x="373" s="1" nd="1"/>
        <i x="807" s="1" nd="1"/>
        <i x="392" s="1" nd="1"/>
        <i x="822" s="1" nd="1"/>
        <i x="397" s="1" nd="1"/>
        <i x="831" s="1" nd="1"/>
        <i x="407" s="1" nd="1"/>
        <i x="415" s="1" nd="1"/>
        <i x="423" s="1" nd="1"/>
        <i x="92" s="1" nd="1"/>
        <i x="427" s="1" nd="1"/>
        <i x="437" s="1" nd="1"/>
        <i x="108" s="1" nd="1"/>
        <i x="445" s="1" nd="1"/>
        <i x="730" s="1" nd="1"/>
        <i x="351" s="1" nd="1"/>
        <i x="362" s="1" nd="1"/>
        <i x="774" s="1" nd="1"/>
        <i x="794" s="1" nd="1"/>
        <i x="385" s="1" nd="1"/>
        <i x="824" s="1" nd="1"/>
        <i x="399" s="1" nd="1"/>
        <i x="833" s="1" nd="1"/>
        <i x="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VN" sourceName="Fecha VN">
  <pivotTables>
    <pivotTable tabId="126" name="Tabla dinámica1"/>
  </pivotTables>
  <data>
    <tabular pivotCacheId="3">
      <items count="1198">
        <i x="223" s="1"/>
        <i x="201" s="1"/>
        <i x="218" s="1"/>
        <i x="187" s="1"/>
        <i x="205" s="1"/>
        <i x="228" s="1"/>
        <i x="229" s="1"/>
        <i x="233" s="1"/>
        <i x="231" s="1"/>
        <i x="221" s="1"/>
        <i x="226" s="1"/>
        <i x="232" s="1"/>
        <i x="235" s="1"/>
        <i x="240" s="1"/>
        <i x="237" s="1"/>
        <i x="241" s="1"/>
        <i x="220" s="1"/>
        <i x="230" s="1"/>
        <i x="234" s="1"/>
        <i x="238" s="1"/>
        <i x="236" s="1"/>
        <i x="988" s="1" nd="1"/>
        <i x="923" s="1" nd="1"/>
        <i x="895" s="1" nd="1"/>
        <i x="868" s="1" nd="1"/>
        <i x="841" s="1" nd="1"/>
        <i x="817" s="1" nd="1"/>
        <i x="796" s="1" nd="1"/>
        <i x="1074" s="1" nd="1"/>
        <i x="1047" s="1" nd="1"/>
        <i x="1019" s="1" nd="1"/>
        <i x="985" s="1" nd="1"/>
        <i x="952" s="1" nd="1"/>
        <i x="866" s="1" nd="1"/>
        <i x="840" s="1" nd="1"/>
        <i x="816" s="1" nd="1"/>
        <i x="1124" s="1" nd="1"/>
        <i x="1101" s="1" nd="1"/>
        <i x="1046" s="1" nd="1"/>
        <i x="1018" s="1" nd="1"/>
        <i x="984" s="1" nd="1"/>
        <i x="951" s="1" nd="1"/>
        <i x="922" s="1" nd="1"/>
        <i x="892" s="1" nd="1"/>
        <i x="865" s="1" nd="1"/>
        <i x="1142" s="1" nd="1"/>
        <i x="995" s="1" nd="1"/>
        <i x="962" s="1" nd="1"/>
        <i x="929" s="1" nd="1"/>
        <i x="900" s="1" nd="1"/>
        <i x="872" s="1" nd="1"/>
        <i x="844" s="1" nd="1"/>
        <i x="819" s="1" nd="1"/>
        <i x="797" s="1" nd="1"/>
        <i x="781" s="1" nd="1"/>
        <i x="1080" s="1" nd="1"/>
        <i x="1051" s="1" nd="1"/>
        <i x="1022" s="1" nd="1"/>
        <i x="955" s="1" nd="1"/>
        <i x="924" s="1" nd="1"/>
        <i x="896" s="1" nd="1"/>
        <i x="869" s="1" nd="1"/>
        <i x="842" s="1" nd="1"/>
        <i x="818" s="1" nd="1"/>
        <i x="1102" s="1" nd="1"/>
        <i x="1075" s="1" nd="1"/>
        <i x="1048" s="1" nd="1"/>
        <i x="1020" s="1" nd="1"/>
        <i x="986" s="1" nd="1"/>
        <i x="953" s="1" nd="1"/>
        <i x="893" s="1" nd="1"/>
        <i x="867" s="1" nd="1"/>
        <i x="1159" s="1" nd="1"/>
        <i x="1143" s="1" nd="1"/>
        <i x="1003" s="1" nd="1"/>
        <i x="907" s="1" nd="1"/>
        <i x="874" s="1" nd="1"/>
        <i x="849" s="1" nd="1"/>
        <i x="823" s="1" nd="1"/>
        <i x="799" s="1" nd="1"/>
        <i x="782" s="1" nd="1"/>
        <i x="1058" s="1" nd="1"/>
        <i x="1027" s="1" nd="1"/>
        <i x="996" s="1" nd="1"/>
        <i x="963" s="1" nd="1"/>
        <i x="930" s="1" nd="1"/>
        <i x="901" s="1" nd="1"/>
        <i x="845" s="1" nd="1"/>
        <i x="820" s="1" nd="1"/>
        <i x="1129" s="1" nd="1"/>
        <i x="1107" s="1" nd="1"/>
        <i x="1081" s="1" nd="1"/>
        <i x="1052" s="1" nd="1"/>
        <i x="989" s="1" nd="1"/>
        <i x="956" s="1" nd="1"/>
        <i x="925" s="1" nd="1"/>
        <i x="897" s="1" nd="1"/>
        <i x="870" s="1" nd="1"/>
        <i x="463" s="1" nd="1"/>
        <i x="443" s="1" nd="1"/>
        <i x="422" s="1" nd="1"/>
        <i x="402" s="1" nd="1"/>
        <i x="383" s="1" nd="1"/>
        <i x="342" s="1" nd="1"/>
        <i x="544" s="1" nd="1"/>
        <i x="522" s="1" nd="1"/>
        <i x="504" s="1" nd="1"/>
        <i x="482" s="1" nd="1"/>
        <i x="461" s="1" nd="1"/>
        <i x="420" s="1" nd="1"/>
        <i x="400" s="1" nd="1"/>
        <i x="382" s="1" nd="1"/>
        <i x="365" s="1" nd="1"/>
        <i x="580" s="1" nd="1"/>
        <i x="561" s="1" nd="1"/>
        <i x="542" s="1" nd="1"/>
        <i x="520" s="1" nd="1"/>
        <i x="503" s="1" nd="1"/>
        <i x="481" s="1" nd="1"/>
        <i x="460" s="1" nd="1"/>
        <i x="441" s="1" nd="1"/>
        <i x="419" s="1" nd="1"/>
        <i x="613" s="1" nd="1"/>
        <i x="597" s="1" nd="1"/>
        <i x="492" s="1" nd="1"/>
        <i x="470" s="1" nd="1"/>
        <i x="449" s="1" nd="1"/>
        <i x="428" s="1" nd="1"/>
        <i x="386" s="1" nd="1"/>
        <i x="366" s="1" nd="1"/>
        <i x="353" s="1" nd="1"/>
        <i x="343" s="1" nd="1"/>
        <i x="550" s="1" nd="1"/>
        <i x="528" s="1" nd="1"/>
        <i x="487" s="1" nd="1"/>
        <i x="464" s="1" nd="1"/>
        <i x="444" s="1" nd="1"/>
        <i x="423" s="1" nd="1"/>
        <i x="403" s="1" nd="1"/>
        <i x="384" s="1" nd="1"/>
        <i x="583" s="1" nd="1"/>
        <i x="565" s="1" nd="1"/>
        <i x="545" s="1" nd="1"/>
        <i x="523" s="1" nd="1"/>
        <i x="505" s="1" nd="1"/>
        <i x="483" s="1" nd="1"/>
        <i x="442" s="1" nd="1"/>
        <i x="421" s="1" nd="1"/>
        <i x="401" s="1" nd="1"/>
        <i x="615" s="1" nd="1"/>
        <i x="498" s="1" nd="1"/>
        <i x="476" s="1" nd="1"/>
        <i x="434" s="1" nd="1"/>
        <i x="410" s="1" nd="1"/>
        <i x="391" s="1" nd="1"/>
        <i x="371" s="1" nd="1"/>
        <i x="355" s="1" nd="1"/>
        <i x="534" s="1" nd="1"/>
        <i x="513" s="1" nd="1"/>
        <i x="493" s="1" nd="1"/>
        <i x="471" s="1" nd="1"/>
        <i x="450" s="1" nd="1"/>
        <i x="429" s="1" nd="1"/>
        <i x="387" s="1" nd="1"/>
        <i x="367" s="1" nd="1"/>
        <i x="587" s="1" nd="1"/>
        <i x="569" s="1" nd="1"/>
        <i x="551" s="1" nd="1"/>
        <i x="529" s="1" nd="1"/>
        <i x="465" s="1" nd="1"/>
        <i x="445" s="1" nd="1"/>
        <i x="424" s="1" nd="1"/>
        <i x="404" s="1" nd="1"/>
        <i x="620" s="1" nd="1"/>
        <i x="1000" s="1" nd="1"/>
        <i x="967" s="1" nd="1"/>
        <i x="934" s="1" nd="1"/>
        <i x="903" s="1" nd="1"/>
        <i x="821" s="1" nd="1"/>
        <i x="798" s="1" nd="1"/>
        <i x="1110" s="1" nd="1"/>
        <i x="1085" s="1" nd="1"/>
        <i x="1055" s="1" nd="1"/>
        <i x="1025" s="1" nd="1"/>
        <i x="992" s="1" nd="1"/>
        <i x="959" s="1" nd="1"/>
        <i x="926" s="1" nd="1"/>
        <i x="898" s="1" nd="1"/>
        <i x="871" s="1" nd="1"/>
        <i x="843" s="1" nd="1"/>
        <i x="1148" s="1" nd="1"/>
        <i x="1127" s="1" nd="1"/>
        <i x="1105" s="1" nd="1"/>
        <i x="1078" s="1" nd="1"/>
        <i x="1049" s="1" nd="1"/>
        <i x="1021" s="1" nd="1"/>
        <i x="987" s="1" nd="1"/>
        <i x="954" s="1" nd="1"/>
        <i x="894" s="1" nd="1"/>
        <i x="1176" s="1" nd="1"/>
        <i x="1162" s="1" nd="1"/>
        <i x="1036" s="1" nd="1"/>
        <i x="1006" s="1" nd="1"/>
        <i x="973" s="1" nd="1"/>
        <i x="911" s="1" nd="1"/>
        <i x="878" s="1" nd="1"/>
        <i x="853" s="1" nd="1"/>
        <i x="826" s="1" nd="1"/>
        <i x="802" s="1" nd="1"/>
        <i x="1116" s="1" nd="1"/>
        <i x="1062" s="1" nd="1"/>
        <i x="1031" s="1" nd="1"/>
        <i x="1001" s="1" nd="1"/>
        <i x="968" s="1" nd="1"/>
        <i x="935" s="1" nd="1"/>
        <i x="904" s="1" nd="1"/>
        <i x="848" s="1" nd="1"/>
        <i x="1153" s="1" nd="1"/>
        <i x="1133" s="1" nd="1"/>
        <i x="1111" s="1" nd="1"/>
        <i x="1086" s="1" nd="1"/>
        <i x="1056" s="1" nd="1"/>
        <i x="993" s="1" nd="1"/>
        <i x="960" s="1" nd="1"/>
        <i x="927" s="1" nd="1"/>
        <i x="899" s="1" nd="1"/>
        <i x="1043" s="1" nd="1"/>
        <i x="1013" s="1" nd="1"/>
        <i x="945" s="1" nd="1"/>
        <i x="917" s="1" nd="1"/>
        <i x="884" s="1" nd="1"/>
        <i x="858" s="1" nd="1"/>
        <i x="830" s="1" nd="1"/>
        <i x="807" s="1" nd="1"/>
        <i x="1097" s="1" nd="1"/>
        <i x="1067" s="1" nd="1"/>
        <i x="1037" s="1" nd="1"/>
        <i x="1007" s="1" nd="1"/>
        <i x="974" s="1" nd="1"/>
        <i x="940" s="1" nd="1"/>
        <i x="879" s="1" nd="1"/>
        <i x="854" s="1" nd="1"/>
        <i x="1157" s="1" nd="1"/>
        <i x="1139" s="1" nd="1"/>
        <i x="1117" s="1" nd="1"/>
        <i x="1091" s="1" nd="1"/>
        <i x="1032" s="1" nd="1"/>
        <i x="1002" s="1" nd="1"/>
        <i x="969" s="1" nd="1"/>
        <i x="936" s="1" nd="1"/>
        <i x="905" s="1" nd="1"/>
        <i x="1045" s="1" nd="1"/>
        <i x="1017" s="1" nd="1"/>
        <i x="983" s="1" nd="1"/>
        <i x="950" s="1" nd="1"/>
        <i x="921" s="1" nd="1"/>
        <i x="889" s="1" nd="1"/>
        <i x="835" s="1" nd="1"/>
        <i x="812" s="1" nd="1"/>
        <i x="1123" s="1" nd="1"/>
        <i x="1100" s="1" nd="1"/>
        <i x="1073" s="1" nd="1"/>
        <i x="1044" s="1" nd="1"/>
        <i x="1014" s="1" nd="1"/>
        <i x="980" s="1" nd="1"/>
        <i x="946" s="1" nd="1"/>
        <i x="918" s="1" nd="1"/>
        <i x="885" s="1" nd="1"/>
        <i x="859" s="1" nd="1"/>
        <i x="1158" s="1" nd="1"/>
        <i x="1122" s="1" nd="1"/>
        <i x="1098" s="1" nd="1"/>
        <i x="1068" s="1" nd="1"/>
        <i x="1038" s="1" nd="1"/>
        <i x="1008" s="1" nd="1"/>
        <i x="975" s="1" nd="1"/>
        <i x="912" s="1" nd="1"/>
        <i x="1187" s="1" nd="1"/>
        <i x="6" s="1" nd="1"/>
        <i x="9" s="1" nd="1"/>
        <i x="7" s="1" nd="1"/>
        <i x="11" s="1" nd="1"/>
        <i x="8" s="1" nd="1"/>
        <i x="4" s="1" nd="1"/>
        <i x="1" s="1" nd="1"/>
        <i x="10" s="1" nd="1"/>
        <i x="12" s="1" nd="1"/>
        <i x="14" s="1" nd="1"/>
        <i x="15" s="1" nd="1"/>
        <i x="3" s="1" nd="1"/>
        <i x="13" s="1" nd="1"/>
        <i x="0" s="1" nd="1"/>
        <i x="2" s="1" nd="1"/>
        <i x="19" s="1" nd="1"/>
        <i x="21" s="1" nd="1"/>
        <i x="16" s="1" nd="1"/>
        <i x="23" s="1" nd="1"/>
        <i x="18" s="1" nd="1"/>
        <i x="17" s="1" nd="1"/>
        <i x="5" s="1" nd="1"/>
        <i x="22" s="1" nd="1"/>
        <i x="24" s="1" nd="1"/>
        <i x="20" s="1" nd="1"/>
        <i x="26" s="1" nd="1"/>
        <i x="27" s="1" nd="1"/>
        <i x="32" s="1" nd="1"/>
        <i x="33" s="1" nd="1"/>
        <i x="25" s="1" nd="1"/>
        <i x="28" s="1" nd="1"/>
        <i x="30" s="1" nd="1"/>
        <i x="38" s="1" nd="1"/>
        <i x="29" s="1" nd="1"/>
        <i x="41" s="1" nd="1"/>
        <i x="37" s="1" nd="1"/>
        <i x="35" s="1" nd="1"/>
        <i x="40" s="1" nd="1"/>
        <i x="34" s="1" nd="1"/>
        <i x="39" s="1" nd="1"/>
        <i x="43" s="1" nd="1"/>
        <i x="45" s="1" nd="1"/>
        <i x="44" s="1" nd="1"/>
        <i x="31" s="1" nd="1"/>
        <i x="48" s="1" nd="1"/>
        <i x="47" s="1" nd="1"/>
        <i x="51" s="1" nd="1"/>
        <i x="46" s="1" nd="1"/>
        <i x="49" s="1" nd="1"/>
        <i x="61" s="1" nd="1"/>
        <i x="54" s="1" nd="1"/>
        <i x="59" s="1" nd="1"/>
        <i x="56" s="1" nd="1"/>
        <i x="64" s="1" nd="1"/>
        <i x="62" s="1" nd="1"/>
        <i x="42" s="1" nd="1"/>
        <i x="36" s="1" nd="1"/>
        <i x="55" s="1" nd="1"/>
        <i x="60" s="1" nd="1"/>
        <i x="57" s="1" nd="1"/>
        <i x="68" s="1" nd="1"/>
        <i x="52" s="1" nd="1"/>
        <i x="63" s="1" nd="1"/>
        <i x="67" s="1" nd="1"/>
        <i x="50" s="1" nd="1"/>
        <i x="53" s="1" nd="1"/>
        <i x="73" s="1" nd="1"/>
        <i x="69" s="1" nd="1"/>
        <i x="72" s="1" nd="1"/>
        <i x="65" s="1" nd="1"/>
        <i x="66" s="1" nd="1"/>
        <i x="71" s="1" nd="1"/>
        <i x="80" s="1" nd="1"/>
        <i x="75" s="1" nd="1"/>
        <i x="76" s="1" nd="1"/>
        <i x="74" s="1" nd="1"/>
        <i x="83" s="1" nd="1"/>
        <i x="78" s="1" nd="1"/>
        <i x="89" s="1" nd="1"/>
        <i x="81" s="1" nd="1"/>
        <i x="86" s="1" nd="1"/>
        <i x="77" s="1" nd="1"/>
        <i x="58" s="1" nd="1"/>
        <i x="70" s="1" nd="1"/>
        <i x="87" s="1" nd="1"/>
        <i x="90" s="1" nd="1"/>
        <i x="93" s="1" nd="1"/>
        <i x="94" s="1" nd="1"/>
        <i x="92" s="1" nd="1"/>
        <i x="91" s="1" nd="1"/>
        <i x="99" s="1" nd="1"/>
        <i x="96" s="1" nd="1"/>
        <i x="84" s="1" nd="1"/>
        <i x="79" s="1" nd="1"/>
        <i x="103" s="1" nd="1"/>
        <i x="101" s="1" nd="1"/>
        <i x="88" s="1" nd="1"/>
        <i x="95" s="1" nd="1"/>
        <i x="100" s="1" nd="1"/>
        <i x="98" s="1" nd="1"/>
        <i x="85" s="1" nd="1"/>
        <i x="109" s="1" nd="1"/>
        <i x="106" s="1" nd="1"/>
        <i x="110" s="1" nd="1"/>
        <i x="97" s="1" nd="1"/>
        <i x="107" s="1" nd="1"/>
        <i x="82" s="1" nd="1"/>
        <i x="116" s="1" nd="1"/>
        <i x="105" s="1" nd="1"/>
        <i x="102" s="1" nd="1"/>
        <i x="111" s="1" nd="1"/>
        <i x="115" s="1" nd="1"/>
        <i x="104" s="1" nd="1"/>
        <i x="126" s="1" nd="1"/>
        <i x="108" s="1" nd="1"/>
        <i x="113" s="1" nd="1"/>
        <i x="122" s="1" nd="1"/>
        <i x="121" s="1" nd="1"/>
        <i x="120" s="1" nd="1"/>
        <i x="134" s="1" nd="1"/>
        <i x="112" s="1" nd="1"/>
        <i x="125" s="1" nd="1"/>
        <i x="135" s="1" nd="1"/>
        <i x="129" s="1" nd="1"/>
        <i x="128" s="1" nd="1"/>
        <i x="139" s="1" nd="1"/>
        <i x="141" s="1" nd="1"/>
        <i x="136" s="1" nd="1"/>
        <i x="138" s="1" nd="1"/>
        <i x="133" s="1" nd="1"/>
        <i x="124" s="1" nd="1"/>
        <i x="145" s="1" nd="1"/>
        <i x="127" s="1" nd="1"/>
        <i x="142" s="1" nd="1"/>
        <i x="117" s="1" nd="1"/>
        <i x="137" s="1" nd="1"/>
        <i x="143" s="1" nd="1"/>
        <i x="147" s="1" nd="1"/>
        <i x="146" s="1" nd="1"/>
        <i x="123" s="1" nd="1"/>
        <i x="154" s="1" nd="1"/>
        <i x="148" s="1" nd="1"/>
        <i x="114" s="1" nd="1"/>
        <i x="152" s="1" nd="1"/>
        <i x="150" s="1" nd="1"/>
        <i x="130" s="1" nd="1"/>
        <i x="140" s="1" nd="1"/>
        <i x="158" s="1" nd="1"/>
        <i x="153" s="1" nd="1"/>
        <i x="149" s="1" nd="1"/>
        <i x="157" s="1" nd="1"/>
        <i x="151" s="1" nd="1"/>
        <i x="119" s="1" nd="1"/>
        <i x="144" s="1" nd="1"/>
        <i x="156" s="1" nd="1"/>
        <i x="160" s="1" nd="1"/>
        <i x="159" s="1" nd="1"/>
        <i x="169" s="1" nd="1"/>
        <i x="118" s="1" nd="1"/>
        <i x="131" s="1" nd="1"/>
        <i x="168" s="1" nd="1"/>
        <i x="165" s="1" nd="1"/>
        <i x="167" s="1" nd="1"/>
        <i x="170" s="1" nd="1"/>
        <i x="176" s="1" nd="1"/>
        <i x="132" s="1" nd="1"/>
        <i x="164" s="1" nd="1"/>
        <i x="161" s="1" nd="1"/>
        <i x="172" s="1" nd="1"/>
        <i x="175" s="1" nd="1"/>
        <i x="180" s="1" nd="1"/>
        <i x="162" s="1" nd="1"/>
        <i x="179" s="1" nd="1"/>
        <i x="173" s="1" nd="1"/>
        <i x="163" s="1" nd="1"/>
        <i x="183" s="1" nd="1"/>
        <i x="181" s="1" nd="1"/>
        <i x="182" s="1" nd="1"/>
        <i x="194" s="1" nd="1"/>
        <i x="174" s="1" nd="1"/>
        <i x="178" s="1" nd="1"/>
        <i x="189" s="1" nd="1"/>
        <i x="185" s="1" nd="1"/>
        <i x="193" s="1" nd="1"/>
        <i x="190" s="1" nd="1"/>
        <i x="166" s="1" nd="1"/>
        <i x="191" s="1" nd="1"/>
        <i x="184" s="1" nd="1"/>
        <i x="195" s="1" nd="1"/>
        <i x="199" s="1" nd="1"/>
        <i x="200" s="1" nd="1"/>
        <i x="198" s="1" nd="1"/>
        <i x="186" s="1" nd="1"/>
        <i x="196" s="1" nd="1"/>
        <i x="208" s="1" nd="1"/>
        <i x="206" s="1" nd="1"/>
        <i x="177" s="1" nd="1"/>
        <i x="207" s="1" nd="1"/>
        <i x="171" s="1" nd="1"/>
        <i x="197" s="1" nd="1"/>
        <i x="204" s="1" nd="1"/>
        <i x="188" s="1" nd="1"/>
        <i x="155" s="1" nd="1"/>
        <i x="203" s="1" nd="1"/>
        <i x="214" s="1" nd="1"/>
        <i x="215" s="1" nd="1"/>
        <i x="213" s="1" nd="1"/>
        <i x="202" s="1" nd="1"/>
        <i x="216" s="1" nd="1"/>
        <i x="217" s="1" nd="1"/>
        <i x="212" s="1" nd="1"/>
        <i x="211" s="1" nd="1"/>
        <i x="222" s="1" nd="1"/>
        <i x="192" s="1" nd="1"/>
        <i x="224" s="1" nd="1"/>
        <i x="225" s="1" nd="1"/>
        <i x="209" s="1" nd="1"/>
        <i x="210" s="1" nd="1"/>
        <i x="219" s="1" nd="1"/>
        <i x="227" s="1" nd="1"/>
        <i x="239" s="1" nd="1"/>
        <i x="242" s="1" nd="1"/>
        <i x="248" s="1" nd="1"/>
        <i x="246" s="1" nd="1"/>
        <i x="245" s="1" nd="1"/>
        <i x="249" s="1" nd="1"/>
        <i x="247" s="1" nd="1"/>
        <i x="244" s="1" nd="1"/>
        <i x="250" s="1" nd="1"/>
        <i x="243" s="1" nd="1"/>
        <i x="538" s="1" nd="1"/>
        <i x="1040" s="1" nd="1"/>
        <i x="558" s="1" nd="1"/>
        <i x="1065" s="1" nd="1"/>
        <i x="574" s="1" nd="1"/>
        <i x="590" s="1" nd="1"/>
        <i x="1114" s="1" nd="1"/>
        <i x="607" s="1" nd="1"/>
        <i x="1135" s="1" nd="1"/>
        <i x="623" s="1" nd="1"/>
        <i x="635" s="1" nd="1"/>
        <i x="1167" s="1" nd="1"/>
        <i x="644" s="1" nd="1"/>
        <i x="1180" s="1" nd="1"/>
        <i x="656" s="1" nd="1"/>
        <i x="1193" s="1" nd="1"/>
        <i x="665" s="1" nd="1"/>
        <i x="673" s="1" nd="1"/>
        <i x="260" s="1" nd="1"/>
        <i x="680" s="1" nd="1"/>
        <i x="267" s="1" nd="1"/>
        <i x="688" s="1" nd="1"/>
        <i x="274" s="1" nd="1"/>
        <i x="282" s="1" nd="1"/>
        <i x="703" s="1" nd="1"/>
        <i x="1070" s="1" nd="1"/>
        <i x="576" s="1" nd="1"/>
        <i x="1095" s="1" nd="1"/>
        <i x="593" s="1" nd="1"/>
        <i x="1137" s="1" nd="1"/>
        <i x="626" s="1" nd="1"/>
        <i x="1154" s="1" nd="1"/>
        <i x="638" s="1" nd="1"/>
        <i x="1170" s="1" nd="1"/>
        <i x="647" s="1" nd="1"/>
        <i x="1183" s="1" nd="1"/>
        <i x="659" s="1" nd="1"/>
        <i x="1196" s="1" nd="1"/>
        <i x="668" s="1" nd="1"/>
        <i x="256" s="1" nd="1"/>
        <i x="676" s="1" nd="1"/>
        <i x="263" s="1" nd="1"/>
        <i x="683" s="1" nd="1"/>
        <i x="269" s="1" nd="1"/>
        <i x="691" s="1" nd="1"/>
        <i x="277" s="1" nd="1"/>
        <i x="696" s="1" nd="1"/>
        <i x="284" s="1" nd="1"/>
        <i x="290" s="1" nd="1"/>
        <i x="710" s="1" nd="1"/>
        <i x="296" s="1" nd="1"/>
        <i x="718" s="1" nd="1"/>
        <i x="304" s="1" nd="1"/>
        <i x="686" s="1" nd="1"/>
        <i x="693" s="1" nd="1"/>
        <i x="280" s="1" nd="1"/>
        <i x="699" s="1" nd="1"/>
        <i x="707" s="1" nd="1"/>
        <i x="292" s="1" nd="1"/>
        <i x="712" s="1" nd="1"/>
        <i x="298" s="1" nd="1"/>
        <i x="720" s="1" nd="1"/>
        <i x="306" s="1" nd="1"/>
        <i x="726" s="1" nd="1"/>
        <i x="312" s="1" nd="1"/>
        <i x="733" s="1" nd="1"/>
        <i x="741" s="1" nd="1"/>
        <i x="323" s="1" nd="1"/>
        <i x="750" s="1" nd="1"/>
        <i x="333" s="1" nd="1"/>
        <i x="760" s="1" nd="1"/>
        <i x="344" s="1" nd="1"/>
        <i x="771" s="1" nd="1"/>
        <i x="354" s="1" nd="1"/>
        <i x="783" s="1" nd="1"/>
        <i x="368" s="1" nd="1"/>
        <i x="800" s="1" nd="1"/>
        <i x="385" s="1" nd="1"/>
        <i x="822" s="1" nd="1"/>
        <i x="846" s="1" nd="1"/>
        <i x="701" s="1" nd="1"/>
        <i x="288" s="1" nd="1"/>
        <i x="708" s="1" nd="1"/>
        <i x="294" s="1" nd="1"/>
        <i x="714" s="1" nd="1"/>
        <i x="300" s="1" nd="1"/>
        <i x="722" s="1" nd="1"/>
        <i x="308" s="1" nd="1"/>
        <i x="728" s="1" nd="1"/>
        <i x="314" s="1" nd="1"/>
        <i x="735" s="1" nd="1"/>
        <i x="318" s="1" nd="1"/>
        <i x="743" s="1" nd="1"/>
        <i x="325" s="1" nd="1"/>
        <i x="752" s="1" nd="1"/>
        <i x="335" s="1" nd="1"/>
        <i x="762" s="1" nd="1"/>
        <i x="345" s="1" nd="1"/>
        <i x="357" s="1" nd="1"/>
        <i x="785" s="1" nd="1"/>
        <i x="370" s="1" nd="1"/>
        <i x="803" s="1" nd="1"/>
        <i x="389" s="1" nd="1"/>
        <i x="824" s="1" nd="1"/>
        <i x="406" s="1" nd="1"/>
        <i x="425" s="1" nd="1"/>
        <i x="716" s="1" nd="1"/>
        <i x="302" s="1" nd="1"/>
        <i x="724" s="1" nd="1"/>
        <i x="310" s="1" nd="1"/>
        <i x="730" s="1" nd="1"/>
        <i x="737" s="1" nd="1"/>
        <i x="319" s="1" nd="1"/>
        <i x="745" s="1" nd="1"/>
        <i x="327" s="1" nd="1"/>
        <i x="754" s="1" nd="1"/>
        <i x="337" s="1" nd="1"/>
        <i x="346" s="1" nd="1"/>
        <i x="774" s="1" nd="1"/>
        <i x="359" s="1" nd="1"/>
        <i x="787" s="1" nd="1"/>
        <i x="373" s="1" nd="1"/>
        <i x="805" s="1" nd="1"/>
        <i x="827" s="1" nd="1"/>
        <i x="407" s="1" nd="1"/>
        <i x="851" s="1" nd="1"/>
        <i x="427" s="1" nd="1"/>
        <i x="873" s="1" nd="1"/>
        <i x="446" s="1" nd="1"/>
        <i x="462" s="1" nd="1"/>
        <i x="928" s="1" nd="1"/>
        <i x="484" s="1" nd="1"/>
        <i x="957" s="1" nd="1"/>
        <i x="731" s="1" nd="1"/>
        <i x="739" s="1" nd="1"/>
        <i x="321" s="1" nd="1"/>
        <i x="747" s="1" nd="1"/>
        <i x="329" s="1" nd="1"/>
        <i x="756" s="1" nd="1"/>
        <i x="338" s="1" nd="1"/>
        <i x="765" s="1" nd="1"/>
        <i x="776" s="1" nd="1"/>
        <i x="361" s="1" nd="1"/>
        <i x="789" s="1" nd="1"/>
        <i x="375" s="1" nd="1"/>
        <i x="808" s="1" nd="1"/>
        <i x="409" s="1" nd="1"/>
        <i x="855" s="1" nd="1"/>
        <i x="431" s="1" nd="1"/>
        <i x="876" s="1" nd="1"/>
        <i x="448" s="1" nd="1"/>
        <i x="906" s="1" nd="1"/>
        <i x="467" s="1" nd="1"/>
        <i x="932" s="1" nd="1"/>
        <i x="486" s="1" nd="1"/>
        <i x="961" s="1" nd="1"/>
        <i x="506" s="1" nd="1"/>
        <i x="990" s="1" nd="1"/>
        <i x="521" s="1" nd="1"/>
        <i x="331" s="1" nd="1"/>
        <i x="758" s="1" nd="1"/>
        <i x="340" s="1" nd="1"/>
        <i x="767" s="1" nd="1"/>
        <i x="349" s="1" nd="1"/>
        <i x="778" s="1" nd="1"/>
        <i x="791" s="1" nd="1"/>
        <i x="377" s="1" nd="1"/>
        <i x="810" s="1" nd="1"/>
        <i x="394" s="1" nd="1"/>
        <i x="831" s="1" nd="1"/>
        <i x="412" s="1" nd="1"/>
        <i x="433" s="1" nd="1"/>
        <i x="880" s="1" nd="1"/>
        <i x="452" s="1" nd="1"/>
        <i x="909" s="1" nd="1"/>
        <i x="469" s="1" nd="1"/>
        <i x="937" s="1" nd="1"/>
        <i x="489" s="1" nd="1"/>
        <i x="965" s="1" nd="1"/>
        <i x="508" s="1" nd="1"/>
        <i x="994" s="1" nd="1"/>
        <i x="525" s="1" nd="1"/>
        <i x="1023" s="1" nd="1"/>
        <i x="543" s="1" nd="1"/>
        <i x="1050" s="1" nd="1"/>
        <i x="562" s="1" nd="1"/>
        <i x="1076" s="1" nd="1"/>
        <i x="769" s="1" nd="1"/>
        <i x="351" s="1" nd="1"/>
        <i x="779" s="1" nd="1"/>
        <i x="364" s="1" nd="1"/>
        <i x="379" s="1" nd="1"/>
        <i x="813" s="1" nd="1"/>
        <i x="396" s="1" nd="1"/>
        <i x="833" s="1" nd="1"/>
        <i x="413" s="1" nd="1"/>
        <i x="860" s="1" nd="1"/>
        <i x="882" s="1" nd="1"/>
        <i x="454" s="1" nd="1"/>
        <i x="913" s="1" nd="1"/>
        <i x="473" s="1" nd="1"/>
        <i x="938" s="1" nd="1"/>
        <i x="491" s="1" nd="1"/>
        <i x="970" s="1" nd="1"/>
        <i x="510" s="1" nd="1"/>
        <i x="998" s="1" nd="1"/>
        <i x="527" s="1" nd="1"/>
        <i x="1026" s="1" nd="1"/>
        <i x="547" s="1" nd="1"/>
        <i x="1054" s="1" nd="1"/>
        <i x="564" s="1" nd="1"/>
        <i x="1079" s="1" nd="1"/>
        <i x="581" s="1" nd="1"/>
        <i x="1103" s="1" nd="1"/>
        <i x="598" s="1" nd="1"/>
        <i x="794" s="1" nd="1"/>
        <i x="381" s="1" nd="1"/>
        <i x="398" s="1" nd="1"/>
        <i x="836" s="1" nd="1"/>
        <i x="415" s="1" nd="1"/>
        <i x="861" s="1" nd="1"/>
        <i x="437" s="1" nd="1"/>
        <i x="886" s="1" nd="1"/>
        <i x="915" s="1" nd="1"/>
        <i x="475" s="1" nd="1"/>
        <i x="941" s="1" nd="1"/>
        <i x="495" s="1" nd="1"/>
        <i x="972" s="1" nd="1"/>
        <i x="512" s="1" nd="1"/>
        <i x="531" s="1" nd="1"/>
        <i x="1029" s="1" nd="1"/>
        <i x="549" s="1" nd="1"/>
        <i x="1057" s="1" nd="1"/>
        <i x="567" s="1" nd="1"/>
        <i x="1083" s="1" nd="1"/>
        <i x="1106" s="1" nd="1"/>
        <i x="600" s="1" nd="1"/>
        <i x="1125" s="1" nd="1"/>
        <i x="614" s="1" nd="1"/>
        <i x="1144" s="1" nd="1"/>
        <i x="629" s="1" nd="1"/>
        <i x="1160" s="1" nd="1"/>
        <i x="838" s="1" nd="1"/>
        <i x="417" s="1" nd="1"/>
        <i x="863" s="1" nd="1"/>
        <i x="439" s="1" nd="1"/>
        <i x="887" s="1" nd="1"/>
        <i x="457" s="1" nd="1"/>
        <i x="478" s="1" nd="1"/>
        <i x="943" s="1" nd="1"/>
        <i x="497" s="1" nd="1"/>
        <i x="976" s="1" nd="1"/>
        <i x="514" s="1" nd="1"/>
        <i x="1005" s="1" nd="1"/>
        <i x="533" s="1" nd="1"/>
        <i x="553" s="1" nd="1"/>
        <i x="1060" s="1" nd="1"/>
        <i x="568" s="1" nd="1"/>
        <i x="1087" s="1" nd="1"/>
        <i x="585" s="1" nd="1"/>
        <i x="602" s="1" nd="1"/>
        <i x="1128" s="1" nd="1"/>
        <i x="617" s="1" nd="1"/>
        <i x="1146" s="1" nd="1"/>
        <i x="630" s="1" nd="1"/>
        <i x="1163" s="1" nd="1"/>
        <i x="1174" s="1" nd="1"/>
        <i x="651" s="1" nd="1"/>
        <i x="1188" s="1" nd="1"/>
        <i x="890" s="1" nd="1"/>
        <i x="459" s="1" nd="1"/>
        <i x="920" s="1" nd="1"/>
        <i x="947" s="1" nd="1"/>
        <i x="500" s="1" nd="1"/>
        <i x="978" s="1" nd="1"/>
        <i x="516" s="1" nd="1"/>
        <i x="1009" s="1" nd="1"/>
        <i x="536" s="1" nd="1"/>
        <i x="1034" s="1" nd="1"/>
        <i x="555" s="1" nd="1"/>
        <i x="1063" s="1" nd="1"/>
        <i x="571" s="1" nd="1"/>
        <i x="1089" s="1" nd="1"/>
        <i x="586" s="1" nd="1"/>
        <i x="1112" s="1" nd="1"/>
        <i x="604" s="1" nd="1"/>
        <i x="1131" s="1" nd="1"/>
        <i x="619" s="1" nd="1"/>
        <i x="1149" s="1" nd="1"/>
        <i x="632" s="1" nd="1"/>
        <i x="1164" s="1" nd="1"/>
        <i x="642" s="1" nd="1"/>
        <i x="1177" s="1" nd="1"/>
        <i x="653" s="1" nd="1"/>
        <i x="1190" s="1" nd="1"/>
        <i x="662" s="1" nd="1"/>
        <i x="251" s="1" nd="1"/>
        <i x="671" s="1" nd="1"/>
        <i x="949" s="1" nd="1"/>
        <i x="981" s="1" nd="1"/>
        <i x="518" s="1" nd="1"/>
        <i x="1011" s="1" nd="1"/>
        <i x="537" s="1" nd="1"/>
        <i x="1039" s="1" nd="1"/>
        <i x="557" s="1" nd="1"/>
        <i x="573" s="1" nd="1"/>
        <i x="1092" s="1" nd="1"/>
        <i x="589" s="1" nd="1"/>
        <i x="1113" s="1" nd="1"/>
        <i x="606" s="1" nd="1"/>
        <i x="1134" s="1" nd="1"/>
        <i x="622" s="1" nd="1"/>
        <i x="1151" s="1" nd="1"/>
        <i x="634" s="1" nd="1"/>
        <i x="1166" s="1" nd="1"/>
        <i x="643" s="1" nd="1"/>
        <i x="1179" s="1" nd="1"/>
        <i x="655" s="1" nd="1"/>
        <i x="1192" s="1" nd="1"/>
        <i x="664" s="1" nd="1"/>
        <i x="253" s="1" nd="1"/>
        <i x="672" s="1" nd="1"/>
        <i x="259" s="1" nd="1"/>
        <i x="679" s="1" nd="1"/>
        <i x="266" s="1" nd="1"/>
        <i x="687" s="1" nd="1"/>
        <i x="273" s="1" nd="1"/>
        <i x="1015" s="1" nd="1"/>
        <i x="540" s="1" nd="1"/>
        <i x="1041" s="1" nd="1"/>
        <i x="559" s="1" nd="1"/>
        <i x="1069" s="1" nd="1"/>
        <i x="1094" s="1" nd="1"/>
        <i x="592" s="1" nd="1"/>
        <i x="1118" s="1" nd="1"/>
        <i x="609" s="1" nd="1"/>
        <i x="1136" s="1" nd="1"/>
        <i x="625" s="1" nd="1"/>
        <i x="637" s="1" nd="1"/>
        <i x="1169" s="1" nd="1"/>
        <i x="646" s="1" nd="1"/>
        <i x="1182" s="1" nd="1"/>
        <i x="658" s="1" nd="1"/>
        <i x="1195" s="1" nd="1"/>
        <i x="667" s="1" nd="1"/>
        <i x="255" s="1" nd="1"/>
        <i x="675" s="1" nd="1"/>
        <i x="262" s="1" nd="1"/>
        <i x="682" s="1" nd="1"/>
        <i x="268" s="1" nd="1"/>
        <i x="690" s="1" nd="1"/>
        <i x="276" s="1" nd="1"/>
        <i x="695" s="1" nd="1"/>
        <i x="283" s="1" nd="1"/>
        <i x="704" s="1" nd="1"/>
        <i x="1071" s="1" nd="1"/>
        <i x="578" s="1" nd="1"/>
        <i x="1099" s="1" nd="1"/>
        <i x="595" s="1" nd="1"/>
        <i x="1120" s="1" nd="1"/>
        <i x="611" s="1" nd="1"/>
        <i x="1140" s="1" nd="1"/>
        <i x="627" s="1" nd="1"/>
        <i x="1156" s="1" nd="1"/>
        <i x="640" s="1" nd="1"/>
        <i x="1172" s="1" nd="1"/>
        <i x="649" s="1" nd="1"/>
        <i x="1185" s="1" nd="1"/>
        <i x="661" s="1" nd="1"/>
        <i x="1197" s="1" nd="1"/>
        <i x="670" s="1" nd="1"/>
        <i x="258" s="1" nd="1"/>
        <i x="678" s="1" nd="1"/>
        <i x="265" s="1" nd="1"/>
        <i x="685" s="1" nd="1"/>
        <i x="271" s="1" nd="1"/>
        <i x="692" s="1" nd="1"/>
        <i x="279" s="1" nd="1"/>
        <i x="698" s="1" nd="1"/>
        <i x="286" s="1" nd="1"/>
        <i x="706" s="1" nd="1"/>
        <i x="291" s="1" nd="1"/>
        <i x="711" s="1" nd="1"/>
        <i x="297" s="1" nd="1"/>
        <i x="719" s="1" nd="1"/>
        <i x="305" s="1" nd="1"/>
        <i x="272" s="1" nd="1"/>
        <i x="694" s="1" nd="1"/>
        <i x="281" s="1" nd="1"/>
        <i x="700" s="1" nd="1"/>
        <i x="287" s="1" nd="1"/>
        <i x="293" s="1" nd="1"/>
        <i x="713" s="1" nd="1"/>
        <i x="299" s="1" nd="1"/>
        <i x="721" s="1" nd="1"/>
        <i x="307" s="1" nd="1"/>
        <i x="727" s="1" nd="1"/>
        <i x="313" s="1" nd="1"/>
        <i x="734" s="1" nd="1"/>
        <i x="317" s="1" nd="1"/>
        <i x="742" s="1" nd="1"/>
        <i x="324" s="1" nd="1"/>
        <i x="751" s="1" nd="1"/>
        <i x="334" s="1" nd="1"/>
        <i x="761" s="1" nd="1"/>
        <i x="772" s="1" nd="1"/>
        <i x="356" s="1" nd="1"/>
        <i x="784" s="1" nd="1"/>
        <i x="369" s="1" nd="1"/>
        <i x="801" s="1" nd="1"/>
        <i x="388" s="1" nd="1"/>
        <i x="405" s="1" nd="1"/>
        <i x="847" s="1" nd="1"/>
        <i x="702" s="1" nd="1"/>
        <i x="289" s="1" nd="1"/>
        <i x="709" s="1" nd="1"/>
        <i x="295" s="1" nd="1"/>
        <i x="715" s="1" nd="1"/>
        <i x="301" s="1" nd="1"/>
        <i x="723" s="1" nd="1"/>
        <i x="309" s="1" nd="1"/>
        <i x="729" s="1" nd="1"/>
        <i x="315" s="1" nd="1"/>
        <i x="736" s="1" nd="1"/>
        <i x="744" s="1" nd="1"/>
        <i x="326" s="1" nd="1"/>
        <i x="753" s="1" nd="1"/>
        <i x="336" s="1" nd="1"/>
        <i x="763" s="1" nd="1"/>
        <i x="773" s="1" nd="1"/>
        <i x="358" s="1" nd="1"/>
        <i x="786" s="1" nd="1"/>
        <i x="372" s="1" nd="1"/>
        <i x="804" s="1" nd="1"/>
        <i x="390" s="1" nd="1"/>
        <i x="825" s="1" nd="1"/>
        <i x="850" s="1" nd="1"/>
        <i x="426" s="1" nd="1"/>
        <i x="717" s="1" nd="1"/>
        <i x="303" s="1" nd="1"/>
        <i x="725" s="1" nd="1"/>
        <i x="311" s="1" nd="1"/>
        <i x="316" s="1" nd="1"/>
        <i x="738" s="1" nd="1"/>
        <i x="320" s="1" nd="1"/>
        <i x="746" s="1" nd="1"/>
        <i x="328" s="1" nd="1"/>
        <i x="755" s="1" nd="1"/>
        <i x="764" s="1" nd="1"/>
        <i x="347" s="1" nd="1"/>
        <i x="775" s="1" nd="1"/>
        <i x="360" s="1" nd="1"/>
        <i x="788" s="1" nd="1"/>
        <i x="374" s="1" nd="1"/>
        <i x="806" s="1" nd="1"/>
        <i x="392" s="1" nd="1"/>
        <i x="828" s="1" nd="1"/>
        <i x="408" s="1" nd="1"/>
        <i x="852" s="1" nd="1"/>
        <i x="430" s="1" nd="1"/>
        <i x="875" s="1" nd="1"/>
        <i x="447" s="1" nd="1"/>
        <i x="902" s="1" nd="1"/>
        <i x="466" s="1" nd="1"/>
        <i x="931" s="1" nd="1"/>
        <i x="485" s="1" nd="1"/>
        <i x="958" s="1" nd="1"/>
        <i x="732" s="1" nd="1"/>
        <i x="740" s="1" nd="1"/>
        <i x="322" s="1" nd="1"/>
        <i x="748" s="1" nd="1"/>
        <i x="330" s="1" nd="1"/>
        <i x="757" s="1" nd="1"/>
        <i x="339" s="1" nd="1"/>
        <i x="766" s="1" nd="1"/>
        <i x="348" s="1" nd="1"/>
        <i x="777" s="1" nd="1"/>
        <i x="362" s="1" nd="1"/>
        <i x="790" s="1" nd="1"/>
        <i x="376" s="1" nd="1"/>
        <i x="809" s="1" nd="1"/>
        <i x="393" s="1" nd="1"/>
        <i x="829" s="1" nd="1"/>
        <i x="411" s="1" nd="1"/>
        <i x="856" s="1" nd="1"/>
        <i x="432" s="1" nd="1"/>
        <i x="877" s="1" nd="1"/>
        <i x="451" s="1" nd="1"/>
        <i x="908" s="1" nd="1"/>
        <i x="468" s="1" nd="1"/>
        <i x="933" s="1" nd="1"/>
        <i x="488" s="1" nd="1"/>
        <i x="964" s="1" nd="1"/>
        <i x="507" s="1" nd="1"/>
        <i x="991" s="1" nd="1"/>
        <i x="524" s="1" nd="1"/>
        <i x="749" s="1" nd="1"/>
        <i x="332" s="1" nd="1"/>
        <i x="759" s="1" nd="1"/>
        <i x="341" s="1" nd="1"/>
        <i x="768" s="1" nd="1"/>
        <i x="350" s="1" nd="1"/>
        <i x="363" s="1" nd="1"/>
        <i x="792" s="1" nd="1"/>
        <i x="378" s="1" nd="1"/>
        <i x="811" s="1" nd="1"/>
        <i x="395" s="1" nd="1"/>
        <i x="832" s="1" nd="1"/>
        <i x="857" s="1" nd="1"/>
        <i x="435" s="1" nd="1"/>
        <i x="881" s="1" nd="1"/>
        <i x="453" s="1" nd="1"/>
        <i x="910" s="1" nd="1"/>
        <i x="472" s="1" nd="1"/>
        <i x="490" s="1" nd="1"/>
        <i x="966" s="1" nd="1"/>
        <i x="509" s="1" nd="1"/>
        <i x="997" s="1" nd="1"/>
        <i x="526" s="1" nd="1"/>
        <i x="1024" s="1" nd="1"/>
        <i x="546" s="1" nd="1"/>
        <i x="1053" s="1" nd="1"/>
        <i x="563" s="1" nd="1"/>
        <i x="1077" s="1" nd="1"/>
        <i x="770" s="1" nd="1"/>
        <i x="352" s="1" nd="1"/>
        <i x="780" s="1" nd="1"/>
        <i x="793" s="1" nd="1"/>
        <i x="380" s="1" nd="1"/>
        <i x="814" s="1" nd="1"/>
        <i x="397" s="1" nd="1"/>
        <i x="834" s="1" nd="1"/>
        <i x="414" s="1" nd="1"/>
        <i x="436" s="1" nd="1"/>
        <i x="883" s="1" nd="1"/>
        <i x="455" s="1" nd="1"/>
        <i x="914" s="1" nd="1"/>
        <i x="474" s="1" nd="1"/>
        <i x="939" s="1" nd="1"/>
        <i x="494" s="1" nd="1"/>
        <i x="971" s="1" nd="1"/>
        <i x="511" s="1" nd="1"/>
        <i x="999" s="1" nd="1"/>
        <i x="530" s="1" nd="1"/>
        <i x="1028" s="1" nd="1"/>
        <i x="548" s="1" nd="1"/>
        <i x="566" s="1" nd="1"/>
        <i x="1082" s="1" nd="1"/>
        <i x="582" s="1" nd="1"/>
        <i x="1104" s="1" nd="1"/>
        <i x="599" s="1" nd="1"/>
        <i x="795" s="1" nd="1"/>
        <i x="815" s="1" nd="1"/>
        <i x="399" s="1" nd="1"/>
        <i x="837" s="1" nd="1"/>
        <i x="416" s="1" nd="1"/>
        <i x="862" s="1" nd="1"/>
        <i x="438" s="1" nd="1"/>
        <i x="456" s="1" nd="1"/>
        <i x="916" s="1" nd="1"/>
        <i x="477" s="1" nd="1"/>
        <i x="942" s="1" nd="1"/>
        <i x="496" s="1" nd="1"/>
        <i x="1004" s="1" nd="1"/>
        <i x="532" s="1" nd="1"/>
        <i x="1030" s="1" nd="1"/>
        <i x="552" s="1" nd="1"/>
        <i x="1059" s="1" nd="1"/>
        <i x="1084" s="1" nd="1"/>
        <i x="584" s="1" nd="1"/>
        <i x="1108" s="1" nd="1"/>
        <i x="601" s="1" nd="1"/>
        <i x="1126" s="1" nd="1"/>
        <i x="616" s="1" nd="1"/>
        <i x="1145" s="1" nd="1"/>
        <i x="1161" s="1" nd="1"/>
        <i x="839" s="1" nd="1"/>
        <i x="418" s="1" nd="1"/>
        <i x="864" s="1" nd="1"/>
        <i x="440" s="1" nd="1"/>
        <i x="888" s="1" nd="1"/>
        <i x="458" s="1" nd="1"/>
        <i x="919" s="1" nd="1"/>
        <i x="479" s="1" nd="1"/>
        <i x="944" s="1" nd="1"/>
        <i x="499" s="1" nd="1"/>
        <i x="977" s="1" nd="1"/>
        <i x="515" s="1" nd="1"/>
        <i x="535" s="1" nd="1"/>
        <i x="1033" s="1" nd="1"/>
        <i x="554" s="1" nd="1"/>
        <i x="1061" s="1" nd="1"/>
        <i x="570" s="1" nd="1"/>
        <i x="1088" s="1" nd="1"/>
        <i x="1109" s="1" nd="1"/>
        <i x="603" s="1" nd="1"/>
        <i x="1130" s="1" nd="1"/>
        <i x="618" s="1" nd="1"/>
        <i x="1147" s="1" nd="1"/>
        <i x="631" s="1" nd="1"/>
        <i x="641" s="1" nd="1"/>
        <i x="1175" s="1" nd="1"/>
        <i x="652" s="1" nd="1"/>
        <i x="1189" s="1" nd="1"/>
        <i x="891" s="1" nd="1"/>
        <i x="480" s="1" nd="1"/>
        <i x="948" s="1" nd="1"/>
        <i x="501" s="1" nd="1"/>
        <i x="979" s="1" nd="1"/>
        <i x="517" s="1" nd="1"/>
        <i x="1010" s="1" nd="1"/>
        <i x="1035" s="1" nd="1"/>
        <i x="556" s="1" nd="1"/>
        <i x="1064" s="1" nd="1"/>
        <i x="572" s="1" nd="1"/>
        <i x="1090" s="1" nd="1"/>
        <i x="588" s="1" nd="1"/>
        <i x="605" s="1" nd="1"/>
        <i x="1132" s="1" nd="1"/>
        <i x="621" s="1" nd="1"/>
        <i x="1150" s="1" nd="1"/>
        <i x="633" s="1" nd="1"/>
        <i x="1165" s="1" nd="1"/>
        <i x="1178" s="1" nd="1"/>
        <i x="654" s="1" nd="1"/>
        <i x="1191" s="1" nd="1"/>
        <i x="663" s="1" nd="1"/>
        <i x="252" s="1" nd="1"/>
        <i x="502" s="1" nd="1"/>
        <i x="982" s="1" nd="1"/>
        <i x="519" s="1" nd="1"/>
        <i x="1012" s="1" nd="1"/>
        <i x="539" s="1" nd="1"/>
        <i x="1066" s="1" nd="1"/>
        <i x="575" s="1" nd="1"/>
        <i x="1093" s="1" nd="1"/>
        <i x="591" s="1" nd="1"/>
        <i x="1115" s="1" nd="1"/>
        <i x="608" s="1" nd="1"/>
        <i x="624" s="1" nd="1"/>
        <i x="1152" s="1" nd="1"/>
        <i x="636" s="1" nd="1"/>
        <i x="1168" s="1" nd="1"/>
        <i x="645" s="1" nd="1"/>
        <i x="1181" s="1" nd="1"/>
        <i x="657" s="1" nd="1"/>
        <i x="1194" s="1" nd="1"/>
        <i x="666" s="1" nd="1"/>
        <i x="254" s="1" nd="1"/>
        <i x="674" s="1" nd="1"/>
        <i x="261" s="1" nd="1"/>
        <i x="681" s="1" nd="1"/>
        <i x="689" s="1" nd="1"/>
        <i x="275" s="1" nd="1"/>
        <i x="1016" s="1" nd="1"/>
        <i x="541" s="1" nd="1"/>
        <i x="1042" s="1" nd="1"/>
        <i x="560" s="1" nd="1"/>
        <i x="577" s="1" nd="1"/>
        <i x="1096" s="1" nd="1"/>
        <i x="594" s="1" nd="1"/>
        <i x="1119" s="1" nd="1"/>
        <i x="610" s="1" nd="1"/>
        <i x="1138" s="1" nd="1"/>
        <i x="1155" s="1" nd="1"/>
        <i x="639" s="1" nd="1"/>
        <i x="1171" s="1" nd="1"/>
        <i x="648" s="1" nd="1"/>
        <i x="1184" s="1" nd="1"/>
        <i x="660" s="1" nd="1"/>
        <i x="669" s="1" nd="1"/>
        <i x="257" s="1" nd="1"/>
        <i x="677" s="1" nd="1"/>
        <i x="264" s="1" nd="1"/>
        <i x="684" s="1" nd="1"/>
        <i x="270" s="1" nd="1"/>
        <i x="278" s="1" nd="1"/>
        <i x="697" s="1" nd="1"/>
        <i x="285" s="1" nd="1"/>
        <i x="705" s="1" nd="1"/>
        <i x="1072" s="1" nd="1"/>
        <i x="579" s="1" nd="1"/>
        <i x="596" s="1" nd="1"/>
        <i x="1121" s="1" nd="1"/>
        <i x="612" s="1" nd="1"/>
        <i x="1141" s="1" nd="1"/>
        <i x="628" s="1" nd="1"/>
        <i x="1173" s="1" nd="1"/>
        <i x="650" s="1" nd="1"/>
        <i x="1186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RFB1" sourceName="Fecha RFB">
  <pivotTables>
    <pivotTable tabId="126" name="Tabla dinámica2"/>
  </pivotTables>
  <data>
    <tabular pivotCacheId="3">
      <items count="1130">
        <i x="216" s="1"/>
        <i x="211" s="1"/>
        <i x="205" s="1"/>
        <i x="207" s="1"/>
        <i x="184" s="1"/>
        <i x="192" s="1"/>
        <i x="219" s="1"/>
        <i x="231" s="1"/>
        <i x="218" s="1"/>
        <i x="208" s="1"/>
        <i x="221" s="1"/>
        <i x="214" s="1"/>
        <i x="220" s="1"/>
        <i x="238" s="1"/>
        <i x="230" s="1"/>
        <i x="233" s="1"/>
        <i x="235" s="1"/>
        <i x="229" s="1"/>
        <i x="234" s="1"/>
        <i x="242" s="1"/>
        <i x="222" s="1"/>
        <i x="225" s="1"/>
        <i x="232" s="1"/>
        <i x="226" s="1"/>
        <i x="223" s="1"/>
        <i x="841" s="1" nd="1"/>
        <i x="816" s="1" nd="1"/>
        <i x="791" s="1" nd="1"/>
        <i x="770" s="1" nd="1"/>
        <i x="751" s="1" nd="1"/>
        <i x="1012" s="1" nd="1"/>
        <i x="985" s="1" nd="1"/>
        <i x="958" s="1" nd="1"/>
        <i x="926" s="1" nd="1"/>
        <i x="894" s="1" nd="1"/>
        <i x="866" s="1" nd="1"/>
        <i x="814" s="1" nd="1"/>
        <i x="790" s="1" nd="1"/>
        <i x="769" s="1" nd="1"/>
        <i x="1059" s="1" nd="1"/>
        <i x="1037" s="1" nd="1"/>
        <i x="1011" s="1" nd="1"/>
        <i x="957" s="1" nd="1"/>
        <i x="925" s="1" nd="1"/>
        <i x="893" s="1" nd="1"/>
        <i x="865" s="1" nd="1"/>
        <i x="838" s="1" nd="1"/>
        <i x="1077" s="1" nd="1"/>
        <i x="935" s="1" nd="1"/>
        <i x="903" s="1" nd="1"/>
        <i x="871" s="1" nd="1"/>
        <i x="846" s="1" nd="1"/>
        <i x="820" s="1" nd="1"/>
        <i x="794" s="1" nd="1"/>
        <i x="771" s="1" nd="1"/>
        <i x="752" s="1" nd="1"/>
        <i x="736" s="1" nd="1"/>
        <i x="1018" s="1" nd="1"/>
        <i x="988" s="1" nd="1"/>
        <i x="896" s="1" nd="1"/>
        <i x="842" s="1" nd="1"/>
        <i x="817" s="1" nd="1"/>
        <i x="792" s="1" nd="1"/>
        <i x="1038" s="1" nd="1"/>
        <i x="1013" s="1" nd="1"/>
        <i x="986" s="1" nd="1"/>
        <i x="959" s="1" nd="1"/>
        <i x="927" s="1" nd="1"/>
        <i x="839" s="1" nd="1"/>
        <i x="815" s="1" nd="1"/>
        <i x="1094" s="1" nd="1"/>
        <i x="1078" s="1" nd="1"/>
        <i x="943" s="1" nd="1"/>
        <i x="852" s="1" nd="1"/>
        <i x="822" s="1" nd="1"/>
        <i x="799" s="1" nd="1"/>
        <i x="774" s="1" nd="1"/>
        <i x="754" s="1" nd="1"/>
        <i x="737" s="1" nd="1"/>
        <i x="995" s="1" nd="1"/>
        <i x="965" s="1" nd="1"/>
        <i x="936" s="1" nd="1"/>
        <i x="904" s="1" nd="1"/>
        <i x="872" s="1" nd="1"/>
        <i x="847" s="1" nd="1"/>
        <i x="795" s="1" nd="1"/>
        <i x="772" s="1" nd="1"/>
        <i x="1064" s="1" nd="1"/>
        <i x="1043" s="1" nd="1"/>
        <i x="1019" s="1" nd="1"/>
        <i x="989" s="1" nd="1"/>
        <i x="929" s="1" nd="1"/>
        <i x="897" s="1" nd="1"/>
        <i x="867" s="1" nd="1"/>
        <i x="843" s="1" nd="1"/>
        <i x="818" s="1" nd="1"/>
        <i x="442" s="1" nd="1"/>
        <i x="425" s="1" nd="1"/>
        <i x="405" s="1" nd="1"/>
        <i x="387" s="1" nd="1"/>
        <i x="370" s="1" nd="1"/>
        <i x="353" s="1" nd="1"/>
        <i x="329" s="1" nd="1"/>
        <i x="517" s="1" nd="1"/>
        <i x="498" s="1" nd="1"/>
        <i x="481" s="1" nd="1"/>
        <i x="461" s="1" nd="1"/>
        <i x="440" s="1" nd="1"/>
        <i x="403" s="1" nd="1"/>
        <i x="385" s="1" nd="1"/>
        <i x="369" s="1" nd="1"/>
        <i x="352" s="1" nd="1"/>
        <i x="551" s="1" nd="1"/>
        <i x="532" s="1" nd="1"/>
        <i x="515" s="1" nd="1"/>
        <i x="496" s="1" nd="1"/>
        <i x="480" s="1" nd="1"/>
        <i x="460" s="1" nd="1"/>
        <i x="439" s="1" nd="1"/>
        <i x="423" s="1" nd="1"/>
        <i x="581" s="1" nd="1"/>
        <i x="567" s="1" nd="1"/>
        <i x="470" s="1" nd="1"/>
        <i x="448" s="1" nd="1"/>
        <i x="429" s="1" nd="1"/>
        <i x="373" s="1" nd="1"/>
        <i x="354" s="1" nd="1"/>
        <i x="341" s="1" nd="1"/>
        <i x="330" s="1" nd="1"/>
        <i x="522" s="1" nd="1"/>
        <i x="503" s="1" nd="1"/>
        <i x="466" s="1" nd="1"/>
        <i x="443" s="1" nd="1"/>
        <i x="426" s="1" nd="1"/>
        <i x="406" s="1" nd="1"/>
        <i x="388" s="1" nd="1"/>
        <i x="371" s="1" nd="1"/>
        <i x="554" s="1" nd="1"/>
        <i x="535" s="1" nd="1"/>
        <i x="518" s="1" nd="1"/>
        <i x="499" s="1" nd="1"/>
        <i x="482" s="1" nd="1"/>
        <i x="462" s="1" nd="1"/>
        <i x="424" s="1" nd="1"/>
        <i x="404" s="1" nd="1"/>
        <i x="386" s="1" nd="1"/>
        <i x="583" s="1" nd="1"/>
        <i x="475" s="1" nd="1"/>
        <i x="454" s="1" nd="1"/>
        <i x="416" s="1" nd="1"/>
        <i x="395" s="1" nd="1"/>
        <i x="359" s="1" nd="1"/>
        <i x="343" s="1" nd="1"/>
        <i x="508" s="1" nd="1"/>
        <i x="490" s="1" nd="1"/>
        <i x="471" s="1" nd="1"/>
        <i x="449" s="1" nd="1"/>
        <i x="430" s="1" nd="1"/>
        <i x="411" s="1" nd="1"/>
        <i x="391" s="1" nd="1"/>
        <i x="374" s="1" nd="1"/>
        <i x="355" s="1" nd="1"/>
        <i x="558" s="1" nd="1"/>
        <i x="540" s="1" nd="1"/>
        <i x="523" s="1" nd="1"/>
        <i x="504" s="1" nd="1"/>
        <i x="444" s="1" nd="1"/>
        <i x="427" s="1" nd="1"/>
        <i x="407" s="1" nd="1"/>
        <i x="389" s="1" nd="1"/>
        <i x="588" s="1" nd="1"/>
        <i x="940" s="1" nd="1"/>
        <i x="908" s="1" nd="1"/>
        <i x="876" s="1" nd="1"/>
        <i x="849" s="1" nd="1"/>
        <i x="773" s="1" nd="1"/>
        <i x="753" s="1" nd="1"/>
        <i x="1046" s="1" nd="1"/>
        <i x="1022" s="1" nd="1"/>
        <i x="992" s="1" nd="1"/>
        <i x="963" s="1" nd="1"/>
        <i x="932" s="1" nd="1"/>
        <i x="900" s="1" nd="1"/>
        <i x="868" s="1" nd="1"/>
        <i x="844" s="1" nd="1"/>
        <i x="819" s="1" nd="1"/>
        <i x="793" s="1" nd="1"/>
        <i x="1082" s="1" nd="1"/>
        <i x="1062" s="1" nd="1"/>
        <i x="1041" s="1" nd="1"/>
        <i x="1016" s="1" nd="1"/>
        <i x="987" s="1" nd="1"/>
        <i x="960" s="1" nd="1"/>
        <i x="928" s="1" nd="1"/>
        <i x="895" s="1" nd="1"/>
        <i x="840" s="1" nd="1"/>
        <i x="1110" s="1" nd="1"/>
        <i x="1096" s="1" nd="1"/>
        <i x="974" s="1" nd="1"/>
        <i x="946" s="1" nd="1"/>
        <i x="914" s="1" nd="1"/>
        <i x="855" s="1" nd="1"/>
        <i x="826" s="1" nd="1"/>
        <i x="803" s="1" nd="1"/>
        <i x="776" s="1" nd="1"/>
        <i x="757" s="1" nd="1"/>
        <i x="999" s="1" nd="1"/>
        <i x="969" s="1" nd="1"/>
        <i x="941" s="1" nd="1"/>
        <i x="909" s="1" nd="1"/>
        <i x="877" s="1" nd="1"/>
        <i x="850" s="1" nd="1"/>
        <i x="798" s="1" nd="1"/>
        <i x="1088" s="1" nd="1"/>
        <i x="1068" s="1" nd="1"/>
        <i x="1047" s="1" nd="1"/>
        <i x="1023" s="1" nd="1"/>
        <i x="993" s="1" nd="1"/>
        <i x="933" s="1" nd="1"/>
        <i x="901" s="1" nd="1"/>
        <i x="869" s="1" nd="1"/>
        <i x="845" s="1" nd="1"/>
        <i x="982" s="1" nd="1"/>
        <i x="953" s="1" nd="1"/>
        <i x="887" s="1" nd="1"/>
        <i x="861" s="1" nd="1"/>
        <i x="832" s="1" nd="1"/>
        <i x="808" s="1" nd="1"/>
        <i x="780" s="1" nd="1"/>
        <i x="761" s="1" nd="1"/>
        <i x="1033" s="1" nd="1"/>
        <i x="1004" s="1" nd="1"/>
        <i x="975" s="1" nd="1"/>
        <i x="947" s="1" nd="1"/>
        <i x="915" s="1" nd="1"/>
        <i x="882" s="1" nd="1"/>
        <i x="827" s="1" nd="1"/>
        <i x="804" s="1" nd="1"/>
        <i x="1092" s="1" nd="1"/>
        <i x="1074" s="1" nd="1"/>
        <i x="1052" s="1" nd="1"/>
        <i x="1027" s="1" nd="1"/>
        <i x="970" s="1" nd="1"/>
        <i x="942" s="1" nd="1"/>
        <i x="910" s="1" nd="1"/>
        <i x="878" s="1" nd="1"/>
        <i x="984" s="1" nd="1"/>
        <i x="956" s="1" nd="1"/>
        <i x="924" s="1" nd="1"/>
        <i x="892" s="1" nd="1"/>
        <i x="864" s="1" nd="1"/>
        <i x="785" s="1" nd="1"/>
        <i x="765" s="1" nd="1"/>
        <i x="1058" s="1" nd="1"/>
        <i x="1036" s="1" nd="1"/>
        <i x="1010" s="1" nd="1"/>
        <i x="983" s="1" nd="1"/>
        <i x="921" s="1" nd="1"/>
        <i x="888" s="1" nd="1"/>
        <i x="862" s="1" nd="1"/>
        <i x="833" s="1" nd="1"/>
        <i x="809" s="1" nd="1"/>
        <i x="1093" s="1" nd="1"/>
        <i x="1057" s="1" nd="1"/>
        <i x="1034" s="1" nd="1"/>
        <i x="1005" s="1" nd="1"/>
        <i x="976" s="1" nd="1"/>
        <i x="948" s="1" nd="1"/>
        <i x="916" s="1" nd="1"/>
        <i x="856" s="1" nd="1"/>
        <i x="1120" s="1" nd="1"/>
        <i x="16" s="1" nd="1"/>
        <i x="17" s="1" nd="1"/>
        <i x="18" s="1" nd="1"/>
        <i x="19" s="1" nd="1"/>
        <i x="15" s="1" nd="1"/>
        <i x="8" s="1" nd="1"/>
        <i x="12" s="1" nd="1"/>
        <i x="10" s="1" nd="1"/>
        <i x="21" s="1" nd="1"/>
        <i x="5" s="1" nd="1"/>
        <i x="1" s="1" nd="1"/>
        <i x="13" s="1" nd="1"/>
        <i x="20" s="1" nd="1"/>
        <i x="14" s="1" nd="1"/>
        <i x="25" s="1" nd="1"/>
        <i x="26" s="1" nd="1"/>
        <i x="4" s="1" nd="1"/>
        <i x="9" s="1" nd="1"/>
        <i x="0" s="1" nd="1"/>
        <i x="2" s="1" nd="1"/>
        <i x="3" s="1" nd="1"/>
        <i x="27" s="1" nd="1"/>
        <i x="23" s="1" nd="1"/>
        <i x="24" s="1" nd="1"/>
        <i x="22" s="1" nd="1"/>
        <i x="6" s="1" nd="1"/>
        <i x="29" s="1" nd="1"/>
        <i x="40" s="1" nd="1"/>
        <i x="7" s="1" nd="1"/>
        <i x="31" s="1" nd="1"/>
        <i x="28" s="1" nd="1"/>
        <i x="38" s="1" nd="1"/>
        <i x="30" s="1" nd="1"/>
        <i x="50" s="1" nd="1"/>
        <i x="34" s="1" nd="1"/>
        <i x="37" s="1" nd="1"/>
        <i x="32" s="1" nd="1"/>
        <i x="33" s="1" nd="1"/>
        <i x="44" s="1" nd="1"/>
        <i x="51" s="1" nd="1"/>
        <i x="41" s="1" nd="1"/>
        <i x="47" s="1" nd="1"/>
        <i x="45" s="1" nd="1"/>
        <i x="35" s="1" nd="1"/>
        <i x="52" s="1" nd="1"/>
        <i x="58" s="1" nd="1"/>
        <i x="39" s="1" nd="1"/>
        <i x="36" s="1" nd="1"/>
        <i x="46" s="1" nd="1"/>
        <i x="59" s="1" nd="1"/>
        <i x="53" s="1" nd="1"/>
        <i x="63" s="1" nd="1"/>
        <i x="48" s="1" nd="1"/>
        <i x="66" s="1" nd="1"/>
        <i x="54" s="1" nd="1"/>
        <i x="42" s="1" nd="1"/>
        <i x="55" s="1" nd="1"/>
        <i x="64" s="1" nd="1"/>
        <i x="72" s="1" nd="1"/>
        <i x="49" s="1" nd="1"/>
        <i x="43" s="1" nd="1"/>
        <i x="56" s="1" nd="1"/>
        <i x="65" s="1" nd="1"/>
        <i x="60" s="1" nd="1"/>
        <i x="80" s="1" nd="1"/>
        <i x="61" s="1" nd="1"/>
        <i x="57" s="1" nd="1"/>
        <i x="69" s="1" nd="1"/>
        <i x="62" s="1" nd="1"/>
        <i x="74" s="1" nd="1"/>
        <i x="75" s="1" nd="1"/>
        <i x="73" s="1" nd="1"/>
        <i x="78" s="1" nd="1"/>
        <i x="70" s="1" nd="1"/>
        <i x="79" s="1" nd="1"/>
        <i x="97" s="1" nd="1"/>
        <i x="71" s="1" nd="1"/>
        <i x="81" s="1" nd="1"/>
        <i x="85" s="1" nd="1"/>
        <i x="67" s="1" nd="1"/>
        <i x="82" s="1" nd="1"/>
        <i x="95" s="1" nd="1"/>
        <i x="83" s="1" nd="1"/>
        <i x="77" s="1" nd="1"/>
        <i x="68" s="1" nd="1"/>
        <i x="76" s="1" nd="1"/>
        <i x="86" s="1" nd="1"/>
        <i x="105" s="1" nd="1"/>
        <i x="99" s="1" nd="1"/>
        <i x="98" s="1" nd="1"/>
        <i x="91" s="1" nd="1"/>
        <i x="87" s="1" nd="1"/>
        <i x="106" s="1" nd="1"/>
        <i x="88" s="1" nd="1"/>
        <i x="102" s="1" nd="1"/>
        <i x="92" s="1" nd="1"/>
        <i x="96" s="1" nd="1"/>
        <i x="93" s="1" nd="1"/>
        <i x="107" s="1" nd="1"/>
        <i x="103" s="1" nd="1"/>
        <i x="104" s="1" nd="1"/>
        <i x="94" s="1" nd="1"/>
        <i x="100" s="1" nd="1"/>
        <i x="89" s="1" nd="1"/>
        <i x="101" s="1" nd="1"/>
        <i x="110" s="1" nd="1"/>
        <i x="90" s="1" nd="1"/>
        <i x="84" s="1" nd="1"/>
        <i x="108" s="1" nd="1"/>
        <i x="133" s="1" nd="1"/>
        <i x="124" s="1" nd="1"/>
        <i x="111" s="1" nd="1"/>
        <i x="109" s="1" nd="1"/>
        <i x="120" s="1" nd="1"/>
        <i x="127" s="1" nd="1"/>
        <i x="140" s="1" nd="1"/>
        <i x="114" s="1" nd="1"/>
        <i x="112" s="1" nd="1"/>
        <i x="128" s="1" nd="1"/>
        <i x="113" s="1" nd="1"/>
        <i x="131" s="1" nd="1"/>
        <i x="142" s="1" nd="1"/>
        <i x="147" s="1" nd="1"/>
        <i x="138" s="1" nd="1"/>
        <i x="137" s="1" nd="1"/>
        <i x="132" s="1" nd="1"/>
        <i x="130" s="1" nd="1"/>
        <i x="145" s="1" nd="1"/>
        <i x="134" s="1" nd="1"/>
        <i x="136" s="1" nd="1"/>
        <i x="118" s="1" nd="1"/>
        <i x="144" s="1" nd="1"/>
        <i x="135" s="1" nd="1"/>
        <i x="119" s="1" nd="1"/>
        <i x="150" s="1" nd="1"/>
        <i x="151" s="1" nd="1"/>
        <i x="129" s="1" nd="1"/>
        <i x="153" s="1" nd="1"/>
        <i x="152" s="1" nd="1"/>
        <i x="159" s="1" nd="1"/>
        <i x="157" s="1" nd="1"/>
        <i x="116" s="1" nd="1"/>
        <i x="154" s="1" nd="1"/>
        <i x="117" s="1" nd="1"/>
        <i x="139" s="1" nd="1"/>
        <i x="146" s="1" nd="1"/>
        <i x="164" s="1" nd="1"/>
        <i x="158" s="1" nd="1"/>
        <i x="125" s="1" nd="1"/>
        <i x="156" s="1" nd="1"/>
        <i x="115" s="1" nd="1"/>
        <i x="126" s="1" nd="1"/>
        <i x="170" s="1" nd="1"/>
        <i x="121" s="1" nd="1"/>
        <i x="148" s="1" nd="1"/>
        <i x="123" s="1" nd="1"/>
        <i x="165" s="1" nd="1"/>
        <i x="122" s="1" nd="1"/>
        <i x="174" s="1" nd="1"/>
        <i x="176" s="1" nd="1"/>
        <i x="149" s="1" nd="1"/>
        <i x="143" s="1" nd="1"/>
        <i x="161" s="1" nd="1"/>
        <i x="155" s="1" nd="1"/>
        <i x="171" s="1" nd="1"/>
        <i x="190" s="1" nd="1"/>
        <i x="167" s="1" nd="1"/>
        <i x="166" s="1" nd="1"/>
        <i x="160" s="1" nd="1"/>
        <i x="175" s="1" nd="1"/>
        <i x="168" s="1" nd="1"/>
        <i x="177" s="1" nd="1"/>
        <i x="199" s="1" nd="1"/>
        <i x="169" s="1" nd="1"/>
        <i x="189" s="1" nd="1"/>
        <i x="186" s="1" nd="1"/>
        <i x="141" s="1" nd="1"/>
        <i x="181" s="1" nd="1"/>
        <i x="203" s="1" nd="1"/>
        <i x="204" s="1" nd="1"/>
        <i x="187" s="1" nd="1"/>
        <i x="172" s="1" nd="1"/>
        <i x="182" s="1" nd="1"/>
        <i x="188" s="1" nd="1"/>
        <i x="194" s="1" nd="1"/>
        <i x="206" s="1" nd="1"/>
        <i x="195" s="1" nd="1"/>
        <i x="191" s="1" nd="1"/>
        <i x="173" s="1" nd="1"/>
        <i x="200" s="1" nd="1"/>
        <i x="210" s="1" nd="1"/>
        <i x="183" s="1" nd="1"/>
        <i x="201" s="1" nd="1"/>
        <i x="178" s="1" nd="1"/>
        <i x="198" s="1" nd="1"/>
        <i x="180" s="1" nd="1"/>
        <i x="162" s="1" nd="1"/>
        <i x="179" s="1" nd="1"/>
        <i x="202" s="1" nd="1"/>
        <i x="193" s="1" nd="1"/>
        <i x="163" s="1" nd="1"/>
        <i x="212" s="1" nd="1"/>
        <i x="224" s="1" nd="1"/>
        <i x="217" s="1" nd="1"/>
        <i x="215" s="1" nd="1"/>
        <i x="213" s="1" nd="1"/>
        <i x="185" s="1" nd="1"/>
        <i x="209" s="1" nd="1"/>
        <i x="227" s="1" nd="1"/>
        <i x="196" s="1" nd="1"/>
        <i x="197" s="1" nd="1"/>
        <i x="228" s="1" nd="1"/>
        <i x="236" s="1" nd="1"/>
        <i x="237" s="1" nd="1"/>
        <i x="241" s="1" nd="1"/>
        <i x="243" s="1" nd="1"/>
        <i x="239" s="1" nd="1"/>
        <i x="244" s="1" nd="1"/>
        <i x="240" s="1" nd="1"/>
        <i x="978" s="1" nd="1"/>
        <i x="530" s="1" nd="1"/>
        <i x="1002" s="1" nd="1"/>
        <i x="545" s="1" nd="1"/>
        <i x="560" s="1" nd="1"/>
        <i x="1050" s="1" nd="1"/>
        <i x="576" s="1" nd="1"/>
        <i x="1070" s="1" nd="1"/>
        <i x="590" s="1" nd="1"/>
        <i x="1086" s="1" nd="1"/>
        <i x="1101" s="1" nd="1"/>
        <i x="609" s="1" nd="1"/>
        <i x="1113" s="1" nd="1"/>
        <i x="620" s="1" nd="1"/>
        <i x="1125" s="1" nd="1"/>
        <i x="629" s="1" nd="1"/>
        <i x="636" s="1" nd="1"/>
        <i x="254" s="1" nd="1"/>
        <i x="642" s="1" nd="1"/>
        <i x="261" s="1" nd="1"/>
        <i x="647" s="1" nd="1"/>
        <i x="268" s="1" nd="1"/>
        <i x="275" s="1" nd="1"/>
        <i x="662" s="1" nd="1"/>
        <i x="1007" s="1" nd="1"/>
        <i x="547" s="1" nd="1"/>
        <i x="1031" s="1" nd="1"/>
        <i x="563" s="1" nd="1"/>
        <i x="1072" s="1" nd="1"/>
        <i x="593" s="1" nd="1"/>
        <i x="1089" s="1" nd="1"/>
        <i x="603" s="1" nd="1"/>
        <i x="1104" s="1" nd="1"/>
        <i x="1116" s="1" nd="1"/>
        <i x="623" s="1" nd="1"/>
        <i x="1128" s="1" nd="1"/>
        <i x="631" s="1" nd="1"/>
        <i x="250" s="1" nd="1"/>
        <i x="639" s="1" nd="1"/>
        <i x="257" s="1" nd="1"/>
        <i x="644" s="1" nd="1"/>
        <i x="263" s="1" nd="1"/>
        <i x="650" s="1" nd="1"/>
        <i x="270" s="1" nd="1"/>
        <i x="655" s="1" nd="1"/>
        <i x="664" s="1" nd="1"/>
        <i x="280" s="1" nd="1"/>
        <i x="671" s="1" nd="1"/>
        <i x="285" s="1" nd="1"/>
        <i x="678" s="1" nd="1"/>
        <i x="292" s="1" nd="1"/>
        <i x="652" s="1" nd="1"/>
        <i x="273" s="1" nd="1"/>
        <i x="658" s="1" nd="1"/>
        <i x="667" s="1" nd="1"/>
        <i x="282" s="1" nd="1"/>
        <i x="287" s="1" nd="1"/>
        <i x="680" s="1" nd="1"/>
        <i x="294" s="1" nd="1"/>
        <i x="686" s="1" nd="1"/>
        <i x="300" s="1" nd="1"/>
        <i x="697" s="1" nd="1"/>
        <i x="311" s="1" nd="1"/>
        <i x="706" s="1" nd="1"/>
        <i x="321" s="1" nd="1"/>
        <i x="716" s="1" nd="1"/>
        <i x="725" s="1" nd="1"/>
        <i x="342" s="1" nd="1"/>
        <i x="738" s="1" nd="1"/>
        <i x="356" s="1" nd="1"/>
        <i x="755" s="1" nd="1"/>
        <i x="372" s="1" nd="1"/>
        <i x="796" s="1" nd="1"/>
        <i x="660" s="1" nd="1"/>
        <i x="278" s="1" nd="1"/>
        <i x="669" s="1" nd="1"/>
        <i x="283" s="1" nd="1"/>
        <i x="674" s="1" nd="1"/>
        <i x="682" s="1" nd="1"/>
        <i x="296" s="1" nd="1"/>
        <i x="688" s="1" nd="1"/>
        <i x="302" s="1" nd="1"/>
        <i x="692" s="1" nd="1"/>
        <i x="306" s="1" nd="1"/>
        <i x="699" s="1" nd="1"/>
        <i x="313" s="1" nd="1"/>
        <i x="708" s="1" nd="1"/>
        <i x="323" s="1" nd="1"/>
        <i x="718" s="1" nd="1"/>
        <i x="331" s="1" nd="1"/>
        <i x="727" s="1" nd="1"/>
        <i x="740" s="1" nd="1"/>
        <i x="358" s="1" nd="1"/>
        <i x="758" s="1" nd="1"/>
        <i x="376" s="1" nd="1"/>
        <i x="775" s="1" nd="1"/>
        <i x="408" s="1" nd="1"/>
        <i x="676" s="1" nd="1"/>
        <i x="290" s="1" nd="1"/>
        <i x="684" s="1" nd="1"/>
        <i x="298" s="1" nd="1"/>
        <i x="690" s="1" nd="1"/>
        <i x="694" s="1" nd="1"/>
        <i x="307" s="1" nd="1"/>
        <i x="701" s="1" nd="1"/>
        <i x="315" s="1" nd="1"/>
        <i x="710" s="1" nd="1"/>
        <i x="333" s="1" nd="1"/>
        <i x="728" s="1" nd="1"/>
        <i x="346" s="1" nd="1"/>
        <i x="742" s="1" nd="1"/>
        <i x="361" s="1" nd="1"/>
        <i x="777" s="1" nd="1"/>
        <i x="392" s="1" nd="1"/>
        <i x="801" s="1" nd="1"/>
        <i x="410" s="1" nd="1"/>
        <i x="821" s="1" nd="1"/>
        <i x="441" s="1" nd="1"/>
        <i x="870" s="1" nd="1"/>
        <i x="463" s="1" nd="1"/>
        <i x="898" s="1" nd="1"/>
        <i x="691" s="1" nd="1"/>
        <i x="309" s="1" nd="1"/>
        <i x="703" s="1" nd="1"/>
        <i x="317" s="1" nd="1"/>
        <i x="712" s="1" nd="1"/>
        <i x="325" s="1" nd="1"/>
        <i x="335" s="1" nd="1"/>
        <i x="730" s="1" nd="1"/>
        <i x="348" s="1" nd="1"/>
        <i x="744" s="1" nd="1"/>
        <i x="363" s="1" nd="1"/>
        <i x="394" s="1" nd="1"/>
        <i x="805" s="1" nd="1"/>
        <i x="413" s="1" nd="1"/>
        <i x="824" s="1" nd="1"/>
        <i x="428" s="1" nd="1"/>
        <i x="851" s="1" nd="1"/>
        <i x="874" s="1" nd="1"/>
        <i x="465" s="1" nd="1"/>
        <i x="902" s="1" nd="1"/>
        <i x="483" s="1" nd="1"/>
        <i x="930" s="1" nd="1"/>
        <i x="497" s="1" nd="1"/>
        <i x="319" s="1" nd="1"/>
        <i x="714" s="1" nd="1"/>
        <i x="327" s="1" nd="1"/>
        <i x="721" s="1" nd="1"/>
        <i x="337" s="1" nd="1"/>
        <i x="732" s="1" nd="1"/>
        <i x="746" s="1" nd="1"/>
        <i x="365" s="1" nd="1"/>
        <i x="763" s="1" nd="1"/>
        <i x="379" s="1" nd="1"/>
        <i x="781" s="1" nd="1"/>
        <i x="397" s="1" nd="1"/>
        <i x="415" s="1" nd="1"/>
        <i x="828" s="1" nd="1"/>
        <i x="432" s="1" nd="1"/>
        <i x="853" s="1" nd="1"/>
        <i x="447" s="1" nd="1"/>
        <i x="879" s="1" nd="1"/>
        <i x="906" s="1" nd="1"/>
        <i x="485" s="1" nd="1"/>
        <i x="934" s="1" nd="1"/>
        <i x="500" s="1" nd="1"/>
        <i x="961" s="1" nd="1"/>
        <i x="516" s="1" nd="1"/>
        <i x="533" s="1" nd="1"/>
        <i x="1014" s="1" nd="1"/>
        <i x="723" s="1" nd="1"/>
        <i x="339" s="1" nd="1"/>
        <i x="734" s="1" nd="1"/>
        <i x="367" s="1" nd="1"/>
        <i x="766" s="1" nd="1"/>
        <i x="381" s="1" nd="1"/>
        <i x="783" s="1" nd="1"/>
        <i x="398" s="1" nd="1"/>
        <i x="830" s="1" nd="1"/>
        <i x="434" s="1" nd="1"/>
        <i x="857" s="1" nd="1"/>
        <i x="451" s="1" nd="1"/>
        <i x="880" s="1" nd="1"/>
        <i x="469" s="1" nd="1"/>
        <i x="487" s="1" nd="1"/>
        <i x="938" s="1" nd="1"/>
        <i x="502" s="1" nd="1"/>
        <i x="964" s="1" nd="1"/>
        <i x="519" s="1" nd="1"/>
        <i x="991" s="1" nd="1"/>
        <i x="1017" s="1" nd="1"/>
        <i x="552" s="1" nd="1"/>
        <i x="1039" s="1" nd="1"/>
        <i x="568" s="1" nd="1"/>
        <i x="749" s="1" nd="1"/>
        <i x="383" s="1" nd="1"/>
        <i x="786" s="1" nd="1"/>
        <i x="399" s="1" nd="1"/>
        <i x="810" s="1" nd="1"/>
        <i x="419" s="1" nd="1"/>
        <i x="859" s="1" nd="1"/>
        <i x="453" s="1" nd="1"/>
        <i x="883" s="1" nd="1"/>
        <i x="472" s="1" nd="1"/>
        <i x="912" s="1" nd="1"/>
        <i x="489" s="1" nd="1"/>
        <i x="506" s="1" nd="1"/>
        <i x="967" s="1" nd="1"/>
        <i x="521" s="1" nd="1"/>
        <i x="994" s="1" nd="1"/>
        <i x="537" s="1" nd="1"/>
        <i x="1021" s="1" nd="1"/>
        <i x="1042" s="1" nd="1"/>
        <i x="570" s="1" nd="1"/>
        <i x="1060" s="1" nd="1"/>
        <i x="582" s="1" nd="1"/>
        <i x="1079" s="1" nd="1"/>
        <i x="596" s="1" nd="1"/>
        <i x="788" s="1" nd="1"/>
        <i x="401" s="1" nd="1"/>
        <i x="812" s="1" nd="1"/>
        <i x="421" s="1" nd="1"/>
        <i x="834" s="1" nd="1"/>
        <i x="456" s="1" nd="1"/>
        <i x="885" s="1" nd="1"/>
        <i x="474" s="1" nd="1"/>
        <i x="917" s="1" nd="1"/>
        <i x="491" s="1" nd="1"/>
        <i x="945" s="1" nd="1"/>
        <i x="971" s="1" nd="1"/>
        <i x="525" s="1" nd="1"/>
        <i x="997" s="1" nd="1"/>
        <i x="539" s="1" nd="1"/>
        <i x="1024" s="1" nd="1"/>
        <i x="556" s="1" nd="1"/>
        <i x="572" s="1" nd="1"/>
        <i x="1063" s="1" nd="1"/>
        <i x="585" s="1" nd="1"/>
        <i x="1080" s="1" nd="1"/>
        <i x="597" s="1" nd="1"/>
        <i x="1097" s="1" nd="1"/>
        <i x="1108" s="1" nd="1"/>
        <i x="615" s="1" nd="1"/>
        <i x="1121" s="1" nd="1"/>
        <i x="836" s="1" nd="1"/>
        <i x="438" s="1" nd="1"/>
        <i x="458" s="1" nd="1"/>
        <i x="889" s="1" nd="1"/>
        <i x="477" s="1" nd="1"/>
        <i x="919" s="1" nd="1"/>
        <i x="492" s="1" nd="1"/>
        <i x="949" s="1" nd="1"/>
        <i x="510" s="1" nd="1"/>
        <i x="972" s="1" nd="1"/>
        <i x="527" s="1" nd="1"/>
        <i x="1000" s="1" nd="1"/>
        <i x="542" s="1" nd="1"/>
        <i x="1025" s="1" nd="1"/>
        <i x="557" s="1" nd="1"/>
        <i x="1048" s="1" nd="1"/>
        <i x="1066" s="1" nd="1"/>
        <i x="587" s="1" nd="1"/>
        <i x="1083" s="1" nd="1"/>
        <i x="598" s="1" nd="1"/>
        <i x="1098" s="1" nd="1"/>
        <i x="607" s="1" nd="1"/>
        <i x="617" s="1" nd="1"/>
        <i x="1123" s="1" nd="1"/>
        <i x="626" s="1" nd="1"/>
        <i x="245" s="1" nd="1"/>
        <i x="634" s="1" nd="1"/>
        <i x="891" s="1" nd="1"/>
        <i x="922" s="1" nd="1"/>
        <i x="494" s="1" nd="1"/>
        <i x="951" s="1" nd="1"/>
        <i x="511" s="1" nd="1"/>
        <i x="977" s="1" nd="1"/>
        <i x="529" s="1" nd="1"/>
        <i x="544" s="1" nd="1"/>
        <i x="1028" s="1" nd="1"/>
        <i x="1049" s="1" nd="1"/>
        <i x="575" s="1" nd="1"/>
        <i x="1069" s="1" nd="1"/>
        <i x="1085" s="1" nd="1"/>
        <i x="600" s="1" nd="1"/>
        <i x="1100" s="1" nd="1"/>
        <i x="608" s="1" nd="1"/>
        <i x="1112" s="1" nd="1"/>
        <i x="619" s="1" nd="1"/>
        <i x="628" s="1" nd="1"/>
        <i x="247" s="1" nd="1"/>
        <i x="635" s="1" nd="1"/>
        <i x="253" s="1" nd="1"/>
        <i x="641" s="1" nd="1"/>
        <i x="260" s="1" nd="1"/>
        <i x="267" s="1" nd="1"/>
        <i x="954" s="1" nd="1"/>
        <i x="513" s="1" nd="1"/>
        <i x="980" s="1" nd="1"/>
        <i x="531" s="1" nd="1"/>
        <i x="1006" s="1" nd="1"/>
        <i x="1030" s="1" nd="1"/>
        <i x="562" s="1" nd="1"/>
        <i x="1053" s="1" nd="1"/>
        <i x="578" s="1" nd="1"/>
        <i x="1071" s="1" nd="1"/>
        <i x="592" s="1" nd="1"/>
        <i x="602" s="1" nd="1"/>
        <i x="1103" s="1" nd="1"/>
        <i x="611" s="1" nd="1"/>
        <i x="1115" s="1" nd="1"/>
        <i x="622" s="1" nd="1"/>
        <i x="1127" s="1" nd="1"/>
        <i x="249" s="1" nd="1"/>
        <i x="638" s="1" nd="1"/>
        <i x="256" s="1" nd="1"/>
        <i x="643" s="1" nd="1"/>
        <i x="262" s="1" nd="1"/>
        <i x="649" s="1" nd="1"/>
        <i x="654" s="1" nd="1"/>
        <i x="276" s="1" nd="1"/>
        <i x="663" s="1" nd="1"/>
        <i x="1008" s="1" nd="1"/>
        <i x="549" s="1" nd="1"/>
        <i x="1035" s="1" nd="1"/>
        <i x="565" s="1" nd="1"/>
        <i x="1055" s="1" nd="1"/>
        <i x="580" s="1" nd="1"/>
        <i x="1075" s="1" nd="1"/>
        <i x="594" s="1" nd="1"/>
        <i x="1091" s="1" nd="1"/>
        <i x="605" s="1" nd="1"/>
        <i x="1106" s="1" nd="1"/>
        <i x="613" s="1" nd="1"/>
        <i x="1118" s="1" nd="1"/>
        <i x="625" s="1" nd="1"/>
        <i x="1129" s="1" nd="1"/>
        <i x="633" s="1" nd="1"/>
        <i x="252" s="1" nd="1"/>
        <i x="259" s="1" nd="1"/>
        <i x="646" s="1" nd="1"/>
        <i x="265" s="1" nd="1"/>
        <i x="651" s="1" nd="1"/>
        <i x="272" s="1" nd="1"/>
        <i x="657" s="1" nd="1"/>
        <i x="666" s="1" nd="1"/>
        <i x="281" s="1" nd="1"/>
        <i x="672" s="1" nd="1"/>
        <i x="286" s="1" nd="1"/>
        <i x="679" s="1" nd="1"/>
        <i x="293" s="1" nd="1"/>
        <i x="266" s="1" nd="1"/>
        <i x="653" s="1" nd="1"/>
        <i x="274" s="1" nd="1"/>
        <i x="659" s="1" nd="1"/>
        <i x="668" s="1" nd="1"/>
        <i x="673" s="1" nd="1"/>
        <i x="288" s="1" nd="1"/>
        <i x="681" s="1" nd="1"/>
        <i x="295" s="1" nd="1"/>
        <i x="687" s="1" nd="1"/>
        <i x="301" s="1" nd="1"/>
        <i x="305" s="1" nd="1"/>
        <i x="698" s="1" nd="1"/>
        <i x="312" s="1" nd="1"/>
        <i x="707" s="1" nd="1"/>
        <i x="322" s="1" nd="1"/>
        <i x="717" s="1" nd="1"/>
        <i x="726" s="1" nd="1"/>
        <i x="344" s="1" nd="1"/>
        <i x="739" s="1" nd="1"/>
        <i x="357" s="1" nd="1"/>
        <i x="756" s="1" nd="1"/>
        <i x="375" s="1" nd="1"/>
        <i x="390" s="1" nd="1"/>
        <i x="797" s="1" nd="1"/>
        <i x="661" s="1" nd="1"/>
        <i x="279" s="1" nd="1"/>
        <i x="670" s="1" nd="1"/>
        <i x="284" s="1" nd="1"/>
        <i x="675" s="1" nd="1"/>
        <i x="289" s="1" nd="1"/>
        <i x="683" s="1" nd="1"/>
        <i x="297" s="1" nd="1"/>
        <i x="689" s="1" nd="1"/>
        <i x="303" s="1" nd="1"/>
        <i x="693" s="1" nd="1"/>
        <i x="700" s="1" nd="1"/>
        <i x="314" s="1" nd="1"/>
        <i x="709" s="1" nd="1"/>
        <i x="324" s="1" nd="1"/>
        <i x="719" s="1" nd="1"/>
        <i x="332" s="1" nd="1"/>
        <i x="345" s="1" nd="1"/>
        <i x="741" s="1" nd="1"/>
        <i x="360" s="1" nd="1"/>
        <i x="759" s="1" nd="1"/>
        <i x="377" s="1" nd="1"/>
        <i x="800" s="1" nd="1"/>
        <i x="409" s="1" nd="1"/>
        <i x="677" s="1" nd="1"/>
        <i x="291" s="1" nd="1"/>
        <i x="685" s="1" nd="1"/>
        <i x="299" s="1" nd="1"/>
        <i x="304" s="1" nd="1"/>
        <i x="695" s="1" nd="1"/>
        <i x="308" s="1" nd="1"/>
        <i x="702" s="1" nd="1"/>
        <i x="316" s="1" nd="1"/>
        <i x="711" s="1" nd="1"/>
        <i x="720" s="1" nd="1"/>
        <i x="334" s="1" nd="1"/>
        <i x="729" s="1" nd="1"/>
        <i x="347" s="1" nd="1"/>
        <i x="743" s="1" nd="1"/>
        <i x="362" s="1" nd="1"/>
        <i x="760" s="1" nd="1"/>
        <i x="378" s="1" nd="1"/>
        <i x="778" s="1" nd="1"/>
        <i x="393" s="1" nd="1"/>
        <i x="802" s="1" nd="1"/>
        <i x="412" s="1" nd="1"/>
        <i x="823" s="1" nd="1"/>
        <i x="848" s="1" nd="1"/>
        <i x="445" s="1" nd="1"/>
        <i x="873" s="1" nd="1"/>
        <i x="464" s="1" nd="1"/>
        <i x="899" s="1" nd="1"/>
        <i x="696" s="1" nd="1"/>
        <i x="310" s="1" nd="1"/>
        <i x="704" s="1" nd="1"/>
        <i x="318" s="1" nd="1"/>
        <i x="713" s="1" nd="1"/>
        <i x="326" s="1" nd="1"/>
        <i x="336" s="1" nd="1"/>
        <i x="731" s="1" nd="1"/>
        <i x="349" s="1" nd="1"/>
        <i x="745" s="1" nd="1"/>
        <i x="364" s="1" nd="1"/>
        <i x="762" s="1" nd="1"/>
        <i x="779" s="1" nd="1"/>
        <i x="396" s="1" nd="1"/>
        <i x="806" s="1" nd="1"/>
        <i x="414" s="1" nd="1"/>
        <i x="825" s="1" nd="1"/>
        <i x="431" s="1" nd="1"/>
        <i x="446" s="1" nd="1"/>
        <i x="875" s="1" nd="1"/>
        <i x="467" s="1" nd="1"/>
        <i x="905" s="1" nd="1"/>
        <i x="484" s="1" nd="1"/>
        <i x="931" s="1" nd="1"/>
        <i x="705" s="1" nd="1"/>
        <i x="320" s="1" nd="1"/>
        <i x="715" s="1" nd="1"/>
        <i x="328" s="1" nd="1"/>
        <i x="722" s="1" nd="1"/>
        <i x="338" s="1" nd="1"/>
        <i x="733" s="1" nd="1"/>
        <i x="350" s="1" nd="1"/>
        <i x="747" s="1" nd="1"/>
        <i x="366" s="1" nd="1"/>
        <i x="764" s="1" nd="1"/>
        <i x="380" s="1" nd="1"/>
        <i x="782" s="1" nd="1"/>
        <i x="807" s="1" nd="1"/>
        <i x="417" s="1" nd="1"/>
        <i x="829" s="1" nd="1"/>
        <i x="433" s="1" nd="1"/>
        <i x="854" s="1" nd="1"/>
        <i x="450" s="1" nd="1"/>
        <i x="468" s="1" nd="1"/>
        <i x="907" s="1" nd="1"/>
        <i x="486" s="1" nd="1"/>
        <i x="937" s="1" nd="1"/>
        <i x="501" s="1" nd="1"/>
        <i x="962" s="1" nd="1"/>
        <i x="990" s="1" nd="1"/>
        <i x="534" s="1" nd="1"/>
        <i x="1015" s="1" nd="1"/>
        <i x="724" s="1" nd="1"/>
        <i x="340" s="1" nd="1"/>
        <i x="735" s="1" nd="1"/>
        <i x="351" s="1" nd="1"/>
        <i x="748" s="1" nd="1"/>
        <i x="368" s="1" nd="1"/>
        <i x="767" s="1" nd="1"/>
        <i x="382" s="1" nd="1"/>
        <i x="784" s="1" nd="1"/>
        <i x="418" s="1" nd="1"/>
        <i x="831" s="1" nd="1"/>
        <i x="435" s="1" nd="1"/>
        <i x="858" s="1" nd="1"/>
        <i x="452" s="1" nd="1"/>
        <i x="881" s="1" nd="1"/>
        <i x="911" s="1" nd="1"/>
        <i x="488" s="1" nd="1"/>
        <i x="939" s="1" nd="1"/>
        <i x="505" s="1" nd="1"/>
        <i x="966" s="1" nd="1"/>
        <i x="520" s="1" nd="1"/>
        <i x="536" s="1" nd="1"/>
        <i x="1020" s="1" nd="1"/>
        <i x="553" s="1" nd="1"/>
        <i x="1040" s="1" nd="1"/>
        <i x="569" s="1" nd="1"/>
        <i x="750" s="1" nd="1"/>
        <i x="768" s="1" nd="1"/>
        <i x="384" s="1" nd="1"/>
        <i x="787" s="1" nd="1"/>
        <i x="400" s="1" nd="1"/>
        <i x="811" s="1" nd="1"/>
        <i x="420" s="1" nd="1"/>
        <i x="436" s="1" nd="1"/>
        <i x="860" s="1" nd="1"/>
        <i x="455" s="1" nd="1"/>
        <i x="884" s="1" nd="1"/>
        <i x="473" s="1" nd="1"/>
        <i x="913" s="1" nd="1"/>
        <i x="944" s="1" nd="1"/>
        <i x="507" s="1" nd="1"/>
        <i x="968" s="1" nd="1"/>
        <i x="524" s="1" nd="1"/>
        <i x="996" s="1" nd="1"/>
        <i x="538" s="1" nd="1"/>
        <i x="555" s="1" nd="1"/>
        <i x="1044" s="1" nd="1"/>
        <i x="571" s="1" nd="1"/>
        <i x="1061" s="1" nd="1"/>
        <i x="584" s="1" nd="1"/>
        <i x="1095" s="1" nd="1"/>
        <i x="789" s="1" nd="1"/>
        <i x="402" s="1" nd="1"/>
        <i x="813" s="1" nd="1"/>
        <i x="422" s="1" nd="1"/>
        <i x="835" s="1" nd="1"/>
        <i x="437" s="1" nd="1"/>
        <i x="863" s="1" nd="1"/>
        <i x="457" s="1" nd="1"/>
        <i x="886" s="1" nd="1"/>
        <i x="476" s="1" nd="1"/>
        <i x="918" s="1" nd="1"/>
        <i x="509" s="1" nd="1"/>
        <i x="526" s="1" nd="1"/>
        <i x="998" s="1" nd="1"/>
        <i x="541" s="1" nd="1"/>
        <i x="1045" s="1" nd="1"/>
        <i x="573" s="1" nd="1"/>
        <i x="1065" s="1" nd="1"/>
        <i x="586" s="1" nd="1"/>
        <i x="1081" s="1" nd="1"/>
        <i x="606" s="1" nd="1"/>
        <i x="1109" s="1" nd="1"/>
        <i x="616" s="1" nd="1"/>
        <i x="1122" s="1" nd="1"/>
        <i x="837" s="1" nd="1"/>
        <i x="459" s="1" nd="1"/>
        <i x="890" s="1" nd="1"/>
        <i x="478" s="1" nd="1"/>
        <i x="920" s="1" nd="1"/>
        <i x="493" s="1" nd="1"/>
        <i x="950" s="1" nd="1"/>
        <i x="973" s="1" nd="1"/>
        <i x="528" s="1" nd="1"/>
        <i x="1001" s="1" nd="1"/>
        <i x="543" s="1" nd="1"/>
        <i x="1026" s="1" nd="1"/>
        <i x="559" s="1" nd="1"/>
        <i x="574" s="1" nd="1"/>
        <i x="1067" s="1" nd="1"/>
        <i x="589" s="1" nd="1"/>
        <i x="1084" s="1" nd="1"/>
        <i x="599" s="1" nd="1"/>
        <i x="1099" s="1" nd="1"/>
        <i x="1111" s="1" nd="1"/>
        <i x="618" s="1" nd="1"/>
        <i x="1124" s="1" nd="1"/>
        <i x="627" s="1" nd="1"/>
        <i x="246" s="1" nd="1"/>
        <i x="479" s="1" nd="1"/>
        <i x="923" s="1" nd="1"/>
        <i x="495" s="1" nd="1"/>
        <i x="952" s="1" nd="1"/>
        <i x="512" s="1" nd="1"/>
        <i x="979" s="1" nd="1"/>
        <i x="1003" s="1" nd="1"/>
        <i x="546" s="1" nd="1"/>
        <i x="1029" s="1" nd="1"/>
        <i x="561" s="1" nd="1"/>
        <i x="1051" s="1" nd="1"/>
        <i x="577" s="1" nd="1"/>
        <i x="591" s="1" nd="1"/>
        <i x="1087" s="1" nd="1"/>
        <i x="601" s="1" nd="1"/>
        <i x="1102" s="1" nd="1"/>
        <i x="610" s="1" nd="1"/>
        <i x="1114" s="1" nd="1"/>
        <i x="621" s="1" nd="1"/>
        <i x="1126" s="1" nd="1"/>
        <i x="630" s="1" nd="1"/>
        <i x="248" s="1" nd="1"/>
        <i x="637" s="1" nd="1"/>
        <i x="255" s="1" nd="1"/>
        <i x="648" s="1" nd="1"/>
        <i x="269" s="1" nd="1"/>
        <i x="955" s="1" nd="1"/>
        <i x="514" s="1" nd="1"/>
        <i x="981" s="1" nd="1"/>
        <i x="548" s="1" nd="1"/>
        <i x="1032" s="1" nd="1"/>
        <i x="564" s="1" nd="1"/>
        <i x="1054" s="1" nd="1"/>
        <i x="579" s="1" nd="1"/>
        <i x="1073" s="1" nd="1"/>
        <i x="1090" s="1" nd="1"/>
        <i x="604" s="1" nd="1"/>
        <i x="1105" s="1" nd="1"/>
        <i x="612" s="1" nd="1"/>
        <i x="1117" s="1" nd="1"/>
        <i x="624" s="1" nd="1"/>
        <i x="632" s="1" nd="1"/>
        <i x="251" s="1" nd="1"/>
        <i x="640" s="1" nd="1"/>
        <i x="258" s="1" nd="1"/>
        <i x="645" s="1" nd="1"/>
        <i x="264" s="1" nd="1"/>
        <i x="271" s="1" nd="1"/>
        <i x="656" s="1" nd="1"/>
        <i x="277" s="1" nd="1"/>
        <i x="665" s="1" nd="1"/>
        <i x="1009" s="1" nd="1"/>
        <i x="550" s="1" nd="1"/>
        <i x="566" s="1" nd="1"/>
        <i x="1056" s="1" nd="1"/>
        <i x="1076" s="1" nd="1"/>
        <i x="595" s="1" nd="1"/>
        <i x="1107" s="1" nd="1"/>
        <i x="614" s="1" nd="1"/>
        <i x="1119" s="1" nd="1"/>
        <i x="11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RFB2" sourceName="Fecha RFB">
  <pivotTables>
    <pivotTable tabId="127" name="Tabla dinámica6"/>
  </pivotTables>
  <data>
    <tabular pivotCacheId="6">
      <items count="877">
        <i x="180" s="1"/>
        <i x="174" s="1"/>
        <i x="186" s="1"/>
        <i x="185" s="1"/>
        <i x="184" s="1"/>
        <i x="152" s="1"/>
        <i x="161" s="1"/>
        <i x="181" s="1"/>
        <i x="172" s="1"/>
        <i x="183" s="1"/>
        <i x="176" s="1"/>
        <i x="182" s="1"/>
        <i x="188" s="1"/>
        <i x="190" s="1"/>
        <i x="193" s="1"/>
        <i x="187" s="1"/>
        <i x="191" s="1"/>
        <i x="192" s="1"/>
        <i x="194" s="1"/>
        <i x="189" s="1"/>
        <i x="364" s="1" nd="1"/>
        <i x="350" s="1" nd="1"/>
        <i x="333" s="1" nd="1"/>
        <i x="317" s="1" nd="1"/>
        <i x="302" s="1" nd="1"/>
        <i x="269" s="1" nd="1"/>
        <i x="428" s="1" nd="1"/>
        <i x="412" s="1" nd="1"/>
        <i x="381" s="1" nd="1"/>
        <i x="331" s="1" nd="1"/>
        <i x="315" s="1" nd="1"/>
        <i x="301" s="1" nd="1"/>
        <i x="288" s="1" nd="1"/>
        <i x="456" s="1" nd="1"/>
        <i x="411" s="1" nd="1"/>
        <i x="397" s="1" nd="1"/>
        <i x="380" s="1" nd="1"/>
        <i x="362" s="1" nd="1"/>
        <i x="348" s="1" nd="1"/>
        <i x="479" s="1" nd="1"/>
        <i x="467" s="1" nd="1"/>
        <i x="370" s="1" nd="1"/>
        <i x="354" s="1" nd="1"/>
        <i x="304" s="1" nd="1"/>
        <i x="289" s="1" nd="1"/>
        <i x="279" s="1" nd="1"/>
        <i x="270" s="1" nd="1"/>
        <i x="432" s="1" nd="1"/>
        <i x="385" s="1" nd="1"/>
        <i x="365" s="1" nd="1"/>
        <i x="351" s="1" nd="1"/>
        <i x="334" s="1" nd="1"/>
        <i x="318" s="1" nd="1"/>
        <i x="459" s="1" nd="1"/>
        <i x="443" s="1" nd="1"/>
        <i x="429" s="1" nd="1"/>
        <i x="413" s="1" nd="1"/>
        <i x="398" s="1" nd="1"/>
        <i x="349" s="1" nd="1"/>
        <i x="332" s="1" nd="1"/>
        <i x="316" s="1" nd="1"/>
        <i x="481" s="1" nd="1"/>
        <i x="392" s="1" nd="1"/>
        <i x="342" s="1" nd="1"/>
        <i x="324" s="1" nd="1"/>
        <i x="421" s="1" nd="1"/>
        <i x="405" s="1" nd="1"/>
        <i x="388" s="1" nd="1"/>
        <i x="371" s="1" nd="1"/>
        <i x="355" s="1" nd="1"/>
        <i x="305" s="1" nd="1"/>
        <i x="290" s="1" nd="1"/>
        <i x="462" s="1" nd="1"/>
        <i x="447" s="1" nd="1"/>
        <i x="433" s="1" nd="1"/>
        <i x="417" s="1" nd="1"/>
        <i x="366" s="1" nd="1"/>
        <i x="352" s="1" nd="1"/>
        <i x="335" s="1" nd="1"/>
        <i x="319" s="1" nd="1"/>
        <i x="742" s="1" nd="1"/>
        <i x="721" s="1" nd="1"/>
        <i x="701" s="1" nd="1"/>
        <i x="681" s="1" nd="1"/>
        <i x="629" s="1" nd="1"/>
        <i x="616" s="1" nd="1"/>
        <i x="813" s="1" nd="1"/>
        <i x="794" s="1" nd="1"/>
        <i x="773" s="1" nd="1"/>
        <i x="715" s="1" nd="1"/>
        <i x="695" s="1" nd="1"/>
        <i x="678" s="1" nd="1"/>
        <i x="662" s="1" nd="1"/>
        <i x="644" s="1" nd="1"/>
        <i x="810" s="1" nd="1"/>
        <i x="791" s="1" nd="1"/>
        <i x="771" s="1" nd="1"/>
        <i x="753" s="1" nd="1"/>
        <i x="735" s="1" nd="1"/>
        <i x="677" s="1" nd="1"/>
        <i x="859" s="1" nd="1"/>
        <i x="848" s="1" nd="1"/>
        <i x="762" s="1" nd="1"/>
        <i x="746" s="1" nd="1"/>
        <i x="684" s="1" nd="1"/>
        <i x="666" s="1" nd="1"/>
        <i x="651" s="1" nd="1"/>
        <i x="631" s="1" nd="1"/>
        <i x="619" s="1" nd="1"/>
        <i x="778" s="1" nd="1"/>
        <i x="759" s="1" nd="1"/>
        <i x="743" s="1" nd="1"/>
        <i x="722" s="1" nd="1"/>
        <i x="702" s="1" nd="1"/>
        <i x="647" s="1" nd="1"/>
        <i x="842" s="1" nd="1"/>
        <i x="830" s="1" nd="1"/>
        <i x="814" s="1" nd="1"/>
        <i x="795" s="1" nd="1"/>
        <i x="737" s="1" nd="1"/>
        <i x="716" s="1" nd="1"/>
        <i x="696" s="1" nd="1"/>
        <i x="679" s="1" nd="1"/>
        <i x="769" s="1" nd="1"/>
        <i x="708" s="1" nd="1"/>
        <i x="690" s="1" nd="1"/>
        <i x="672" s="1" nd="1"/>
        <i x="656" s="1" nd="1"/>
        <i x="635" s="1" nd="1"/>
        <i x="805" s="1" nd="1"/>
        <i x="783" s="1" nd="1"/>
        <i x="763" s="1" nd="1"/>
        <i x="747" s="1" nd="1"/>
        <i x="726" s="1" nd="1"/>
        <i x="667" s="1" nd="1"/>
        <i x="652" s="1" nd="1"/>
        <i x="846" s="1" nd="1"/>
        <i x="833" s="1" nd="1"/>
        <i x="818" s="1" nd="1"/>
        <i x="799" s="1" nd="1"/>
        <i x="760" s="1" nd="1"/>
        <i x="744" s="1" nd="1"/>
        <i x="723" s="1" nd="1"/>
        <i x="770" s="1" nd="1"/>
        <i x="752" s="1" nd="1"/>
        <i x="734" s="1" nd="1"/>
        <i x="712" s="1" nd="1"/>
        <i x="693" s="1" nd="1"/>
        <i x="639" s="1" nd="1"/>
        <i x="625" s="1" nd="1"/>
        <i x="823" s="1" nd="1"/>
        <i x="807" s="1" nd="1"/>
        <i x="788" s="1" nd="1"/>
        <i x="731" s="1" nd="1"/>
        <i x="709" s="1" nd="1"/>
        <i x="691" s="1" nd="1"/>
        <i x="673" s="1" nd="1"/>
        <i x="657" s="1" nd="1"/>
        <i x="822" s="1" nd="1"/>
        <i x="806" s="1" nd="1"/>
        <i x="784" s="1" nd="1"/>
        <i x="764" s="1" nd="1"/>
        <i x="748" s="1" nd="1"/>
        <i x="685" s="1" nd="1"/>
        <i x="868" s="1" nd="1"/>
        <i x="5" s="1" nd="1"/>
        <i x="11" s="1" nd="1"/>
        <i x="12" s="1" nd="1"/>
        <i x="14" s="1" nd="1"/>
        <i x="9" s="1" nd="1"/>
        <i x="16" s="1" nd="1"/>
        <i x="15" s="1" nd="1"/>
        <i x="6" s="1" nd="1"/>
        <i x="1" s="1" nd="1"/>
        <i x="17" s="1" nd="1"/>
        <i x="18" s="1" nd="1"/>
        <i x="13" s="1" nd="1"/>
        <i x="4" s="1" nd="1"/>
        <i x="10" s="1" nd="1"/>
        <i x="0" s="1" nd="1"/>
        <i x="2" s="1" nd="1"/>
        <i x="3" s="1" nd="1"/>
        <i x="20" s="1" nd="1"/>
        <i x="21" s="1" nd="1"/>
        <i x="19" s="1" nd="1"/>
        <i x="7" s="1" nd="1"/>
        <i x="23" s="1" nd="1"/>
        <i x="8" s="1" nd="1"/>
        <i x="26" s="1" nd="1"/>
        <i x="22" s="1" nd="1"/>
        <i x="31" s="1" nd="1"/>
        <i x="24" s="1" nd="1"/>
        <i x="28" s="1" nd="1"/>
        <i x="30" s="1" nd="1"/>
        <i x="25" s="1" nd="1"/>
        <i x="27" s="1" nd="1"/>
        <i x="35" s="1" nd="1"/>
        <i x="33" s="1" nd="1"/>
        <i x="38" s="1" nd="1"/>
        <i x="36" s="1" nd="1"/>
        <i x="40" s="1" nd="1"/>
        <i x="42" s="1" nd="1"/>
        <i x="32" s="1" nd="1"/>
        <i x="29" s="1" nd="1"/>
        <i x="37" s="1" nd="1"/>
        <i x="47" s="1" nd="1"/>
        <i x="43" s="1" nd="1"/>
        <i x="44" s="1" nd="1"/>
        <i x="53" s="1" nd="1"/>
        <i x="54" s="1" nd="1"/>
        <i x="50" s="1" nd="1"/>
        <i x="45" s="1" nd="1"/>
        <i x="39" s="1" nd="1"/>
        <i x="34" s="1" nd="1"/>
        <i x="55" s="1" nd="1"/>
        <i x="51" s="1" nd="1"/>
        <i x="48" s="1" nd="1"/>
        <i x="56" s="1" nd="1"/>
        <i x="46" s="1" nd="1"/>
        <i x="57" s="1" nd="1"/>
        <i x="49" s="1" nd="1"/>
        <i x="61" s="1" nd="1"/>
        <i x="62" s="1" nd="1"/>
        <i x="60" s="1" nd="1"/>
        <i x="65" s="1" nd="1"/>
        <i x="58" s="1" nd="1"/>
        <i x="66" s="1" nd="1"/>
        <i x="59" s="1" nd="1"/>
        <i x="67" s="1" nd="1"/>
        <i x="70" s="1" nd="1"/>
        <i x="71" s="1" nd="1"/>
        <i x="74" s="1" nd="1"/>
        <i x="68" s="1" nd="1"/>
        <i x="64" s="1" nd="1"/>
        <i x="52" s="1" nd="1"/>
        <i x="63" s="1" nd="1"/>
        <i x="72" s="1" nd="1"/>
        <i x="82" s="1" nd="1"/>
        <i x="81" s="1" nd="1"/>
        <i x="76" s="1" nd="1"/>
        <i x="80" s="1" nd="1"/>
        <i x="88" s="1" nd="1"/>
        <i x="73" s="1" nd="1"/>
        <i x="85" s="1" nd="1"/>
        <i x="77" s="1" nd="1"/>
        <i x="79" s="1" nd="1"/>
        <i x="83" s="1" nd="1"/>
        <i x="86" s="1" nd="1"/>
        <i x="87" s="1" nd="1"/>
        <i x="78" s="1" nd="1"/>
        <i x="89" s="1" nd="1"/>
        <i x="91" s="1" nd="1"/>
        <i x="84" s="1" nd="1"/>
        <i x="96" s="1" nd="1"/>
        <i x="75" s="1" nd="1"/>
        <i x="69" s="1" nd="1"/>
        <i x="102" s="1" nd="1"/>
        <i x="105" s="1" nd="1"/>
        <i x="92" s="1" nd="1"/>
        <i x="90" s="1" nd="1"/>
        <i x="99" s="1" nd="1"/>
        <i x="104" s="1" nd="1"/>
        <i x="117" s="1" nd="1"/>
        <i x="94" s="1" nd="1"/>
        <i x="107" s="1" nd="1"/>
        <i x="106" s="1" nd="1"/>
        <i x="93" s="1" nd="1"/>
        <i x="109" s="1" nd="1"/>
        <i x="836" s="1" nd="1"/>
        <i x="115" s="1" nd="1"/>
        <i x="113" s="1" nd="1"/>
        <i x="110" s="1" nd="1"/>
        <i x="114" s="1" nd="1"/>
        <i x="120" s="1" nd="1"/>
        <i x="112" s="1" nd="1"/>
        <i x="123" s="1" nd="1"/>
        <i x="119" s="1" nd="1"/>
        <i x="111" s="1" nd="1"/>
        <i x="98" s="1" nd="1"/>
        <i x="125" s="1" nd="1"/>
        <i x="128" s="1" nd="1"/>
        <i x="121" s="1" nd="1"/>
        <i x="41" s="1" nd="1"/>
        <i x="126" s="1" nd="1"/>
        <i x="108" s="1" nd="1"/>
        <i x="131" s="1" nd="1"/>
        <i x="97" s="1" nd="1"/>
        <i x="116" s="1" nd="1"/>
        <i x="122" s="1" nd="1"/>
        <i x="130" s="1" nd="1"/>
        <i x="132" s="1" nd="1"/>
        <i x="134" s="1" nd="1"/>
        <i x="95" s="1" nd="1"/>
        <i x="103" s="1" nd="1"/>
        <i x="127" s="1" nd="1"/>
        <i x="101" s="1" nd="1"/>
        <i x="135" s="1" nd="1"/>
        <i x="100" s="1" nd="1"/>
        <i x="143" s="1" nd="1"/>
        <i x="124" s="1" nd="1"/>
        <i x="144" s="1" nd="1"/>
        <i x="141" s="1" nd="1"/>
        <i x="129" s="1" nd="1"/>
        <i x="139" s="1" nd="1"/>
        <i x="150" s="1" nd="1"/>
        <i x="136" s="1" nd="1"/>
        <i x="137" s="1" nd="1"/>
        <i x="142" s="1" nd="1"/>
        <i x="151" s="1" nd="1"/>
        <i x="145" s="1" nd="1"/>
        <i x="138" s="1" nd="1"/>
        <i x="156" s="1" nd="1"/>
        <i x="158" s="1" nd="1"/>
        <i x="118" s="1" nd="1"/>
        <i x="148" s="1" nd="1"/>
        <i x="164" s="1" nd="1"/>
        <i x="155" s="1" nd="1"/>
        <i x="149" s="1" nd="1"/>
        <i x="154" s="1" nd="1"/>
        <i x="163" s="1" nd="1"/>
        <i x="171" s="1" nd="1"/>
        <i x="165" s="1" nd="1"/>
        <i x="159" s="1" nd="1"/>
        <i x="140" s="1" nd="1"/>
        <i x="168" s="1" nd="1"/>
        <i x="169" s="1" nd="1"/>
        <i x="160" s="1" nd="1"/>
        <i x="167" s="1" nd="1"/>
        <i x="147" s="1" nd="1"/>
        <i x="157" s="1" nd="1"/>
        <i x="146" s="1" nd="1"/>
        <i x="170" s="1" nd="1"/>
        <i x="162" s="1" nd="1"/>
        <i x="133" s="1" nd="1"/>
        <i x="175" s="1" nd="1"/>
        <i x="179" s="1" nd="1"/>
        <i x="177" s="1" nd="1"/>
        <i x="153" s="1" nd="1"/>
        <i x="173" s="1" nd="1"/>
        <i x="178" s="1" nd="1"/>
        <i x="166" s="1" nd="1"/>
        <i x="694" s="1" nd="1"/>
        <i x="424" s="1" nd="1"/>
        <i x="766" s="1" nd="1"/>
        <i x="439" s="1" nd="1"/>
        <i x="781" s="1" nd="1"/>
        <i x="463" s="1" nd="1"/>
        <i x="816" s="1" nd="1"/>
        <i x="476" s="1" nd="1"/>
        <i x="831" s="1" nd="1"/>
        <i x="487" s="1" nd="1"/>
        <i x="851" s="1" nd="1"/>
        <i x="500" s="1" nd="1"/>
        <i x="862" s="1" nd="1"/>
        <i x="510" s="1" nd="1"/>
        <i x="873" s="1" nd="1"/>
        <i x="523" s="1" nd="1"/>
        <i x="204" s="1" nd="1"/>
        <i x="528" s="1" nd="1"/>
        <i x="209" s="1" nd="1"/>
        <i x="533" s="1" nd="1"/>
        <i x="221" s="1" nd="1"/>
        <i x="547" s="1" nd="1"/>
        <i x="785" s="1" nd="1"/>
        <i x="453" s="1" nd="1"/>
        <i x="803" s="1" nd="1"/>
        <i x="843" s="1" nd="1"/>
        <i x="496" s="1" nd="1"/>
        <i x="854" s="1" nd="1"/>
        <i x="864" s="1" nd="1"/>
        <i x="512" s="1" nd="1"/>
        <i x="875" s="1" nd="1"/>
        <i x="518" s="1" nd="1"/>
        <i x="200" s="1" nd="1"/>
        <i x="530" s="1" nd="1"/>
        <i x="211" s="1" nd="1"/>
        <i x="536" s="1" nd="1"/>
        <i x="216" s="1" nd="1"/>
        <i x="541" s="1" nd="1"/>
        <i x="226" s="1" nd="1"/>
        <i x="553" s="1" nd="1"/>
        <i x="229" s="1" nd="1"/>
        <i x="558" s="1" nd="1"/>
        <i x="236" s="1" nd="1"/>
        <i x="538" s="1" nd="1"/>
        <i x="219" s="1" nd="1"/>
        <i x="543" s="1" nd="1"/>
        <i x="550" s="1" nd="1"/>
        <i x="231" s="1" nd="1"/>
        <i x="560" s="1" nd="1"/>
        <i x="237" s="1" nd="1"/>
        <i x="566" s="1" nd="1"/>
        <i x="242" s="1" nd="1"/>
        <i x="575" s="1" nd="1"/>
        <i x="252" s="1" nd="1"/>
        <i x="582" s="1" nd="1"/>
        <i x="262" s="1" nd="1"/>
        <i x="590" s="1" nd="1"/>
        <i x="280" s="1" nd="1"/>
        <i x="604" s="1" nd="1"/>
        <i x="291" s="1" nd="1"/>
        <i x="617" s="1" nd="1"/>
        <i x="303" s="1" nd="1"/>
        <i x="645" s="1" nd="1"/>
        <i x="545" s="1" nd="1"/>
        <i x="224" s="1" nd="1"/>
        <i x="551" s="1" nd="1"/>
        <i x="228" s="1" nd="1"/>
        <i x="562" s="1" nd="1"/>
        <i x="239" s="1" nd="1"/>
        <i x="568" s="1" nd="1"/>
        <i x="244" s="1" nd="1"/>
        <i x="571" s="1" nd="1"/>
        <i x="254" s="1" nd="1"/>
        <i x="584" s="1" nd="1"/>
        <i x="264" s="1" nd="1"/>
        <i x="591" s="1" nd="1"/>
        <i x="271" s="1" nd="1"/>
        <i x="606" s="1" nd="1"/>
        <i x="293" s="1" nd="1"/>
        <i x="620" s="1" nd="1"/>
        <i x="306" s="1" nd="1"/>
        <i x="630" s="1" nd="1"/>
        <i x="336" s="1" nd="1"/>
        <i x="556" s="1" nd="1"/>
        <i x="234" s="1" nd="1"/>
        <i x="564" s="1" nd="1"/>
        <i x="241" s="1" nd="1"/>
        <i x="572" s="1" nd="1"/>
        <i x="248" s="1" nd="1"/>
        <i x="578" s="1" nd="1"/>
        <i x="256" s="1" nd="1"/>
        <i x="586" s="1" nd="1"/>
        <i x="273" s="1" nd="1"/>
        <i x="599" s="1" nd="1"/>
        <i x="283" s="1" nd="1"/>
        <i x="608" s="1" nd="1"/>
        <i x="295" s="1" nd="1"/>
        <i x="632" s="1" nd="1"/>
        <i x="321" s="1" nd="1"/>
        <i x="649" s="1" nd="1"/>
        <i x="338" s="1" nd="1"/>
        <i x="663" s="1" nd="1"/>
        <i x="363" s="1" nd="1"/>
        <i x="697" s="1" nd="1"/>
        <i x="382" s="1" nd="1"/>
        <i x="713" s="1" nd="1"/>
        <i x="570" s="1" nd="1"/>
        <i x="250" s="1" nd="1"/>
        <i x="580" s="1" nd="1"/>
        <i x="258" s="1" nd="1"/>
        <i x="587" s="1" nd="1"/>
        <i x="266" s="1" nd="1"/>
        <i x="601" s="1" nd="1"/>
        <i x="285" s="1" nd="1"/>
        <i x="610" s="1" nd="1"/>
        <i x="323" s="1" nd="1"/>
        <i x="653" s="1" nd="1"/>
        <i x="340" s="1" nd="1"/>
        <i x="664" s="1" nd="1"/>
        <i x="353" s="1" nd="1"/>
        <i x="699" s="1" nd="1"/>
        <i x="384" s="1" nd="1"/>
        <i x="717" s="1" nd="1"/>
        <i x="399" s="1" nd="1"/>
        <i x="736" s="1" nd="1"/>
        <i x="260" s="1" nd="1"/>
        <i x="588" s="1" nd="1"/>
        <i x="267" s="1" nd="1"/>
        <i x="594" s="1" nd="1"/>
        <i x="276" s="1" nd="1"/>
        <i x="612" s="1" nd="1"/>
        <i x="297" s="1" nd="1"/>
        <i x="623" s="1" nd="1"/>
        <i x="309" s="1" nd="1"/>
        <i x="636" s="1" nd="1"/>
        <i x="668" s="1" nd="1"/>
        <i x="356" s="1" nd="1"/>
        <i x="682" s="1" nd="1"/>
        <i x="369" s="1" nd="1"/>
        <i x="719" s="1" nd="1"/>
        <i x="401" s="1" nd="1"/>
        <i x="738" s="1" nd="1"/>
        <i x="414" s="1" nd="1"/>
        <i x="754" s="1" nd="1"/>
        <i x="441" s="1" nd="1"/>
        <i x="789" s="1" nd="1"/>
        <i x="596" s="1" nd="1"/>
        <i x="277" s="1" nd="1"/>
        <i x="603" s="1" nd="1"/>
        <i x="299" s="1" nd="1"/>
        <i x="626" s="1" nd="1"/>
        <i x="311" s="1" nd="1"/>
        <i x="637" s="1" nd="1"/>
        <i x="326" s="1" nd="1"/>
        <i x="670" s="1" nd="1"/>
        <i x="358" s="1" nd="1"/>
        <i x="686" s="1" nd="1"/>
        <i x="373" s="1" nd="1"/>
        <i x="703" s="1" nd="1"/>
        <i x="403" s="1" nd="1"/>
        <i x="740" s="1" nd="1"/>
        <i x="416" s="1" nd="1"/>
        <i x="755" s="1" nd="1"/>
        <i x="430" s="1" nd="1"/>
        <i x="792" s="1" nd="1"/>
        <i x="457" s="1" nd="1"/>
        <i x="808" s="1" nd="1"/>
        <i x="468" s="1" nd="1"/>
        <i x="615" s="1" nd="1"/>
        <i x="313" s="1" nd="1"/>
        <i x="640" s="1" nd="1"/>
        <i x="327" s="1" nd="1"/>
        <i x="658" s="1" nd="1"/>
        <i x="345" s="1" nd="1"/>
        <i x="688" s="1" nd="1"/>
        <i x="375" s="1" nd="1"/>
        <i x="704" s="1" nd="1"/>
        <i x="389" s="1" nd="1"/>
        <i x="725" s="1" nd="1"/>
        <i x="419" s="1" nd="1"/>
        <i x="757" s="1" nd="1"/>
        <i x="431" s="1" nd="1"/>
        <i x="774" s="1" nd="1"/>
        <i x="445" s="1" nd="1"/>
        <i x="470" s="1" nd="1"/>
        <i x="824" s="1" nd="1"/>
        <i x="480" s="1" nd="1"/>
        <i x="834" s="1" nd="1"/>
        <i x="642" s="1" nd="1"/>
        <i x="329" s="1" nd="1"/>
        <i x="660" s="1" nd="1"/>
        <i x="346" s="1" nd="1"/>
        <i x="674" s="1" nd="1"/>
        <i x="377" s="1" nd="1"/>
        <i x="706" s="1" nd="1"/>
        <i x="391" s="1" nd="1"/>
        <i x="727" s="1" nd="1"/>
        <i x="406" s="1" nd="1"/>
        <i x="435" s="1" nd="1"/>
        <i x="776" s="1" nd="1"/>
        <i x="446" s="1" nd="1"/>
        <i x="796" s="1" nd="1"/>
        <i x="472" s="1" nd="1"/>
        <i x="826" s="1" nd="1"/>
        <i x="483" s="1" nd="1"/>
        <i x="835" s="1" nd="1"/>
        <i x="490" s="1" nd="1"/>
        <i x="857" s="1" nd="1"/>
        <i x="506" s="1" nd="1"/>
        <i x="869" s="1" nd="1"/>
        <i x="675" s="1" nd="1"/>
        <i x="361" s="1" nd="1"/>
        <i x="710" s="1" nd="1"/>
        <i x="394" s="1" nd="1"/>
        <i x="729" s="1" nd="1"/>
        <i x="407" s="1" nd="1"/>
        <i x="749" s="1" nd="1"/>
        <i x="437" s="1" nd="1"/>
        <i x="779" s="1" nd="1"/>
        <i x="449" s="1" nd="1"/>
        <i x="797" s="1" nd="1"/>
        <i x="461" s="1" nd="1"/>
        <i x="828" s="1" nd="1"/>
        <i x="485" s="1" nd="1"/>
        <i x="838" s="1" nd="1"/>
        <i x="491" s="1" nd="1"/>
        <i x="849" s="1" nd="1"/>
        <i x="508" s="1" nd="1"/>
        <i x="871" s="1" nd="1"/>
        <i x="514" s="1" nd="1"/>
        <i x="195" s="1" nd="1"/>
        <i x="521" s="1" nd="1"/>
        <i x="732" s="1" nd="1"/>
        <i x="409" s="1" nd="1"/>
        <i x="750" s="1" nd="1"/>
        <i x="423" s="1" nd="1"/>
        <i x="765" s="1" nd="1"/>
        <i x="451" s="1" nd="1"/>
        <i x="800" s="1" nd="1"/>
        <i x="815" s="1" nd="1"/>
        <i x="475" s="1" nd="1"/>
        <i x="840" s="1" nd="1"/>
        <i x="493" s="1" nd="1"/>
        <i x="850" s="1" nd="1"/>
        <i x="499" s="1" nd="1"/>
        <i x="861" s="1" nd="1"/>
        <i x="516" s="1" nd="1"/>
        <i x="197" s="1" nd="1"/>
        <i x="522" s="1" nd="1"/>
        <i x="203" s="1" nd="1"/>
        <i x="527" s="1" nd="1"/>
        <i x="214" s="1" nd="1"/>
        <i x="426" s="1" nd="1"/>
        <i x="767" s="1" nd="1"/>
        <i x="440" s="1" nd="1"/>
        <i x="802" s="1" nd="1"/>
        <i x="464" s="1" nd="1"/>
        <i x="477" s="1" nd="1"/>
        <i x="832" s="1" nd="1"/>
        <i x="489" s="1" nd="1"/>
        <i x="495" s="1" nd="1"/>
        <i x="853" s="1" nd="1"/>
        <i x="502" s="1" nd="1"/>
        <i x="863" s="1" nd="1"/>
        <i x="511" s="1" nd="1"/>
        <i x="199" s="1" nd="1"/>
        <i x="525" s="1" nd="1"/>
        <i x="206" s="1" nd="1"/>
        <i x="529" s="1" nd="1"/>
        <i x="210" s="1" nd="1"/>
        <i x="535" s="1" nd="1"/>
        <i x="540" s="1" nd="1"/>
        <i x="222" s="1" nd="1"/>
        <i x="548" s="1" nd="1"/>
        <i x="786" s="1" nd="1"/>
        <i x="455" s="1" nd="1"/>
        <i x="820" s="1" nd="1"/>
        <i x="845" s="1" nd="1"/>
        <i x="504" s="1" nd="1"/>
        <i x="866" s="1" nd="1"/>
        <i x="513" s="1" nd="1"/>
        <i x="876" s="1" nd="1"/>
        <i x="520" s="1" nd="1"/>
        <i x="202" s="1" nd="1"/>
        <i x="208" s="1" nd="1"/>
        <i x="532" s="1" nd="1"/>
        <i x="212" s="1" nd="1"/>
        <i x="537" s="1" nd="1"/>
        <i x="218" s="1" nd="1"/>
        <i x="227" s="1" nd="1"/>
        <i x="554" s="1" nd="1"/>
        <i x="230" s="1" nd="1"/>
        <i x="559" s="1" nd="1"/>
        <i x="213" s="1" nd="1"/>
        <i x="539" s="1" nd="1"/>
        <i x="220" s="1" nd="1"/>
        <i x="544" s="1" nd="1"/>
        <i x="555" s="1" nd="1"/>
        <i x="232" s="1" nd="1"/>
        <i x="561" s="1" nd="1"/>
        <i x="238" s="1" nd="1"/>
        <i x="567" s="1" nd="1"/>
        <i x="243" s="1" nd="1"/>
        <i x="247" s="1" nd="1"/>
        <i x="576" s="1" nd="1"/>
        <i x="253" s="1" nd="1"/>
        <i x="583" s="1" nd="1"/>
        <i x="263" s="1" nd="1"/>
        <i x="598" s="1" nd="1"/>
        <i x="281" s="1" nd="1"/>
        <i x="605" s="1" nd="1"/>
        <i x="292" s="1" nd="1"/>
        <i x="618" s="1" nd="1"/>
        <i x="320" s="1" nd="1"/>
        <i x="646" s="1" nd="1"/>
        <i x="546" s="1" nd="1"/>
        <i x="225" s="1" nd="1"/>
        <i x="552" s="1" nd="1"/>
        <i x="233" s="1" nd="1"/>
        <i x="563" s="1" nd="1"/>
        <i x="240" s="1" nd="1"/>
        <i x="569" s="1" nd="1"/>
        <i x="245" s="1" nd="1"/>
        <i x="577" s="1" nd="1"/>
        <i x="255" s="1" nd="1"/>
        <i x="585" s="1" nd="1"/>
        <i x="265" s="1" nd="1"/>
        <i x="592" s="1" nd="1"/>
        <i x="272" s="1" nd="1"/>
        <i x="282" s="1" nd="1"/>
        <i x="607" s="1" nd="1"/>
        <i x="294" s="1" nd="1"/>
        <i x="621" s="1" nd="1"/>
        <i x="307" s="1" nd="1"/>
        <i x="648" s="1" nd="1"/>
        <i x="337" s="1" nd="1"/>
        <i x="557" s="1" nd="1"/>
        <i x="235" s="1" nd="1"/>
        <i x="565" s="1" nd="1"/>
        <i x="246" s="1" nd="1"/>
        <i x="573" s="1" nd="1"/>
        <i x="249" s="1" nd="1"/>
        <i x="579" s="1" nd="1"/>
        <i x="257" s="1" nd="1"/>
        <i x="593" s="1" nd="1"/>
        <i x="274" s="1" nd="1"/>
        <i x="600" s="1" nd="1"/>
        <i x="284" s="1" nd="1"/>
        <i x="609" s="1" nd="1"/>
        <i x="622" s="1" nd="1"/>
        <i x="308" s="1" nd="1"/>
        <i x="633" s="1" nd="1"/>
        <i x="322" s="1" nd="1"/>
        <i x="650" s="1" nd="1"/>
        <i x="339" s="1" nd="1"/>
        <i x="680" s="1" nd="1"/>
        <i x="367" s="1" nd="1"/>
        <i x="698" s="1" nd="1"/>
        <i x="383" s="1" nd="1"/>
        <i x="714" s="1" nd="1"/>
        <i x="574" s="1" nd="1"/>
        <i x="251" s="1" nd="1"/>
        <i x="581" s="1" nd="1"/>
        <i x="259" s="1" nd="1"/>
        <i x="275" s="1" nd="1"/>
        <i x="602" s="1" nd="1"/>
        <i x="286" s="1" nd="1"/>
        <i x="611" s="1" nd="1"/>
        <i x="296" s="1" nd="1"/>
        <i x="634" s="1" nd="1"/>
        <i x="325" s="1" nd="1"/>
        <i x="654" s="1" nd="1"/>
        <i x="341" s="1" nd="1"/>
        <i x="665" s="1" nd="1"/>
        <i x="368" s="1" nd="1"/>
        <i x="700" s="1" nd="1"/>
        <i x="386" s="1" nd="1"/>
        <i x="718" s="1" nd="1"/>
        <i x="400" s="1" nd="1"/>
        <i x="261" s="1" nd="1"/>
        <i x="589" s="1" nd="1"/>
        <i x="268" s="1" nd="1"/>
        <i x="595" s="1" nd="1"/>
        <i x="287" s="1" nd="1"/>
        <i x="613" s="1" nd="1"/>
        <i x="298" s="1" nd="1"/>
        <i x="624" s="1" nd="1"/>
        <i x="310" s="1" nd="1"/>
        <i x="655" s="1" nd="1"/>
        <i x="343" s="1" nd="1"/>
        <i x="669" s="1" nd="1"/>
        <i x="357" s="1" nd="1"/>
        <i x="683" s="1" nd="1"/>
        <i x="372" s="1" nd="1"/>
        <i x="387" s="1" nd="1"/>
        <i x="720" s="1" nd="1"/>
        <i x="402" s="1" nd="1"/>
        <i x="739" s="1" nd="1"/>
        <i x="415" s="1" nd="1"/>
        <i x="772" s="1" nd="1"/>
        <i x="442" s="1" nd="1"/>
        <i x="790" s="1" nd="1"/>
        <i x="597" s="1" nd="1"/>
        <i x="278" s="1" nd="1"/>
        <i x="614" s="1" nd="1"/>
        <i x="300" s="1" nd="1"/>
        <i x="627" s="1" nd="1"/>
        <i x="312" s="1" nd="1"/>
        <i x="638" s="1" nd="1"/>
        <i x="344" s="1" nd="1"/>
        <i x="671" s="1" nd="1"/>
        <i x="359" s="1" nd="1"/>
        <i x="687" s="1" nd="1"/>
        <i x="374" s="1" nd="1"/>
        <i x="724" s="1" nd="1"/>
        <i x="404" s="1" nd="1"/>
        <i x="741" s="1" nd="1"/>
        <i x="418" s="1" nd="1"/>
        <i x="756" s="1" nd="1"/>
        <i x="444" s="1" nd="1"/>
        <i x="793" s="1" nd="1"/>
        <i x="458" s="1" nd="1"/>
        <i x="809" s="1" nd="1"/>
        <i x="469" s="1" nd="1"/>
        <i x="628" s="1" nd="1"/>
        <i x="314" s="1" nd="1"/>
        <i x="641" s="1" nd="1"/>
        <i x="328" s="1" nd="1"/>
        <i x="659" s="1" nd="1"/>
        <i x="360" s="1" nd="1"/>
        <i x="689" s="1" nd="1"/>
        <i x="376" s="1" nd="1"/>
        <i x="705" s="1" nd="1"/>
        <i x="390" s="1" nd="1"/>
        <i x="745" s="1" nd="1"/>
        <i x="420" s="1" nd="1"/>
        <i x="758" s="1" nd="1"/>
        <i x="434" s="1" nd="1"/>
        <i x="775" s="1" nd="1"/>
        <i x="460" s="1" nd="1"/>
        <i x="811" s="1" nd="1"/>
        <i x="471" s="1" nd="1"/>
        <i x="825" s="1" nd="1"/>
        <i x="482" s="1" nd="1"/>
        <i x="847" s="1" nd="1"/>
        <i x="643" s="1" nd="1"/>
        <i x="330" s="1" nd="1"/>
        <i x="661" s="1" nd="1"/>
        <i x="347" s="1" nd="1"/>
        <i x="692" s="1" nd="1"/>
        <i x="378" s="1" nd="1"/>
        <i x="707" s="1" nd="1"/>
        <i x="393" s="1" nd="1"/>
        <i x="728" s="1" nd="1"/>
        <i x="422" s="1" nd="1"/>
        <i x="436" s="1" nd="1"/>
        <i x="777" s="1" nd="1"/>
        <i x="448" s="1" nd="1"/>
        <i x="812" s="1" nd="1"/>
        <i x="473" s="1" nd="1"/>
        <i x="827" s="1" nd="1"/>
        <i x="484" s="1" nd="1"/>
        <i x="837" s="1" nd="1"/>
        <i x="498" s="1" nd="1"/>
        <i x="858" s="1" nd="1"/>
        <i x="507" s="1" nd="1"/>
        <i x="870" s="1" nd="1"/>
        <i x="676" s="1" nd="1"/>
        <i x="379" s="1" nd="1"/>
        <i x="711" s="1" nd="1"/>
        <i x="395" s="1" nd="1"/>
        <i x="730" s="1" nd="1"/>
        <i x="408" s="1" nd="1"/>
        <i x="761" s="1" nd="1"/>
        <i x="438" s="1" nd="1"/>
        <i x="780" s="1" nd="1"/>
        <i x="450" s="1" nd="1"/>
        <i x="798" s="1" nd="1"/>
        <i x="474" s="1" nd="1"/>
        <i x="829" s="1" nd="1"/>
        <i x="486" s="1" nd="1"/>
        <i x="839" s="1" nd="1"/>
        <i x="492" s="1" nd="1"/>
        <i x="860" s="1" nd="1"/>
        <i x="509" s="1" nd="1"/>
        <i x="872" s="1" nd="1"/>
        <i x="515" s="1" nd="1"/>
        <i x="196" s="1" nd="1"/>
        <i x="396" s="1" nd="1"/>
        <i x="733" s="1" nd="1"/>
        <i x="410" s="1" nd="1"/>
        <i x="751" s="1" nd="1"/>
        <i x="425" s="1" nd="1"/>
        <i x="782" s="1" nd="1"/>
        <i x="452" s="1" nd="1"/>
        <i x="801" s="1" nd="1"/>
        <i x="817" s="1" nd="1"/>
        <i x="488" s="1" nd="1"/>
        <i x="841" s="1" nd="1"/>
        <i x="494" s="1" nd="1"/>
        <i x="852" s="1" nd="1"/>
        <i x="501" s="1" nd="1"/>
        <i x="874" s="1" nd="1"/>
        <i x="517" s="1" nd="1"/>
        <i x="198" s="1" nd="1"/>
        <i x="524" s="1" nd="1"/>
        <i x="205" s="1" nd="1"/>
        <i x="534" s="1" nd="1"/>
        <i x="215" s="1" nd="1"/>
        <i x="427" s="1" nd="1"/>
        <i x="768" s="1" nd="1"/>
        <i x="454" s="1" nd="1"/>
        <i x="804" s="1" nd="1"/>
        <i x="465" s="1" nd="1"/>
        <i x="819" s="1" nd="1"/>
        <i x="478" s="1" nd="1"/>
        <i x="844" s="1" nd="1"/>
        <i x="497" s="1" nd="1"/>
        <i x="855" s="1" nd="1"/>
        <i x="503" s="1" nd="1"/>
        <i x="865" s="1" nd="1"/>
        <i x="519" s="1" nd="1"/>
        <i x="201" s="1" nd="1"/>
        <i x="526" s="1" nd="1"/>
        <i x="207" s="1" nd="1"/>
        <i x="531" s="1" nd="1"/>
        <i x="217" s="1" nd="1"/>
        <i x="542" s="1" nd="1"/>
        <i x="223" s="1" nd="1"/>
        <i x="549" s="1" nd="1"/>
        <i x="787" s="1" nd="1"/>
        <i x="466" s="1" nd="1"/>
        <i x="821" s="1" nd="1"/>
        <i x="856" s="1" nd="1"/>
        <i x="505" s="1" nd="1"/>
        <i x="867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" sourceName="FECHA">
  <pivotTables>
    <pivotTable tabId="133" name="Tabla dinámica2"/>
  </pivotTables>
  <data>
    <tabular pivotCacheId="49">
      <items count="2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echa_Alta1" sourceName="Fecha Alta">
  <pivotTables>
    <pivotTable tabId="127" name="Tabla dinámica4"/>
  </pivotTables>
  <data>
    <tabular pivotCacheId="5">
      <items count="1032">
        <i x="221" s="1"/>
        <i x="200" s="1"/>
        <i x="217" s="1"/>
        <i x="186" s="1"/>
        <i x="204" s="1"/>
        <i x="226" s="1"/>
        <i x="218" s="1"/>
        <i x="225" s="1"/>
        <i x="227" s="1"/>
        <i x="231" s="1"/>
        <i x="229" s="1"/>
        <i x="220" s="1"/>
        <i x="224" s="1"/>
        <i x="237" s="1"/>
        <i x="230" s="1"/>
        <i x="233" s="1"/>
        <i x="238" s="1"/>
        <i x="235" s="1"/>
        <i x="239" s="1"/>
        <i x="240" s="1"/>
        <i x="219" s="1"/>
        <i x="228" s="1"/>
        <i x="232" s="1"/>
        <i x="236" s="1"/>
        <i x="234" s="1"/>
        <i x="850" s="1" nd="1"/>
        <i x="789" s="1" nd="1"/>
        <i x="764" s="1" nd="1"/>
        <i x="740" s="1" nd="1"/>
        <i x="714" s="1" nd="1"/>
        <i x="693" s="1" nd="1"/>
        <i x="676" s="1" nd="1"/>
        <i x="925" s="1" nd="1"/>
        <i x="901" s="1" nd="1"/>
        <i x="876" s="1" nd="1"/>
        <i x="847" s="1" nd="1"/>
        <i x="815" s="1" nd="1"/>
        <i x="738" s="1" nd="1"/>
        <i x="713" s="1" nd="1"/>
        <i x="692" s="1" nd="1"/>
        <i x="970" s="1" nd="1"/>
        <i x="948" s="1" nd="1"/>
        <i x="900" s="1" nd="1"/>
        <i x="875" s="1" nd="1"/>
        <i x="846" s="1" nd="1"/>
        <i x="814" s="1" nd="1"/>
        <i x="788" s="1" nd="1"/>
        <i x="761" s="1" nd="1"/>
        <i x="737" s="1" nd="1"/>
        <i x="986" s="1" nd="1"/>
        <i x="856" s="1" nd="1"/>
        <i x="825" s="1" nd="1"/>
        <i x="795" s="1" nd="1"/>
        <i x="769" s="1" nd="1"/>
        <i x="744" s="1" nd="1"/>
        <i x="717" s="1" nd="1"/>
        <i x="695" s="1" nd="1"/>
        <i x="677" s="1" nd="1"/>
        <i x="662" s="1" nd="1"/>
        <i x="931" s="1" nd="1"/>
        <i x="904" s="1" nd="1"/>
        <i x="879" s="1" nd="1"/>
        <i x="818" s="1" nd="1"/>
        <i x="790" s="1" nd="1"/>
        <i x="765" s="1" nd="1"/>
        <i x="741" s="1" nd="1"/>
        <i x="715" s="1" nd="1"/>
        <i x="694" s="1" nd="1"/>
        <i x="949" s="1" nd="1"/>
        <i x="926" s="1" nd="1"/>
        <i x="902" s="1" nd="1"/>
        <i x="877" s="1" nd="1"/>
        <i x="848" s="1" nd="1"/>
        <i x="816" s="1" nd="1"/>
        <i x="762" s="1" nd="1"/>
        <i x="739" s="1" nd="1"/>
        <i x="1002" s="1" nd="1"/>
        <i x="987" s="1" nd="1"/>
        <i x="864" s="1" nd="1"/>
        <i x="775" s="1" nd="1"/>
        <i x="746" s="1" nd="1"/>
        <i x="722" s="1" nd="1"/>
        <i x="698" s="1" nd="1"/>
        <i x="679" s="1" nd="1"/>
        <i x="663" s="1" nd="1"/>
        <i x="910" s="1" nd="1"/>
        <i x="883" s="1" nd="1"/>
        <i x="857" s="1" nd="1"/>
        <i x="826" s="1" nd="1"/>
        <i x="796" s="1" nd="1"/>
        <i x="770" s="1" nd="1"/>
        <i x="718" s="1" nd="1"/>
        <i x="696" s="1" nd="1"/>
        <i x="975" s="1" nd="1"/>
        <i x="954" s="1" nd="1"/>
        <i x="932" s="1" nd="1"/>
        <i x="905" s="1" nd="1"/>
        <i x="851" s="1" nd="1"/>
        <i x="819" s="1" nd="1"/>
        <i x="791" s="1" nd="1"/>
        <i x="766" s="1" nd="1"/>
        <i x="742" s="1" nd="1"/>
        <i x="419" s="1" nd="1"/>
        <i x="404" s="1" nd="1"/>
        <i x="385" s="1" nd="1"/>
        <i x="368" s="1" nd="1"/>
        <i x="351" s="1" nd="1"/>
        <i x="317" s="1" nd="1"/>
        <i x="488" s="1" nd="1"/>
        <i x="470" s="1" nd="1"/>
        <i x="455" s="1" nd="1"/>
        <i x="436" s="1" nd="1"/>
        <i x="417" s="1" nd="1"/>
        <i x="383" s="1" nd="1"/>
        <i x="366" s="1" nd="1"/>
        <i x="350" s="1" nd="1"/>
        <i x="336" s="1" nd="1"/>
        <i x="516" s="1" nd="1"/>
        <i x="501" s="1" nd="1"/>
        <i x="487" s="1" nd="1"/>
        <i x="469" s="1" nd="1"/>
        <i x="454" s="1" nd="1"/>
        <i x="435" s="1" nd="1"/>
        <i x="416" s="1" nd="1"/>
        <i x="402" s="1" nd="1"/>
        <i x="382" s="1" nd="1"/>
        <i x="539" s="1" nd="1"/>
        <i x="527" s="1" nd="1"/>
        <i x="444" s="1" nd="1"/>
        <i x="425" s="1" nd="1"/>
        <i x="408" s="1" nd="1"/>
        <i x="390" s="1" nd="1"/>
        <i x="354" s="1" nd="1"/>
        <i x="337" s="1" nd="1"/>
        <i x="326" s="1" nd="1"/>
        <i x="318" s="1" nd="1"/>
        <i x="492" s="1" nd="1"/>
        <i x="475" s="1" nd="1"/>
        <i x="441" s="1" nd="1"/>
        <i x="420" s="1" nd="1"/>
        <i x="405" s="1" nd="1"/>
        <i x="386" s="1" nd="1"/>
        <i x="369" s="1" nd="1"/>
        <i x="352" s="1" nd="1"/>
        <i x="519" s="1" nd="1"/>
        <i x="504" s="1" nd="1"/>
        <i x="489" s="1" nd="1"/>
        <i x="471" s="1" nd="1"/>
        <i x="456" s="1" nd="1"/>
        <i x="437" s="1" nd="1"/>
        <i x="403" s="1" nd="1"/>
        <i x="384" s="1" nd="1"/>
        <i x="367" s="1" nd="1"/>
        <i x="541" s="1" nd="1"/>
        <i x="449" s="1" nd="1"/>
        <i x="430" s="1" nd="1"/>
        <i x="396" s="1" nd="1"/>
        <i x="375" s="1" nd="1"/>
        <i x="358" s="1" nd="1"/>
        <i x="342" s="1" nd="1"/>
        <i x="328" s="1" nd="1"/>
        <i x="480" s="1" nd="1"/>
        <i x="463" s="1" nd="1"/>
        <i x="445" s="1" nd="1"/>
        <i x="426" s="1" nd="1"/>
        <i x="409" s="1" nd="1"/>
        <i x="391" s="1" nd="1"/>
        <i x="355" s="1" nd="1"/>
        <i x="338" s="1" nd="1"/>
        <i x="522" s="1" nd="1"/>
        <i x="508" s="1" nd="1"/>
        <i x="493" s="1" nd="1"/>
        <i x="476" s="1" nd="1"/>
        <i x="421" s="1" nd="1"/>
        <i x="406" s="1" nd="1"/>
        <i x="387" s="1" nd="1"/>
        <i x="370" s="1" nd="1"/>
        <i x="546" s="1" nd="1"/>
        <i x="861" s="1" nd="1"/>
        <i x="830" s="1" nd="1"/>
        <i x="800" s="1" nd="1"/>
        <i x="772" s="1" nd="1"/>
        <i x="697" s="1" nd="1"/>
        <i x="678" s="1" nd="1"/>
        <i x="957" s="1" nd="1"/>
        <i x="934" s="1" nd="1"/>
        <i x="907" s="1" nd="1"/>
        <i x="881" s="1" nd="1"/>
        <i x="853" s="1" nd="1"/>
        <i x="822" s="1" nd="1"/>
        <i x="792" s="1" nd="1"/>
        <i x="767" s="1" nd="1"/>
        <i x="743" s="1" nd="1"/>
        <i x="716" s="1" nd="1"/>
        <i x="991" s="1" nd="1"/>
        <i x="973" s="1" nd="1"/>
        <i x="952" s="1" nd="1"/>
        <i x="929" s="1" nd="1"/>
        <i x="903" s="1" nd="1"/>
        <i x="878" s="1" nd="1"/>
        <i x="849" s="1" nd="1"/>
        <i x="817" s="1" nd="1"/>
        <i x="763" s="1" nd="1"/>
        <i x="1014" s="1" nd="1"/>
        <i x="1004" s="1" nd="1"/>
        <i x="890" s="1" nd="1"/>
        <i x="866" s="1" nd="1"/>
        <i x="835" s="1" nd="1"/>
        <i x="778" s="1" nd="1"/>
        <i x="749" s="1" nd="1"/>
        <i x="726" s="1" nd="1"/>
        <i x="700" s="1" nd="1"/>
        <i x="682" s="1" nd="1"/>
        <i x="962" s="1" nd="1"/>
        <i x="914" s="1" nd="1"/>
        <i x="887" s="1" nd="1"/>
        <i x="862" s="1" nd="1"/>
        <i x="831" s="1" nd="1"/>
        <i x="801" s="1" nd="1"/>
        <i x="773" s="1" nd="1"/>
        <i x="721" s="1" nd="1"/>
        <i x="996" s="1" nd="1"/>
        <i x="979" s="1" nd="1"/>
        <i x="958" s="1" nd="1"/>
        <i x="935" s="1" nd="1"/>
        <i x="908" s="1" nd="1"/>
        <i x="854" s="1" nd="1"/>
        <i x="823" s="1" nd="1"/>
        <i x="793" s="1" nd="1"/>
        <i x="768" s="1" nd="1"/>
        <i x="897" s="1" nd="1"/>
        <i x="872" s="1" nd="1"/>
        <i x="809" s="1" nd="1"/>
        <i x="784" s="1" nd="1"/>
        <i x="755" s="1" nd="1"/>
        <i x="731" s="1" nd="1"/>
        <i x="704" s="1" nd="1"/>
        <i x="685" s="1" nd="1"/>
        <i x="945" s="1" nd="1"/>
        <i x="919" s="1" nd="1"/>
        <i x="891" s="1" nd="1"/>
        <i x="867" s="1" nd="1"/>
        <i x="836" s="1" nd="1"/>
        <i x="804" s="1" nd="1"/>
        <i x="750" s="1" nd="1"/>
        <i x="727" s="1" nd="1"/>
        <i x="1000" s="1" nd="1"/>
        <i x="983" s="1" nd="1"/>
        <i x="963" s="1" nd="1"/>
        <i x="939" s="1" nd="1"/>
        <i x="888" s="1" nd="1"/>
        <i x="863" s="1" nd="1"/>
        <i x="832" s="1" nd="1"/>
        <i x="802" s="1" nd="1"/>
        <i x="774" s="1" nd="1"/>
        <i x="899" s="1" nd="1"/>
        <i x="874" s="1" nd="1"/>
        <i x="845" s="1" nd="1"/>
        <i x="813" s="1" nd="1"/>
        <i x="787" s="1" nd="1"/>
        <i x="758" s="1" nd="1"/>
        <i x="708" s="1" nd="1"/>
        <i x="688" s="1" nd="1"/>
        <i x="969" s="1" nd="1"/>
        <i x="947" s="1" nd="1"/>
        <i x="924" s="1" nd="1"/>
        <i x="898" s="1" nd="1"/>
        <i x="873" s="1" nd="1"/>
        <i x="842" s="1" nd="1"/>
        <i x="810" s="1" nd="1"/>
        <i x="785" s="1" nd="1"/>
        <i x="756" s="1" nd="1"/>
        <i x="732" s="1" nd="1"/>
        <i x="1001" s="1" nd="1"/>
        <i x="968" s="1" nd="1"/>
        <i x="946" s="1" nd="1"/>
        <i x="920" s="1" nd="1"/>
        <i x="892" s="1" nd="1"/>
        <i x="868" s="1" nd="1"/>
        <i x="837" s="1" nd="1"/>
        <i x="779" s="1" nd="1"/>
        <i x="1023" s="1" nd="1"/>
        <i x="6" s="1" nd="1"/>
        <i x="9" s="1" nd="1"/>
        <i x="7" s="1" nd="1"/>
        <i x="11" s="1" nd="1"/>
        <i x="8" s="1" nd="1"/>
        <i x="4" s="1" nd="1"/>
        <i x="1" s="1" nd="1"/>
        <i x="10" s="1" nd="1"/>
        <i x="12" s="1" nd="1"/>
        <i x="14" s="1" nd="1"/>
        <i x="15" s="1" nd="1"/>
        <i x="3" s="1" nd="1"/>
        <i x="13" s="1" nd="1"/>
        <i x="0" s="1" nd="1"/>
        <i x="2" s="1" nd="1"/>
        <i x="19" s="1" nd="1"/>
        <i x="21" s="1" nd="1"/>
        <i x="16" s="1" nd="1"/>
        <i x="23" s="1" nd="1"/>
        <i x="18" s="1" nd="1"/>
        <i x="17" s="1" nd="1"/>
        <i x="5" s="1" nd="1"/>
        <i x="22" s="1" nd="1"/>
        <i x="24" s="1" nd="1"/>
        <i x="20" s="1" nd="1"/>
        <i x="26" s="1" nd="1"/>
        <i x="27" s="1" nd="1"/>
        <i x="32" s="1" nd="1"/>
        <i x="33" s="1" nd="1"/>
        <i x="25" s="1" nd="1"/>
        <i x="28" s="1" nd="1"/>
        <i x="30" s="1" nd="1"/>
        <i x="38" s="1" nd="1"/>
        <i x="29" s="1" nd="1"/>
        <i x="41" s="1" nd="1"/>
        <i x="37" s="1" nd="1"/>
        <i x="35" s="1" nd="1"/>
        <i x="40" s="1" nd="1"/>
        <i x="34" s="1" nd="1"/>
        <i x="39" s="1" nd="1"/>
        <i x="43" s="1" nd="1"/>
        <i x="45" s="1" nd="1"/>
        <i x="44" s="1" nd="1"/>
        <i x="31" s="1" nd="1"/>
        <i x="48" s="1" nd="1"/>
        <i x="47" s="1" nd="1"/>
        <i x="51" s="1" nd="1"/>
        <i x="46" s="1" nd="1"/>
        <i x="49" s="1" nd="1"/>
        <i x="54" s="1" nd="1"/>
        <i x="59" s="1" nd="1"/>
        <i x="56" s="1" nd="1"/>
        <i x="63" s="1" nd="1"/>
        <i x="61" s="1" nd="1"/>
        <i x="42" s="1" nd="1"/>
        <i x="36" s="1" nd="1"/>
        <i x="55" s="1" nd="1"/>
        <i x="60" s="1" nd="1"/>
        <i x="57" s="1" nd="1"/>
        <i x="67" s="1" nd="1"/>
        <i x="52" s="1" nd="1"/>
        <i x="62" s="1" nd="1"/>
        <i x="66" s="1" nd="1"/>
        <i x="50" s="1" nd="1"/>
        <i x="53" s="1" nd="1"/>
        <i x="72" s="1" nd="1"/>
        <i x="68" s="1" nd="1"/>
        <i x="71" s="1" nd="1"/>
        <i x="64" s="1" nd="1"/>
        <i x="65" s="1" nd="1"/>
        <i x="70" s="1" nd="1"/>
        <i x="79" s="1" nd="1"/>
        <i x="74" s="1" nd="1"/>
        <i x="75" s="1" nd="1"/>
        <i x="73" s="1" nd="1"/>
        <i x="82" s="1" nd="1"/>
        <i x="77" s="1" nd="1"/>
        <i x="88" s="1" nd="1"/>
        <i x="80" s="1" nd="1"/>
        <i x="85" s="1" nd="1"/>
        <i x="76" s="1" nd="1"/>
        <i x="58" s="1" nd="1"/>
        <i x="69" s="1" nd="1"/>
        <i x="86" s="1" nd="1"/>
        <i x="89" s="1" nd="1"/>
        <i x="92" s="1" nd="1"/>
        <i x="93" s="1" nd="1"/>
        <i x="91" s="1" nd="1"/>
        <i x="90" s="1" nd="1"/>
        <i x="98" s="1" nd="1"/>
        <i x="95" s="1" nd="1"/>
        <i x="83" s="1" nd="1"/>
        <i x="78" s="1" nd="1"/>
        <i x="102" s="1" nd="1"/>
        <i x="100" s="1" nd="1"/>
        <i x="87" s="1" nd="1"/>
        <i x="94" s="1" nd="1"/>
        <i x="99" s="1" nd="1"/>
        <i x="97" s="1" nd="1"/>
        <i x="84" s="1" nd="1"/>
        <i x="108" s="1" nd="1"/>
        <i x="105" s="1" nd="1"/>
        <i x="109" s="1" nd="1"/>
        <i x="96" s="1" nd="1"/>
        <i x="106" s="1" nd="1"/>
        <i x="81" s="1" nd="1"/>
        <i x="115" s="1" nd="1"/>
        <i x="104" s="1" nd="1"/>
        <i x="101" s="1" nd="1"/>
        <i x="110" s="1" nd="1"/>
        <i x="114" s="1" nd="1"/>
        <i x="103" s="1" nd="1"/>
        <i x="125" s="1" nd="1"/>
        <i x="107" s="1" nd="1"/>
        <i x="112" s="1" nd="1"/>
        <i x="121" s="1" nd="1"/>
        <i x="120" s="1" nd="1"/>
        <i x="119" s="1" nd="1"/>
        <i x="133" s="1" nd="1"/>
        <i x="111" s="1" nd="1"/>
        <i x="124" s="1" nd="1"/>
        <i x="134" s="1" nd="1"/>
        <i x="128" s="1" nd="1"/>
        <i x="127" s="1" nd="1"/>
        <i x="138" s="1" nd="1"/>
        <i x="140" s="1" nd="1"/>
        <i x="135" s="1" nd="1"/>
        <i x="137" s="1" nd="1"/>
        <i x="132" s="1" nd="1"/>
        <i x="123" s="1" nd="1"/>
        <i x="144" s="1" nd="1"/>
        <i x="126" s="1" nd="1"/>
        <i x="141" s="1" nd="1"/>
        <i x="116" s="1" nd="1"/>
        <i x="136" s="1" nd="1"/>
        <i x="142" s="1" nd="1"/>
        <i x="146" s="1" nd="1"/>
        <i x="145" s="1" nd="1"/>
        <i x="122" s="1" nd="1"/>
        <i x="153" s="1" nd="1"/>
        <i x="147" s="1" nd="1"/>
        <i x="113" s="1" nd="1"/>
        <i x="151" s="1" nd="1"/>
        <i x="149" s="1" nd="1"/>
        <i x="129" s="1" nd="1"/>
        <i x="139" s="1" nd="1"/>
        <i x="157" s="1" nd="1"/>
        <i x="152" s="1" nd="1"/>
        <i x="148" s="1" nd="1"/>
        <i x="156" s="1" nd="1"/>
        <i x="150" s="1" nd="1"/>
        <i x="118" s="1" nd="1"/>
        <i x="143" s="1" nd="1"/>
        <i x="155" s="1" nd="1"/>
        <i x="159" s="1" nd="1"/>
        <i x="158" s="1" nd="1"/>
        <i x="168" s="1" nd="1"/>
        <i x="117" s="1" nd="1"/>
        <i x="130" s="1" nd="1"/>
        <i x="167" s="1" nd="1"/>
        <i x="164" s="1" nd="1"/>
        <i x="166" s="1" nd="1"/>
        <i x="169" s="1" nd="1"/>
        <i x="175" s="1" nd="1"/>
        <i x="131" s="1" nd="1"/>
        <i x="163" s="1" nd="1"/>
        <i x="160" s="1" nd="1"/>
        <i x="171" s="1" nd="1"/>
        <i x="174" s="1" nd="1"/>
        <i x="179" s="1" nd="1"/>
        <i x="161" s="1" nd="1"/>
        <i x="178" s="1" nd="1"/>
        <i x="172" s="1" nd="1"/>
        <i x="162" s="1" nd="1"/>
        <i x="182" s="1" nd="1"/>
        <i x="180" s="1" nd="1"/>
        <i x="181" s="1" nd="1"/>
        <i x="193" s="1" nd="1"/>
        <i x="173" s="1" nd="1"/>
        <i x="177" s="1" nd="1"/>
        <i x="188" s="1" nd="1"/>
        <i x="184" s="1" nd="1"/>
        <i x="192" s="1" nd="1"/>
        <i x="189" s="1" nd="1"/>
        <i x="165" s="1" nd="1"/>
        <i x="190" s="1" nd="1"/>
        <i x="183" s="1" nd="1"/>
        <i x="194" s="1" nd="1"/>
        <i x="198" s="1" nd="1"/>
        <i x="199" s="1" nd="1"/>
        <i x="197" s="1" nd="1"/>
        <i x="185" s="1" nd="1"/>
        <i x="195" s="1" nd="1"/>
        <i x="207" s="1" nd="1"/>
        <i x="205" s="1" nd="1"/>
        <i x="176" s="1" nd="1"/>
        <i x="206" s="1" nd="1"/>
        <i x="170" s="1" nd="1"/>
        <i x="196" s="1" nd="1"/>
        <i x="203" s="1" nd="1"/>
        <i x="187" s="1" nd="1"/>
        <i x="154" s="1" nd="1"/>
        <i x="202" s="1" nd="1"/>
        <i x="213" s="1" nd="1"/>
        <i x="214" s="1" nd="1"/>
        <i x="212" s="1" nd="1"/>
        <i x="201" s="1" nd="1"/>
        <i x="215" s="1" nd="1"/>
        <i x="216" s="1" nd="1"/>
        <i x="211" s="1" nd="1"/>
        <i x="210" s="1" nd="1"/>
        <i x="191" s="1" nd="1"/>
        <i x="222" s="1" nd="1"/>
        <i x="223" s="1" nd="1"/>
        <i x="208" s="1" nd="1"/>
        <i x="209" s="1" nd="1"/>
        <i x="246" s="1" nd="1"/>
        <i x="244" s="1" nd="1"/>
        <i x="243" s="1" nd="1"/>
        <i x="247" s="1" nd="1"/>
        <i x="245" s="1" nd="1"/>
        <i x="242" s="1" nd="1"/>
        <i x="248" s="1" nd="1"/>
        <i x="241" s="1" nd="1"/>
        <i x="483" s="1" nd="1"/>
        <i x="894" s="1" nd="1"/>
        <i x="499" s="1" nd="1"/>
        <i x="917" s="1" nd="1"/>
        <i x="523" s="1" nd="1"/>
        <i x="960" s="1" nd="1"/>
        <i x="536" s="1" nd="1"/>
        <i x="980" s="1" nd="1"/>
        <i x="548" s="1" nd="1"/>
        <i x="1007" s="1" nd="1"/>
        <i x="560" s="1" nd="1"/>
        <i x="1017" s="1" nd="1"/>
        <i x="570" s="1" nd="1"/>
        <i x="1028" s="1" nd="1"/>
        <i x="581" s="1" nd="1"/>
        <i x="257" s="1" nd="1"/>
        <i x="586" s="1" nd="1"/>
        <i x="262" s="1" nd="1"/>
        <i x="591" s="1" nd="1"/>
        <i x="273" s="1" nd="1"/>
        <i x="604" s="1" nd="1"/>
        <i x="921" s="1" nd="1"/>
        <i x="514" s="1" nd="1"/>
        <i x="943" s="1" nd="1"/>
        <i x="982" s="1" nd="1"/>
        <i x="997" s="1" nd="1"/>
        <i x="556" s="1" nd="1"/>
        <i x="1019" s="1" nd="1"/>
        <i x="572" s="1" nd="1"/>
        <i x="1030" s="1" nd="1"/>
        <i x="576" s="1" nd="1"/>
        <i x="254" s="1" nd="1"/>
        <i x="588" s="1" nd="1"/>
        <i x="264" s="1" nd="1"/>
        <i x="593" s="1" nd="1"/>
        <i x="268" s="1" nd="1"/>
        <i x="598" s="1" nd="1"/>
        <i x="278" s="1" nd="1"/>
        <i x="610" s="1" nd="1"/>
        <i x="281" s="1" nd="1"/>
        <i x="616" s="1" nd="1"/>
        <i x="595" s="1" nd="1"/>
        <i x="271" s="1" nd="1"/>
        <i x="600" s="1" nd="1"/>
        <i x="607" s="1" nd="1"/>
        <i x="612" s="1" nd="1"/>
        <i x="283" s="1" nd="1"/>
        <i x="618" s="1" nd="1"/>
        <i x="288" s="1" nd="1"/>
        <i x="624" s="1" nd="1"/>
        <i x="293" s="1" nd="1"/>
        <i x="633" s="1" nd="1"/>
        <i x="302" s="1" nd="1"/>
        <i x="640" s="1" nd="1"/>
        <i x="310" s="1" nd="1"/>
        <i x="648" s="1" nd="1"/>
        <i x="327" s="1" nd="1"/>
        <i x="664" s="1" nd="1"/>
        <i x="339" s="1" nd="1"/>
        <i x="680" s="1" nd="1"/>
        <i x="353" s="1" nd="1"/>
        <i x="719" s="1" nd="1"/>
        <i x="602" s="1" nd="1"/>
        <i x="276" s="1" nd="1"/>
        <i x="608" s="1" nd="1"/>
        <i x="280" s="1" nd="1"/>
        <i x="620" s="1" nd="1"/>
        <i x="290" s="1" nd="1"/>
        <i x="626" s="1" nd="1"/>
        <i x="294" s="1" nd="1"/>
        <i x="629" s="1" nd="1"/>
        <i x="304" s="1" nd="1"/>
        <i x="642" s="1" nd="1"/>
        <i x="312" s="1" nd="1"/>
        <i x="649" s="1" nd="1"/>
        <i x="319" s="1" nd="1"/>
        <i x="666" s="1" nd="1"/>
        <i x="341" s="1" nd="1"/>
        <i x="683" s="1" nd="1"/>
        <i x="356" s="1" nd="1"/>
        <i x="699" s="1" nd="1"/>
        <i x="614" s="1" nd="1"/>
        <i x="286" s="1" nd="1"/>
        <i x="622" s="1" nd="1"/>
        <i x="292" s="1" nd="1"/>
        <i x="630" s="1" nd="1"/>
        <i x="298" s="1" nd="1"/>
        <i x="636" s="1" nd="1"/>
        <i x="306" s="1" nd="1"/>
        <i x="644" s="1" nd="1"/>
        <i x="320" s="1" nd="1"/>
        <i x="657" s="1" nd="1"/>
        <i x="331" s="1" nd="1"/>
        <i x="668" s="1" nd="1"/>
        <i x="344" s="1" nd="1"/>
        <i x="701" s="1" nd="1"/>
        <i x="372" s="1" nd="1"/>
        <i x="724" s="1" nd="1"/>
        <i x="389" s="1" nd="1"/>
        <i x="745" s="1" nd="1"/>
        <i x="418" s="1" nd="1"/>
        <i x="794" s="1" nd="1"/>
        <i x="438" s="1" nd="1"/>
        <i x="820" s="1" nd="1"/>
        <i x="628" s="1" nd="1"/>
        <i x="300" s="1" nd="1"/>
        <i x="638" s="1" nd="1"/>
        <i x="308" s="1" nd="1"/>
        <i x="645" s="1" nd="1"/>
        <i x="314" s="1" nd="1"/>
        <i x="659" s="1" nd="1"/>
        <i x="333" s="1" nd="1"/>
        <i x="670" s="1" nd="1"/>
        <i x="374" s="1" nd="1"/>
        <i x="728" s="1" nd="1"/>
        <i x="393" s="1" nd="1"/>
        <i x="747" s="1" nd="1"/>
        <i x="407" s="1" nd="1"/>
        <i x="798" s="1" nd="1"/>
        <i x="440" s="1" nd="1"/>
        <i x="824" s="1" nd="1"/>
        <i x="457" s="1" nd="1"/>
        <i x="852" s="1" nd="1"/>
        <i x="646" s="1" nd="1"/>
        <i x="315" s="1" nd="1"/>
        <i x="652" s="1" nd="1"/>
        <i x="323" s="1" nd="1"/>
        <i x="672" s="1" nd="1"/>
        <i x="346" s="1" nd="1"/>
        <i x="686" s="1" nd="1"/>
        <i x="360" s="1" nd="1"/>
        <i x="705" s="1" nd="1"/>
        <i x="395" s="1" nd="1"/>
        <i x="751" s="1" nd="1"/>
        <i x="410" s="1" nd="1"/>
        <i x="776" s="1" nd="1"/>
        <i x="424" s="1" nd="1"/>
        <i x="828" s="1" nd="1"/>
        <i x="459" s="1" nd="1"/>
        <i x="855" s="1" nd="1"/>
        <i x="472" s="1" nd="1"/>
        <i x="880" s="1" nd="1"/>
        <i x="502" s="1" nd="1"/>
        <i x="927" s="1" nd="1"/>
        <i x="654" s="1" nd="1"/>
        <i x="324" s="1" nd="1"/>
        <i x="661" s="1" nd="1"/>
        <i x="348" s="1" nd="1"/>
        <i x="689" s="1" nd="1"/>
        <i x="362" s="1" nd="1"/>
        <i x="706" s="1" nd="1"/>
        <i x="377" s="1" nd="1"/>
        <i x="753" s="1" nd="1"/>
        <i x="412" s="1" nd="1"/>
        <i x="780" s="1" nd="1"/>
        <i x="427" s="1" nd="1"/>
        <i x="803" s="1" nd="1"/>
        <i x="461" s="1" nd="1"/>
        <i x="859" s="1" nd="1"/>
        <i x="474" s="1" nd="1"/>
        <i x="882" s="1" nd="1"/>
        <i x="490" s="1" nd="1"/>
        <i x="930" s="1" nd="1"/>
        <i x="517" s="1" nd="1"/>
        <i x="950" s="1" nd="1"/>
        <i x="528" s="1" nd="1"/>
        <i x="675" s="1" nd="1"/>
        <i x="364" s="1" nd="1"/>
        <i x="709" s="1" nd="1"/>
        <i x="378" s="1" nd="1"/>
        <i x="733" s="1" nd="1"/>
        <i x="399" s="1" nd="1"/>
        <i x="782" s="1" nd="1"/>
        <i x="429" s="1" nd="1"/>
        <i x="805" s="1" nd="1"/>
        <i x="446" s="1" nd="1"/>
        <i x="834" s="1" nd="1"/>
        <i x="478" s="1" nd="1"/>
        <i x="885" s="1" nd="1"/>
        <i x="491" s="1" nd="1"/>
        <i x="909" s="1" nd="1"/>
        <i x="506" s="1" nd="1"/>
        <i x="953" s="1" nd="1"/>
        <i x="530" s="1" nd="1"/>
        <i x="971" s="1" nd="1"/>
        <i x="540" s="1" nd="1"/>
        <i x="988" s="1" nd="1"/>
        <i x="711" s="1" nd="1"/>
        <i x="380" s="1" nd="1"/>
        <i x="735" s="1" nd="1"/>
        <i x="400" s="1" nd="1"/>
        <i x="757" s="1" nd="1"/>
        <i x="432" s="1" nd="1"/>
        <i x="807" s="1" nd="1"/>
        <i x="448" s="1" nd="1"/>
        <i x="838" s="1" nd="1"/>
        <i x="464" s="1" nd="1"/>
        <i x="495" s="1" nd="1"/>
        <i x="912" s="1" nd="1"/>
        <i x="507" s="1" nd="1"/>
        <i x="936" s="1" nd="1"/>
        <i x="532" s="1" nd="1"/>
        <i x="974" s="1" nd="1"/>
        <i x="543" s="1" nd="1"/>
        <i x="989" s="1" nd="1"/>
        <i x="550" s="1" nd="1"/>
        <i x="1012" s="1" nd="1"/>
        <i x="566" s="1" nd="1"/>
        <i x="1024" s="1" nd="1"/>
        <i x="759" s="1" nd="1"/>
        <i x="415" s="1" nd="1"/>
        <i x="811" s="1" nd="1"/>
        <i x="451" s="1" nd="1"/>
        <i x="840" s="1" nd="1"/>
        <i x="465" s="1" nd="1"/>
        <i x="869" s="1" nd="1"/>
        <i x="497" s="1" nd="1"/>
        <i x="915" s="1" nd="1"/>
        <i x="510" s="1" nd="1"/>
        <i x="937" s="1" nd="1"/>
        <i x="521" s="1" nd="1"/>
        <i x="977" s="1" nd="1"/>
        <i x="545" s="1" nd="1"/>
        <i x="992" s="1" nd="1"/>
        <i x="551" s="1" nd="1"/>
        <i x="1005" s="1" nd="1"/>
        <i x="568" s="1" nd="1"/>
        <i x="1026" s="1" nd="1"/>
        <i x="574" s="1" nd="1"/>
        <i x="249" s="1" nd="1"/>
        <i x="579" s="1" nd="1"/>
        <i x="843" s="1" nd="1"/>
        <i x="467" s="1" nd="1"/>
        <i x="870" s="1" nd="1"/>
        <i x="482" s="1" nd="1"/>
        <i x="893" s="1" nd="1"/>
        <i x="512" s="1" nd="1"/>
        <i x="940" s="1" nd="1"/>
        <i x="959" s="1" nd="1"/>
        <i x="535" s="1" nd="1"/>
        <i x="994" s="1" nd="1"/>
        <i x="553" s="1" nd="1"/>
        <i x="1006" s="1" nd="1"/>
        <i x="559" s="1" nd="1"/>
        <i x="1016" s="1" nd="1"/>
        <i x="251" s="1" nd="1"/>
        <i x="580" s="1" nd="1"/>
        <i x="256" s="1" nd="1"/>
        <i x="585" s="1" nd="1"/>
        <i x="266" s="1" nd="1"/>
        <i x="485" s="1" nd="1"/>
        <i x="895" s="1" nd="1"/>
        <i x="500" s="1" nd="1"/>
        <i x="942" s="1" nd="1"/>
        <i x="524" s="1" nd="1"/>
        <i x="964" s="1" nd="1"/>
        <i x="537" s="1" nd="1"/>
        <i x="981" s="1" nd="1"/>
        <i x="555" s="1" nd="1"/>
        <i x="1009" s="1" nd="1"/>
        <i x="562" s="1" nd="1"/>
        <i x="1018" s="1" nd="1"/>
        <i x="571" s="1" nd="1"/>
        <i x="253" s="1" nd="1"/>
        <i x="583" s="1" nd="1"/>
        <i x="259" s="1" nd="1"/>
        <i x="587" s="1" nd="1"/>
        <i x="263" s="1" nd="1"/>
        <i x="597" s="1" nd="1"/>
        <i x="274" s="1" nd="1"/>
        <i x="605" s="1" nd="1"/>
        <i x="922" s="1" nd="1"/>
        <i x="515" s="1" nd="1"/>
        <i x="966" s="1" nd="1"/>
        <i x="984" s="1" nd="1"/>
        <i x="999" s="1" nd="1"/>
        <i x="564" s="1" nd="1"/>
        <i x="1021" s="1" nd="1"/>
        <i x="573" s="1" nd="1"/>
        <i x="1031" s="1" nd="1"/>
        <i x="578" s="1" nd="1"/>
        <i x="261" s="1" nd="1"/>
        <i x="590" s="1" nd="1"/>
        <i x="265" s="1" nd="1"/>
        <i x="594" s="1" nd="1"/>
        <i x="270" s="1" nd="1"/>
        <i x="279" s="1" nd="1"/>
        <i x="611" s="1" nd="1"/>
        <i x="282" s="1" nd="1"/>
        <i x="617" s="1" nd="1"/>
        <i x="596" s="1" nd="1"/>
        <i x="272" s="1" nd="1"/>
        <i x="601" s="1" nd="1"/>
        <i x="613" s="1" nd="1"/>
        <i x="284" s="1" nd="1"/>
        <i x="619" s="1" nd="1"/>
        <i x="289" s="1" nd="1"/>
        <i x="625" s="1" nd="1"/>
        <i x="297" s="1" nd="1"/>
        <i x="634" s="1" nd="1"/>
        <i x="303" s="1" nd="1"/>
        <i x="641" s="1" nd="1"/>
        <i x="311" s="1" nd="1"/>
        <i x="656" s="1" nd="1"/>
        <i x="329" s="1" nd="1"/>
        <i x="665" s="1" nd="1"/>
        <i x="340" s="1" nd="1"/>
        <i x="681" s="1" nd="1"/>
        <i x="371" s="1" nd="1"/>
        <i x="720" s="1" nd="1"/>
        <i x="603" s="1" nd="1"/>
        <i x="277" s="1" nd="1"/>
        <i x="609" s="1" nd="1"/>
        <i x="285" s="1" nd="1"/>
        <i x="621" s="1" nd="1"/>
        <i x="291" s="1" nd="1"/>
        <i x="627" s="1" nd="1"/>
        <i x="295" s="1" nd="1"/>
        <i x="635" s="1" nd="1"/>
        <i x="305" s="1" nd="1"/>
        <i x="643" s="1" nd="1"/>
        <i x="313" s="1" nd="1"/>
        <i x="650" s="1" nd="1"/>
        <i x="330" s="1" nd="1"/>
        <i x="667" s="1" nd="1"/>
        <i x="343" s="1" nd="1"/>
        <i x="684" s="1" nd="1"/>
        <i x="357" s="1" nd="1"/>
        <i x="723" s="1" nd="1"/>
        <i x="388" s="1" nd="1"/>
        <i x="615" s="1" nd="1"/>
        <i x="287" s="1" nd="1"/>
        <i x="623" s="1" nd="1"/>
        <i x="296" s="1" nd="1"/>
        <i x="631" s="1" nd="1"/>
        <i x="299" s="1" nd="1"/>
        <i x="637" s="1" nd="1"/>
        <i x="307" s="1" nd="1"/>
        <i x="651" s="1" nd="1"/>
        <i x="321" s="1" nd="1"/>
        <i x="658" s="1" nd="1"/>
        <i x="332" s="1" nd="1"/>
        <i x="669" s="1" nd="1"/>
        <i x="359" s="1" nd="1"/>
        <i x="702" s="1" nd="1"/>
        <i x="373" s="1" nd="1"/>
        <i x="725" s="1" nd="1"/>
        <i x="392" s="1" nd="1"/>
        <i x="771" s="1" nd="1"/>
        <i x="422" s="1" nd="1"/>
        <i x="797" s="1" nd="1"/>
        <i x="439" s="1" nd="1"/>
        <i x="821" s="1" nd="1"/>
        <i x="632" s="1" nd="1"/>
        <i x="301" s="1" nd="1"/>
        <i x="639" s="1" nd="1"/>
        <i x="322" s="1" nd="1"/>
        <i x="660" s="1" nd="1"/>
        <i x="334" s="1" nd="1"/>
        <i x="671" s="1" nd="1"/>
        <i x="345" s="1" nd="1"/>
        <i x="703" s="1" nd="1"/>
        <i x="376" s="1" nd="1"/>
        <i x="729" s="1" nd="1"/>
        <i x="394" s="1" nd="1"/>
        <i x="748" s="1" nd="1"/>
        <i x="423" s="1" nd="1"/>
        <i x="799" s="1" nd="1"/>
        <i x="442" s="1" nd="1"/>
        <i x="827" s="1" nd="1"/>
        <i x="458" s="1" nd="1"/>
        <i x="309" s="1" nd="1"/>
        <i x="647" s="1" nd="1"/>
        <i x="316" s="1" nd="1"/>
        <i x="653" s="1" nd="1"/>
        <i x="335" s="1" nd="1"/>
        <i x="673" s="1" nd="1"/>
        <i x="347" s="1" nd="1"/>
        <i x="687" s="1" nd="1"/>
        <i x="361" s="1" nd="1"/>
        <i x="730" s="1" nd="1"/>
        <i x="397" s="1" nd="1"/>
        <i x="752" s="1" nd="1"/>
        <i x="411" s="1" nd="1"/>
        <i x="777" s="1" nd="1"/>
        <i x="443" s="1" nd="1"/>
        <i x="829" s="1" nd="1"/>
        <i x="460" s="1" nd="1"/>
        <i x="858" s="1" nd="1"/>
        <i x="473" s="1" nd="1"/>
        <i x="906" s="1" nd="1"/>
        <i x="503" s="1" nd="1"/>
        <i x="928" s="1" nd="1"/>
        <i x="655" s="1" nd="1"/>
        <i x="325" s="1" nd="1"/>
        <i x="674" s="1" nd="1"/>
        <i x="349" s="1" nd="1"/>
        <i x="690" s="1" nd="1"/>
        <i x="363" s="1" nd="1"/>
        <i x="707" s="1" nd="1"/>
        <i x="398" s="1" nd="1"/>
        <i x="754" s="1" nd="1"/>
        <i x="413" s="1" nd="1"/>
        <i x="781" s="1" nd="1"/>
        <i x="428" s="1" nd="1"/>
        <i x="833" s="1" nd="1"/>
        <i x="462" s="1" nd="1"/>
        <i x="860" s="1" nd="1"/>
        <i x="477" s="1" nd="1"/>
        <i x="884" s="1" nd="1"/>
        <i x="505" s="1" nd="1"/>
        <i x="933" s="1" nd="1"/>
        <i x="518" s="1" nd="1"/>
        <i x="951" s="1" nd="1"/>
        <i x="529" s="1" nd="1"/>
        <i x="691" s="1" nd="1"/>
        <i x="365" s="1" nd="1"/>
        <i x="710" s="1" nd="1"/>
        <i x="379" s="1" nd="1"/>
        <i x="734" s="1" nd="1"/>
        <i x="414" s="1" nd="1"/>
        <i x="783" s="1" nd="1"/>
        <i x="431" s="1" nd="1"/>
        <i x="806" s="1" nd="1"/>
        <i x="447" s="1" nd="1"/>
        <i x="865" s="1" nd="1"/>
        <i x="479" s="1" nd="1"/>
        <i x="886" s="1" nd="1"/>
        <i x="494" s="1" nd="1"/>
        <i x="911" s="1" nd="1"/>
        <i x="520" s="1" nd="1"/>
        <i x="955" s="1" nd="1"/>
        <i x="531" s="1" nd="1"/>
        <i x="972" s="1" nd="1"/>
        <i x="542" s="1" nd="1"/>
        <i x="1003" s="1" nd="1"/>
        <i x="712" s="1" nd="1"/>
        <i x="381" s="1" nd="1"/>
        <i x="736" s="1" nd="1"/>
        <i x="401" s="1" nd="1"/>
        <i x="786" s="1" nd="1"/>
        <i x="433" s="1" nd="1"/>
        <i x="808" s="1" nd="1"/>
        <i x="450" s="1" nd="1"/>
        <i x="839" s="1" nd="1"/>
        <i x="481" s="1" nd="1"/>
        <i x="496" s="1" nd="1"/>
        <i x="913" s="1" nd="1"/>
        <i x="509" s="1" nd="1"/>
        <i x="956" s="1" nd="1"/>
        <i x="533" s="1" nd="1"/>
        <i x="976" s="1" nd="1"/>
        <i x="544" s="1" nd="1"/>
        <i x="990" s="1" nd="1"/>
        <i x="558" s="1" nd="1"/>
        <i x="1013" s="1" nd="1"/>
        <i x="567" s="1" nd="1"/>
        <i x="1025" s="1" nd="1"/>
        <i x="760" s="1" nd="1"/>
        <i x="434" s="1" nd="1"/>
        <i x="812" s="1" nd="1"/>
        <i x="452" s="1" nd="1"/>
        <i x="841" s="1" nd="1"/>
        <i x="466" s="1" nd="1"/>
        <i x="889" s="1" nd="1"/>
        <i x="498" s="1" nd="1"/>
        <i x="916" s="1" nd="1"/>
        <i x="511" s="1" nd="1"/>
        <i x="938" s="1" nd="1"/>
        <i x="534" s="1" nd="1"/>
        <i x="978" s="1" nd="1"/>
        <i x="547" s="1" nd="1"/>
        <i x="993" s="1" nd="1"/>
        <i x="552" s="1" nd="1"/>
        <i x="1015" s="1" nd="1"/>
        <i x="569" s="1" nd="1"/>
        <i x="1027" s="1" nd="1"/>
        <i x="575" s="1" nd="1"/>
        <i x="250" s="1" nd="1"/>
        <i x="453" s="1" nd="1"/>
        <i x="844" s="1" nd="1"/>
        <i x="468" s="1" nd="1"/>
        <i x="871" s="1" nd="1"/>
        <i x="484" s="1" nd="1"/>
        <i x="918" s="1" nd="1"/>
        <i x="513" s="1" nd="1"/>
        <i x="941" s="1" nd="1"/>
        <i x="961" s="1" nd="1"/>
        <i x="549" s="1" nd="1"/>
        <i x="995" s="1" nd="1"/>
        <i x="554" s="1" nd="1"/>
        <i x="1008" s="1" nd="1"/>
        <i x="561" s="1" nd="1"/>
        <i x="1029" s="1" nd="1"/>
        <i x="252" s="1" nd="1"/>
        <i x="582" s="1" nd="1"/>
        <i x="258" s="1" nd="1"/>
        <i x="592" s="1" nd="1"/>
        <i x="267" s="1" nd="1"/>
        <i x="486" s="1" nd="1"/>
        <i x="896" s="1" nd="1"/>
        <i x="944" s="1" nd="1"/>
        <i x="525" s="1" nd="1"/>
        <i x="965" s="1" nd="1"/>
        <i x="538" s="1" nd="1"/>
        <i x="998" s="1" nd="1"/>
        <i x="557" s="1" nd="1"/>
        <i x="1010" s="1" nd="1"/>
        <i x="563" s="1" nd="1"/>
        <i x="1020" s="1" nd="1"/>
        <i x="577" s="1" nd="1"/>
        <i x="255" s="1" nd="1"/>
        <i x="584" s="1" nd="1"/>
        <i x="260" s="1" nd="1"/>
        <i x="589" s="1" nd="1"/>
        <i x="269" s="1" nd="1"/>
        <i x="599" s="1" nd="1"/>
        <i x="275" s="1" nd="1"/>
        <i x="606" s="1" nd="1"/>
        <i x="923" s="1" nd="1"/>
        <i x="526" s="1" nd="1"/>
        <i x="967" s="1" nd="1"/>
        <i x="985" s="1" nd="1"/>
        <i x="1011" s="1" nd="1"/>
        <i x="565" s="1" nd="1"/>
        <i x="1022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ALE_DATE" sourceName="SALE_DATE">
  <pivotTables>
    <pivotTable tabId="142" name="Tabla dinámica3"/>
  </pivotTables>
  <data>
    <tabular pivotCacheId="48">
      <items count="1">
        <i x="0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ALE_DATE1" sourceName="SALE_DATE">
  <pivotTables>
    <pivotTable tabId="142" name="Tabla dinámica4"/>
  </pivotTables>
  <data>
    <tabular pivotCacheId="48">
      <items count="1">
        <i x="0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ALE_DATE2" sourceName="SALE_DATE">
  <pivotTables>
    <pivotTable tabId="142" name="Tabla dinámica1"/>
  </pivotTables>
  <data>
    <tabular pivotCacheId="48">
      <items count="1">
        <i x="0" s="1" nd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ALE_DATE3" sourceName="SALE_DATE">
  <pivotTables>
    <pivotTable tabId="142" name="Tabla dinámica2"/>
  </pivotTables>
  <data>
    <tabular pivotCacheId="48">
      <items count="1"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echa Alta" cache="SegmentaciónDeDatos_Fecha_Alta" caption="Fecha Alta" startItem="5" rowHeight="241300"/>
  <slicer name="Fecha RFB" cache="SegmentaciónDeDatos_Fecha_RFB" caption="Fecha RFB" rowHeight="241300"/>
  <slicer name="Fecha VN 1" cache="SegmentaciónDeDatos_Fecha_VN" caption="Fecha VN" startItem="17" rowHeight="241300"/>
  <slicer name="Fecha RFB 2" cache="SegmentaciónDeDatos_Fecha_RFB1" caption="Fecha RFB" startItem="16" rowHeight="241300"/>
  <slicer name="Fecha RFB 4" cache="SegmentaciónDeDatos_Fecha_RFB2" caption="Fecha RFB" startItem="12" rowHeight="241300"/>
  <slicer name="FECHA" cache="SegmentaciónDeDatos_FECHA" caption="FECHA" startItem="17" rowHeight="241300"/>
  <slicer name="Fecha Alta 1" cache="SegmentaciónDeDatos_Fecha_Alta1" caption="Fecha Alta" startItem="17" rowHeight="241300"/>
  <slicer name="SALE_DATE" cache="SegmentaciónDeDatos_SALE_DATE" caption="FECHA FBB" rowHeight="241300"/>
  <slicer name="SALE_DATE 1" cache="SegmentaciónDeDatos_SALE_DATE1" caption="FECHA RFB" rowHeight="241300"/>
  <slicer name="SALE_DATE 2" cache="SegmentaciónDeDatos_SALE_DATE2" caption="FECHA FBB" rowHeight="241300"/>
  <slicer name="SALE_DATE 3" cache="SegmentaciónDeDatos_SALE_DATE3" caption="FECHA RFB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Tabla_Consulta_desde_129" displayName="Tabla_Consulta_desde_129" ref="A1:N742" tableType="queryTable" totalsRowShown="0">
  <sortState ref="A2:N742">
    <sortCondition ref="A1:A209"/>
  </sortState>
  <tableColumns count="14">
    <tableColumn id="1" uniqueName="1" name="FECHA" queryTableFieldId="1"/>
    <tableColumn id="2" uniqueName="2" name="LOGIN" queryTableFieldId="2"/>
    <tableColumn id="3" uniqueName="3" name="CU" queryTableFieldId="3"/>
    <tableColumn id="4" uniqueName="4" name="CU+" queryTableFieldId="4"/>
    <tableColumn id="5" uniqueName="5" name="CU-" queryTableFieldId="5"/>
    <tableColumn id="6" uniqueName="6" name="CERRADO_AGENTE" queryTableFieldId="6"/>
    <tableColumn id="7" uniqueName="7" name="TOCADOS_AGENTE" queryTableFieldId="7"/>
    <tableColumn id="8" uniqueName="8" name="CERRADOS_AGENTE_ARBOL" queryTableFieldId="8"/>
    <tableColumn id="9" uniqueName="9" name="HORAS_EFECTIVAS" queryTableFieldId="9" dataDxfId="1"/>
    <tableColumn id="10" uniqueName="10" name="LLAMADAS_CONVERSADAS" queryTableFieldId="10"/>
    <tableColumn id="11" uniqueName="11" name="TALKTIME" queryTableFieldId="11"/>
    <tableColumn id="12" uniqueName="12" name="ACWTIME" queryTableFieldId="12"/>
    <tableColumn id="13" uniqueName="13" name="NOMBRE COMPLETO" queryTableFieldId="13"/>
    <tableColumn id="14" uniqueName="14" name="Horas Login" queryTableFieldId="1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_Consulta_desde_129_1" displayName="Tabla_Consulta_desde_129_1" ref="AL2:AN4" tableType="queryTable" totalsRowShown="0">
  <autoFilter ref="AL2:AN4"/>
  <tableColumns count="3">
    <tableColumn id="1" uniqueName="1" name="TL asignado" queryTableFieldId="1"/>
    <tableColumn id="2" uniqueName="2" name="Max_Fecha_Incorporacion" queryTableFieldId="2" dataDxfId="2"/>
    <tableColumn id="3" uniqueName="3" name="Columna1" queryTableFieldId="3" dataDxfId="396">
      <calculatedColumnFormula>TEXT(Tabla_Consulta_desde_129_1[[#This Row],[Max_Fecha_Incorporacion]],"dd-mm-yyyy")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_Consulta_desde_129_2" displayName="Tabla_Consulta_desde_129_2" ref="AP2:AR286" tableType="queryTable" totalsRowShown="0">
  <autoFilter ref="AP2:AR286"/>
  <tableColumns count="3">
    <tableColumn id="1" uniqueName="1" name="Login_Presence" queryTableFieldId="1"/>
    <tableColumn id="2" uniqueName="2" name="nombre completo" queryTableFieldId="2"/>
    <tableColumn id="3" uniqueName="3" name="TL asignado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_Consulta_desde_1295" displayName="Tabla_Consulta_desde_1295" ref="A1:G2" tableType="queryTable" insertRow="1" totalsRowShown="0">
  <sortState ref="A2:G2">
    <sortCondition ref="G1:G60"/>
  </sortState>
  <tableColumns count="7">
    <tableColumn id="1" uniqueName="1" name="SUBSCRIPTION_ID" queryTableFieldId="1"/>
    <tableColumn id="9" uniqueName="9" name="TIPO" queryTableFieldId="9"/>
    <tableColumn id="14" uniqueName="14" name="TARIFA" queryTableFieldId="14"/>
    <tableColumn id="21" uniqueName="21" name="ESTADO" queryTableFieldId="21"/>
    <tableColumn id="24" uniqueName="24" name="IDENTITY_NUMBER" queryTableFieldId="24"/>
    <tableColumn id="38" uniqueName="38" name="EMERTELEVT" queryTableFieldId="38"/>
    <tableColumn id="39" uniqueName="39" name="SALE_DATE" queryTableField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5" Type="http://schemas.openxmlformats.org/officeDocument/2006/relationships/printerSettings" Target="../printerSettings/printerSettings10.bin"/><Relationship Id="rId4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theme="5"/>
  </sheetPr>
  <dimension ref="A1:BM95"/>
  <sheetViews>
    <sheetView showGridLines="0" tabSelected="1" zoomScale="80" zoomScaleNormal="80" workbookViewId="0">
      <selection activeCell="F15" sqref="F15"/>
    </sheetView>
  </sheetViews>
  <sheetFormatPr baseColWidth="10" defaultRowHeight="15" x14ac:dyDescent="0.25"/>
  <cols>
    <col min="1" max="1" width="24.5703125" bestFit="1" customWidth="1"/>
    <col min="2" max="2" width="17" style="52" hidden="1" customWidth="1"/>
    <col min="3" max="3" width="12.7109375" style="6" bestFit="1" customWidth="1"/>
    <col min="4" max="4" width="16" bestFit="1" customWidth="1"/>
    <col min="5" max="5" width="17.140625" style="102" hidden="1" customWidth="1"/>
    <col min="6" max="6" width="44.42578125" bestFit="1" customWidth="1"/>
    <col min="7" max="7" width="34.5703125" bestFit="1" customWidth="1"/>
    <col min="8" max="8" width="11.28515625" style="102" bestFit="1" customWidth="1"/>
    <col min="9" max="9" width="15" bestFit="1" customWidth="1"/>
    <col min="10" max="10" width="9.42578125" bestFit="1" customWidth="1"/>
    <col min="11" max="11" width="22" style="102" bestFit="1" customWidth="1"/>
    <col min="12" max="12" width="22.42578125" style="102" bestFit="1" customWidth="1"/>
    <col min="13" max="13" width="22.7109375" bestFit="1" customWidth="1"/>
    <col min="14" max="14" width="20.85546875" bestFit="1" customWidth="1"/>
    <col min="15" max="16" width="20.85546875" style="102" customWidth="1"/>
    <col min="17" max="17" width="27.85546875" style="102" bestFit="1" customWidth="1"/>
    <col min="18" max="18" width="26" style="102" bestFit="1" customWidth="1"/>
    <col min="19" max="19" width="22.140625" bestFit="1" customWidth="1"/>
    <col min="20" max="20" width="21.28515625" bestFit="1" customWidth="1"/>
    <col min="21" max="21" width="16" bestFit="1" customWidth="1"/>
    <col min="22" max="22" width="27.85546875" style="6" bestFit="1" customWidth="1"/>
    <col min="23" max="23" width="15.140625" bestFit="1" customWidth="1"/>
    <col min="24" max="24" width="25.7109375" style="6" bestFit="1" customWidth="1"/>
    <col min="25" max="26" width="14.5703125" style="6" bestFit="1" customWidth="1"/>
    <col min="27" max="27" width="15.5703125" bestFit="1" customWidth="1"/>
    <col min="28" max="29" width="21.5703125" bestFit="1" customWidth="1"/>
    <col min="30" max="30" width="21.7109375" bestFit="1" customWidth="1"/>
    <col min="31" max="31" width="10.7109375" bestFit="1" customWidth="1"/>
    <col min="32" max="33" width="15.7109375" bestFit="1" customWidth="1"/>
    <col min="34" max="34" width="16.5703125" bestFit="1" customWidth="1"/>
    <col min="35" max="35" width="9.28515625" bestFit="1" customWidth="1"/>
    <col min="36" max="36" width="9.28515625" style="25" bestFit="1" customWidth="1"/>
    <col min="37" max="38" width="14.42578125" style="102" bestFit="1" customWidth="1"/>
    <col min="39" max="39" width="14.5703125" style="102" bestFit="1" customWidth="1"/>
    <col min="40" max="40" width="27.7109375" style="102" bestFit="1" customWidth="1"/>
    <col min="41" max="41" width="20.140625" style="102" bestFit="1" customWidth="1"/>
    <col min="42" max="42" width="17.85546875" style="6" bestFit="1" customWidth="1"/>
    <col min="43" max="43" width="15.5703125" style="6" bestFit="1" customWidth="1"/>
    <col min="44" max="45" width="16.5703125" style="6" bestFit="1" customWidth="1"/>
    <col min="46" max="46" width="17.85546875" style="25" bestFit="1" customWidth="1"/>
    <col min="47" max="47" width="15.5703125" style="25" bestFit="1" customWidth="1"/>
    <col min="48" max="49" width="16.5703125" style="25" bestFit="1" customWidth="1"/>
    <col min="50" max="50" width="20.7109375" style="25" bestFit="1" customWidth="1"/>
    <col min="51" max="51" width="8.140625" customWidth="1"/>
    <col min="52" max="52" width="21" bestFit="1" customWidth="1"/>
    <col min="53" max="56" width="6" customWidth="1"/>
    <col min="57" max="57" width="12.85546875" bestFit="1" customWidth="1"/>
    <col min="60" max="60" width="2.85546875" bestFit="1" customWidth="1"/>
    <col min="61" max="61" width="12.140625" bestFit="1" customWidth="1"/>
    <col min="62" max="62" width="9.85546875" bestFit="1" customWidth="1"/>
    <col min="63" max="64" width="10.85546875" bestFit="1" customWidth="1"/>
    <col min="65" max="65" width="5.140625" bestFit="1" customWidth="1"/>
  </cols>
  <sheetData>
    <row r="1" spans="1:65" ht="15" customHeight="1" x14ac:dyDescent="0.25">
      <c r="A1" s="102" t="s">
        <v>595</v>
      </c>
      <c r="G1" s="24" t="str">
        <f ca="1">UPPER(TEXT(TODAY()-1,"mmmm"))</f>
        <v>FEBRERO</v>
      </c>
      <c r="H1" s="24"/>
      <c r="I1" s="202" t="s">
        <v>25</v>
      </c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</row>
    <row r="2" spans="1:65" ht="15" customHeight="1" x14ac:dyDescent="0.25">
      <c r="A2" s="102"/>
      <c r="B2" s="52">
        <v>770</v>
      </c>
      <c r="F2" s="23"/>
      <c r="G2" s="48">
        <f ca="1">TODAY()</f>
        <v>45699</v>
      </c>
      <c r="H2" s="190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</row>
    <row r="3" spans="1:65" ht="30" x14ac:dyDescent="0.25">
      <c r="A3" s="17"/>
      <c r="B3" s="17"/>
      <c r="D3" s="5" t="s">
        <v>205</v>
      </c>
      <c r="E3" s="5"/>
      <c r="F3" s="90" t="s">
        <v>206</v>
      </c>
      <c r="G3" s="90" t="s">
        <v>142</v>
      </c>
      <c r="H3" s="90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BH3" s="25"/>
      <c r="BI3" s="26" t="s">
        <v>2</v>
      </c>
      <c r="BJ3" s="26" t="s">
        <v>3</v>
      </c>
      <c r="BK3" s="26" t="s">
        <v>40</v>
      </c>
      <c r="BL3" s="26" t="s">
        <v>47</v>
      </c>
      <c r="BM3" s="25"/>
    </row>
    <row r="4" spans="1:65" ht="15.75" x14ac:dyDescent="0.3">
      <c r="A4" s="1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BH4" s="28" t="s">
        <v>90</v>
      </c>
      <c r="BI4" s="29">
        <v>5</v>
      </c>
      <c r="BJ4" s="29">
        <v>1</v>
      </c>
      <c r="BK4" s="29">
        <v>3</v>
      </c>
      <c r="BL4" s="29">
        <v>1</v>
      </c>
      <c r="BM4" s="30">
        <f>SUM(BI4:BL4)</f>
        <v>10</v>
      </c>
    </row>
    <row r="5" spans="1:65" ht="15.75" x14ac:dyDescent="0.3">
      <c r="D5" s="25"/>
      <c r="BH5" s="31" t="s">
        <v>91</v>
      </c>
      <c r="BI5" s="29">
        <f>BI4/2</f>
        <v>2.5</v>
      </c>
      <c r="BJ5" s="29">
        <f>BJ4/2</f>
        <v>0.5</v>
      </c>
      <c r="BK5" s="29">
        <f>BK4/2</f>
        <v>1.5</v>
      </c>
      <c r="BL5" s="29">
        <f>BL4/2</f>
        <v>0.5</v>
      </c>
      <c r="BM5" s="30">
        <f>SUM(BI5:BL5)</f>
        <v>5</v>
      </c>
    </row>
    <row r="6" spans="1:65" ht="15.75" x14ac:dyDescent="0.3">
      <c r="D6" s="25"/>
      <c r="I6" s="16"/>
      <c r="BH6" s="32" t="s">
        <v>92</v>
      </c>
      <c r="BI6" s="29">
        <v>-2.5</v>
      </c>
      <c r="BJ6" s="29">
        <v>-0.5</v>
      </c>
      <c r="BK6" s="29">
        <v>-1.5</v>
      </c>
      <c r="BL6" s="29">
        <v>-0.5</v>
      </c>
      <c r="BM6" s="30">
        <f>SUM(BI6:BL6)</f>
        <v>-5</v>
      </c>
    </row>
    <row r="7" spans="1:65" ht="15.75" x14ac:dyDescent="0.3">
      <c r="I7" s="16"/>
      <c r="AP7" s="203" t="s">
        <v>94</v>
      </c>
      <c r="AQ7" s="203"/>
      <c r="AR7" s="203"/>
      <c r="AS7" s="203"/>
      <c r="AT7" s="203" t="s">
        <v>95</v>
      </c>
      <c r="AU7" s="203"/>
      <c r="AV7" s="203"/>
      <c r="AW7" s="203"/>
      <c r="BH7" s="33" t="s">
        <v>93</v>
      </c>
      <c r="BI7" s="29">
        <v>-5</v>
      </c>
      <c r="BJ7" s="29">
        <v>-1</v>
      </c>
      <c r="BK7" s="29">
        <v>-3</v>
      </c>
      <c r="BL7" s="29">
        <v>-1</v>
      </c>
      <c r="BM7" s="30">
        <v>-10</v>
      </c>
    </row>
    <row r="8" spans="1:65" s="52" customFormat="1" ht="15.75" x14ac:dyDescent="0.3">
      <c r="C8" s="85"/>
      <c r="E8" s="102"/>
      <c r="H8" s="102"/>
      <c r="I8" s="16"/>
      <c r="K8" s="102"/>
      <c r="L8" s="102"/>
      <c r="O8" s="102"/>
      <c r="P8" s="102"/>
      <c r="Q8" s="102"/>
      <c r="R8" s="102"/>
      <c r="V8" s="85"/>
      <c r="X8" s="85"/>
      <c r="Y8" s="85"/>
      <c r="Z8" s="85"/>
      <c r="AK8" s="102"/>
      <c r="AL8" s="102"/>
      <c r="AM8" s="102"/>
      <c r="AN8" s="102"/>
      <c r="AO8" s="102"/>
      <c r="AP8" s="86"/>
      <c r="AQ8" s="86"/>
      <c r="AR8" s="86"/>
      <c r="AS8" s="86"/>
      <c r="AT8" s="86"/>
      <c r="AU8" s="86"/>
      <c r="AV8" s="86"/>
      <c r="AW8" s="86"/>
      <c r="BH8" s="87"/>
      <c r="BI8" s="88"/>
      <c r="BJ8" s="88"/>
      <c r="BK8" s="88"/>
      <c r="BL8" s="88"/>
      <c r="BM8" s="89"/>
    </row>
    <row r="9" spans="1:65" s="52" customFormat="1" ht="15.75" x14ac:dyDescent="0.3">
      <c r="C9" s="85"/>
      <c r="E9" s="102"/>
      <c r="H9" s="102"/>
      <c r="I9" s="16"/>
      <c r="K9" s="102"/>
      <c r="L9" s="102"/>
      <c r="O9" s="102"/>
      <c r="P9" s="102"/>
      <c r="Q9" s="102"/>
      <c r="R9" s="102"/>
      <c r="V9" s="85"/>
      <c r="X9" s="85"/>
      <c r="Y9" s="85"/>
      <c r="Z9" s="85"/>
      <c r="AK9" s="102"/>
      <c r="AL9" s="102"/>
      <c r="AM9" s="102"/>
      <c r="AN9" s="102"/>
      <c r="AO9" s="102"/>
      <c r="AP9" s="86"/>
      <c r="AQ9" s="86"/>
      <c r="AR9" s="86"/>
      <c r="AS9" s="86"/>
      <c r="AT9" s="86"/>
      <c r="AU9" s="86"/>
      <c r="AV9" s="86"/>
      <c r="AW9" s="86"/>
      <c r="BH9" s="87"/>
      <c r="BI9" s="88"/>
      <c r="BJ9" s="88"/>
      <c r="BK9" s="88"/>
      <c r="BL9" s="88"/>
      <c r="BM9" s="89"/>
    </row>
    <row r="10" spans="1:65" s="52" customFormat="1" ht="15.75" x14ac:dyDescent="0.3">
      <c r="C10" s="85"/>
      <c r="E10" s="102"/>
      <c r="H10" s="102"/>
      <c r="I10" s="16"/>
      <c r="K10" s="102"/>
      <c r="L10" s="102"/>
      <c r="O10" s="102"/>
      <c r="P10" s="102"/>
      <c r="Q10" s="102"/>
      <c r="R10" s="102"/>
      <c r="V10" s="85"/>
      <c r="X10" s="85"/>
      <c r="Y10" s="85"/>
      <c r="Z10" s="85"/>
      <c r="AK10" s="102"/>
      <c r="AL10" s="102"/>
      <c r="AM10" s="102"/>
      <c r="AN10" s="102"/>
      <c r="AO10" s="102"/>
      <c r="AP10" s="86"/>
      <c r="AQ10" s="86"/>
      <c r="AR10" s="86"/>
      <c r="AS10" s="86"/>
      <c r="AT10" s="86"/>
      <c r="AU10" s="86"/>
      <c r="AV10" s="86"/>
      <c r="AW10" s="86"/>
      <c r="BH10" s="87"/>
      <c r="BI10" s="88"/>
      <c r="BJ10" s="88"/>
      <c r="BK10" s="88"/>
      <c r="BL10" s="88"/>
      <c r="BM10" s="89"/>
    </row>
    <row r="11" spans="1:65" s="52" customFormat="1" ht="15.75" x14ac:dyDescent="0.3">
      <c r="C11" s="85"/>
      <c r="E11" s="102"/>
      <c r="H11" s="102"/>
      <c r="I11" s="16"/>
      <c r="K11" s="102"/>
      <c r="L11" s="102"/>
      <c r="O11" s="102"/>
      <c r="P11" s="102"/>
      <c r="Q11" s="102"/>
      <c r="R11" s="102"/>
      <c r="V11" s="85"/>
      <c r="X11" s="85"/>
      <c r="Y11" s="85"/>
      <c r="Z11" s="85"/>
      <c r="AK11" s="102"/>
      <c r="AL11" s="102"/>
      <c r="AM11" s="102"/>
      <c r="AN11" s="102"/>
      <c r="AO11" s="102"/>
      <c r="AP11" s="86"/>
      <c r="AQ11" s="86"/>
      <c r="AR11" s="86"/>
      <c r="AS11" s="86"/>
      <c r="AT11" s="86"/>
      <c r="AU11" s="86"/>
      <c r="AV11" s="86"/>
      <c r="AW11" s="86"/>
      <c r="BH11" s="87"/>
      <c r="BI11" s="88"/>
      <c r="BJ11" s="88"/>
      <c r="BK11" s="88"/>
      <c r="BL11" s="88"/>
      <c r="BM11" s="89"/>
    </row>
    <row r="12" spans="1:65" s="52" customFormat="1" ht="15.75" x14ac:dyDescent="0.3">
      <c r="C12" s="85"/>
      <c r="E12" s="102"/>
      <c r="H12" s="102"/>
      <c r="I12" s="16"/>
      <c r="K12" s="102"/>
      <c r="L12" s="102"/>
      <c r="O12" s="102"/>
      <c r="P12" s="102"/>
      <c r="Q12" s="102"/>
      <c r="R12" s="102"/>
      <c r="V12" s="85"/>
      <c r="X12" s="85"/>
      <c r="Y12" s="85"/>
      <c r="Z12" s="85"/>
      <c r="AK12" s="102"/>
      <c r="AL12" s="102"/>
      <c r="AM12" s="102"/>
      <c r="AN12" s="102"/>
      <c r="AO12" s="102"/>
      <c r="AP12" s="86"/>
      <c r="AQ12" s="86"/>
      <c r="AR12" s="86"/>
      <c r="AS12" s="86"/>
      <c r="AT12" s="86"/>
      <c r="AU12" s="86"/>
      <c r="AV12" s="86"/>
      <c r="AW12" s="86"/>
      <c r="BH12" s="87"/>
      <c r="BI12" s="88"/>
      <c r="BJ12" s="88"/>
      <c r="BK12" s="88"/>
      <c r="BL12" s="88"/>
      <c r="BM12" s="89"/>
    </row>
    <row r="13" spans="1:65" s="52" customFormat="1" ht="15.75" x14ac:dyDescent="0.3">
      <c r="C13" s="85"/>
      <c r="E13" s="102"/>
      <c r="H13" s="102"/>
      <c r="I13" s="16"/>
      <c r="K13" s="102"/>
      <c r="L13" s="102"/>
      <c r="O13" s="102"/>
      <c r="P13" s="102"/>
      <c r="Q13" s="102"/>
      <c r="R13" s="102"/>
      <c r="V13" s="85"/>
      <c r="X13" s="85"/>
      <c r="Y13" s="85"/>
      <c r="Z13" s="85"/>
      <c r="AK13" s="102"/>
      <c r="AL13" s="102"/>
      <c r="AM13" s="102"/>
      <c r="AN13" s="102"/>
      <c r="AO13" s="102"/>
      <c r="AP13" s="86"/>
      <c r="AQ13" s="86"/>
      <c r="AR13" s="86"/>
      <c r="AS13" s="86"/>
      <c r="AT13" s="86"/>
      <c r="AU13" s="86"/>
      <c r="AV13" s="86"/>
      <c r="AW13" s="86"/>
      <c r="BH13" s="87"/>
      <c r="BI13" s="88"/>
      <c r="BJ13" s="88"/>
      <c r="BK13" s="88"/>
      <c r="BL13" s="88"/>
      <c r="BM13" s="89"/>
    </row>
    <row r="14" spans="1:65" s="92" customFormat="1" ht="15.75" x14ac:dyDescent="0.3">
      <c r="C14" s="91"/>
      <c r="E14" s="102"/>
      <c r="H14" s="102"/>
      <c r="I14" s="16"/>
      <c r="K14" s="102"/>
      <c r="L14" s="102"/>
      <c r="O14" s="102"/>
      <c r="P14" s="102"/>
      <c r="Q14" s="102"/>
      <c r="R14" s="102"/>
      <c r="V14" s="91"/>
      <c r="X14" s="91"/>
      <c r="Y14" s="91"/>
      <c r="Z14" s="91"/>
      <c r="AK14" s="102"/>
      <c r="AL14" s="102"/>
      <c r="AM14" s="102"/>
      <c r="AN14" s="102"/>
      <c r="AO14" s="102"/>
      <c r="BH14" s="87"/>
      <c r="BI14" s="88"/>
      <c r="BJ14" s="88"/>
      <c r="BK14" s="88"/>
      <c r="BL14" s="88"/>
      <c r="BM14" s="89"/>
    </row>
    <row r="15" spans="1:65" x14ac:dyDescent="0.25">
      <c r="D15" s="16"/>
      <c r="E15" s="16"/>
      <c r="G15" s="49" t="s">
        <v>0</v>
      </c>
      <c r="H15" s="97" t="s">
        <v>565</v>
      </c>
      <c r="I15" s="44" t="s">
        <v>1</v>
      </c>
      <c r="J15" s="50" t="s">
        <v>29</v>
      </c>
      <c r="K15" s="188" t="s">
        <v>284</v>
      </c>
      <c r="L15" s="188" t="s">
        <v>375</v>
      </c>
      <c r="M15" s="50" t="s">
        <v>42</v>
      </c>
      <c r="N15" s="50" t="s">
        <v>43</v>
      </c>
      <c r="O15" s="189" t="s">
        <v>548</v>
      </c>
      <c r="P15" s="189" t="s">
        <v>549</v>
      </c>
      <c r="Q15" s="188" t="s">
        <v>381</v>
      </c>
      <c r="R15" s="188" t="s">
        <v>382</v>
      </c>
      <c r="S15" s="50" t="s">
        <v>44</v>
      </c>
      <c r="T15" s="50" t="s">
        <v>5</v>
      </c>
      <c r="U15" s="50" t="s">
        <v>41</v>
      </c>
      <c r="V15" s="50" t="s">
        <v>45</v>
      </c>
      <c r="W15" s="50" t="s">
        <v>46</v>
      </c>
      <c r="X15" s="50" t="s">
        <v>2</v>
      </c>
      <c r="Y15" s="50" t="s">
        <v>71</v>
      </c>
      <c r="Z15" s="50" t="s">
        <v>72</v>
      </c>
      <c r="AA15" s="50" t="s">
        <v>3</v>
      </c>
      <c r="AB15" s="50" t="s">
        <v>134</v>
      </c>
      <c r="AC15" s="50" t="s">
        <v>135</v>
      </c>
      <c r="AD15" s="50" t="s">
        <v>443</v>
      </c>
      <c r="AE15" s="50" t="s">
        <v>31</v>
      </c>
      <c r="AF15" s="50" t="s">
        <v>68</v>
      </c>
      <c r="AG15" s="50" t="s">
        <v>69</v>
      </c>
      <c r="AH15" s="51" t="s">
        <v>47</v>
      </c>
      <c r="AI15" s="51" t="s">
        <v>61</v>
      </c>
      <c r="AJ15" s="51" t="s">
        <v>133</v>
      </c>
      <c r="AK15" s="51" t="s">
        <v>437</v>
      </c>
      <c r="AL15" s="51" t="s">
        <v>438</v>
      </c>
      <c r="AM15" s="51" t="s">
        <v>439</v>
      </c>
      <c r="AN15" s="51" t="s">
        <v>440</v>
      </c>
      <c r="AO15" s="51" t="s">
        <v>441</v>
      </c>
      <c r="AP15" s="51" t="s">
        <v>2</v>
      </c>
      <c r="AQ15" s="51" t="s">
        <v>3</v>
      </c>
      <c r="AR15" s="51" t="s">
        <v>443</v>
      </c>
      <c r="AS15" s="51" t="s">
        <v>47</v>
      </c>
      <c r="AT15" s="51" t="s">
        <v>2</v>
      </c>
      <c r="AU15" s="51" t="s">
        <v>3</v>
      </c>
      <c r="AV15" s="51" t="s">
        <v>443</v>
      </c>
      <c r="AW15" s="51" t="s">
        <v>47</v>
      </c>
      <c r="AX15" s="51" t="s">
        <v>96</v>
      </c>
    </row>
    <row r="16" spans="1:65" x14ac:dyDescent="0.25">
      <c r="F16" s="160"/>
      <c r="G16" s="106" t="s">
        <v>128</v>
      </c>
      <c r="H16" s="166">
        <f>SUMIFS($H$25:$H$95,$G$25:$G$95,$G16)</f>
        <v>2626.9404899999995</v>
      </c>
      <c r="I16" s="9">
        <f>SUMIFS($I$25:$I$95,$G$25:$G$95,$G16)</f>
        <v>2193.1113289999998</v>
      </c>
      <c r="J16" s="4">
        <f>SUMIFS($J$25:$J$95,$G$25:$G$95,$G16)</f>
        <v>2294</v>
      </c>
      <c r="K16" s="4">
        <f>SUMIFS($K$25:$K$95,$G$25:$G$95,$G16)</f>
        <v>0</v>
      </c>
      <c r="L16" s="4">
        <f>SUMIFS($L$25:$L$95,$G$25:$G$95,$G16)</f>
        <v>0</v>
      </c>
      <c r="M16" s="4">
        <f>SUMIFS($M$25:$M$95,$G$25:$G$95,$G16)</f>
        <v>212</v>
      </c>
      <c r="N16" s="4">
        <f>SUMIFS($N$25:$N$95,$G$25:$G$95,$G16)</f>
        <v>142</v>
      </c>
      <c r="O16" s="4">
        <f>SUMIFS($O$25:$O$95,$G$25:$G$95,$G16)</f>
        <v>1</v>
      </c>
      <c r="P16" s="4">
        <f>SUMIFS($P$25:$P$95,$G$25:$G$95,$G16)</f>
        <v>2</v>
      </c>
      <c r="Q16" s="4">
        <f>M16+L16+P16</f>
        <v>214</v>
      </c>
      <c r="R16" s="4">
        <f>N16+K16+O16</f>
        <v>143</v>
      </c>
      <c r="S16" s="20">
        <f>IFERROR(U16/(M16+L16),0)</f>
        <v>0.73113207547169812</v>
      </c>
      <c r="T16" s="20">
        <f>IFERROR(W16/(N16+K16),0)</f>
        <v>0.76760563380281688</v>
      </c>
      <c r="U16" s="8">
        <f>SUMIFS($U$25:$U$95,$G$25:$G$95,$G16)</f>
        <v>155</v>
      </c>
      <c r="V16" s="3">
        <f>IFERROR(Q16/$I16,)</f>
        <v>9.7578265713295226E-2</v>
      </c>
      <c r="W16" s="4">
        <f>SUMIFS($W$25:$W$95,$G$25:$G$95,$G16)</f>
        <v>109</v>
      </c>
      <c r="X16" s="118">
        <f>IFERROR(R16/$I16,)</f>
        <v>6.5204168210286059E-2</v>
      </c>
      <c r="Y16" s="22">
        <f>SUMIFS($Y$25:$Y$95,$G$25:$G$95,$G16)</f>
        <v>19</v>
      </c>
      <c r="Z16" s="22">
        <f>SUMIFS($Z$25:$Z$95,$G$25:$G$95,$G16)</f>
        <v>12</v>
      </c>
      <c r="AA16" s="19">
        <f>IFERROR(Z16/U16,0)</f>
        <v>7.7419354838709681E-2</v>
      </c>
      <c r="AB16" s="4">
        <f>SUMIFS($AB$25:$AB$95,$G$25:$G$95,$G16)</f>
        <v>116</v>
      </c>
      <c r="AC16" s="4">
        <f>SUMIFS($AC$25:$AC$95,$G$25:$G$95,$G16)</f>
        <v>86</v>
      </c>
      <c r="AD16" s="19">
        <f>IFERROR(AB16/N16,0)</f>
        <v>0.81690140845070425</v>
      </c>
      <c r="AE16" s="15">
        <f>IFERROR(AI16/I16,0)</f>
        <v>25.518996350048038</v>
      </c>
      <c r="AF16" s="4">
        <f>SUMIFS($AF$25:$AF$95,$G$25:$G$95,$G16)</f>
        <v>120</v>
      </c>
      <c r="AG16" s="4">
        <f>SUMIFS($AG$25:$AG$95,$G$25:$G$95,$G16)</f>
        <v>94</v>
      </c>
      <c r="AH16" s="21">
        <f>IFERROR(AF16/N16,0)</f>
        <v>0.84507042253521125</v>
      </c>
      <c r="AI16" s="4">
        <f>SUMIFS($AI$25:$AI$95,$G$25:$G$95,$G16)</f>
        <v>55966</v>
      </c>
      <c r="AJ16" s="4">
        <f>SUMIFS($AJ$25:$AJ$95,$G$25:$G$95,$G16)</f>
        <v>56473</v>
      </c>
      <c r="AK16" s="4">
        <f>IFERROR($AI16/$I16,"")</f>
        <v>25.518996350048038</v>
      </c>
      <c r="AL16" s="4">
        <f>IFERROR($AJ16/$I16,"")</f>
        <v>25.750174764611781</v>
      </c>
      <c r="AM16" s="119">
        <f>IFERROR($J16/$I16,"")</f>
        <v>1.0460025305901834</v>
      </c>
      <c r="AN16" s="4">
        <f>IFERROR(VLOOKUP(CDM!G16,'129'!AF:AH,3,0)/VLOOKUP(G16,'129'!AF:AG,2,0),"")</f>
        <v>36.855645975464249</v>
      </c>
      <c r="AO16" s="4">
        <f>IFERROR(VLOOKUP(G16,'129'!AF:AI,4,0)/VLOOKUP(G16,'129'!AF:AG,2,0),"")</f>
        <v>34.328234466301588</v>
      </c>
      <c r="AP16" s="34">
        <f>X16/$X$23</f>
        <v>0.81505210262857575</v>
      </c>
      <c r="AQ16" s="35">
        <f>AA16/$AA$23</f>
        <v>0.25806451612903231</v>
      </c>
      <c r="AR16" s="35">
        <f>AD16/$AD$23</f>
        <v>2.723004694835681</v>
      </c>
      <c r="AS16" s="35">
        <f>AH16/$AH$23</f>
        <v>0.91855480710349047</v>
      </c>
      <c r="AT16" s="10" t="str">
        <f t="shared" ref="AT16:AW20" si="0">IF(AP16&lt;70%,"Z",IF(AP16&lt;90%,"C",IF(AP16&lt;120%,"B","A")))</f>
        <v>C</v>
      </c>
      <c r="AU16" s="10" t="str">
        <f t="shared" si="0"/>
        <v>Z</v>
      </c>
      <c r="AV16" s="10" t="str">
        <f t="shared" si="0"/>
        <v>A</v>
      </c>
      <c r="AW16" s="10" t="str">
        <f t="shared" si="0"/>
        <v>B</v>
      </c>
      <c r="AX16" s="95">
        <f>VLOOKUP(AT16,$BH$4:$BL$7,2,0)+VLOOKUP(AU16,$BH$4:$BL$7,3,0)+VLOOKUP(AV16,$BH$4:$BL$7,4,0)+VLOOKUP(AW16,$BH$4:$BL$7,5,0)</f>
        <v>0</v>
      </c>
    </row>
    <row r="17" spans="1:52" x14ac:dyDescent="0.25">
      <c r="C17" s="99"/>
      <c r="D17" s="100"/>
      <c r="E17" s="100"/>
      <c r="F17" s="160"/>
      <c r="G17" s="106" t="s">
        <v>39</v>
      </c>
      <c r="H17" s="166">
        <f>SUMIFS($H$25:$H$95,$G$25:$G$95,$G17)</f>
        <v>1641.7459039999999</v>
      </c>
      <c r="I17" s="9">
        <f>SUMIFS($I$25:$I$95,$G$25:$G$95,$G17)</f>
        <v>1421.733954</v>
      </c>
      <c r="J17" s="4">
        <f>SUMIFS($J$25:$J$95,$G$25:$G$95,$G17)</f>
        <v>1731</v>
      </c>
      <c r="K17" s="4">
        <f>SUMIFS($K$25:$K$95,$G$25:$G$95,$G17)</f>
        <v>0</v>
      </c>
      <c r="L17" s="4">
        <f>SUMIFS($L$25:$L$95,$G$25:$G$95,$G17)</f>
        <v>0</v>
      </c>
      <c r="M17" s="4">
        <f>SUMIFS($M$25:$M$95,$G$25:$G$95,$G17)</f>
        <v>113</v>
      </c>
      <c r="N17" s="4">
        <f>SUMIFS($N$25:$N$95,$G$25:$G$95,$G17)</f>
        <v>99</v>
      </c>
      <c r="O17" s="4">
        <f>SUMIFS($O$25:$O$95,$G$25:$G$95,$G17)</f>
        <v>2</v>
      </c>
      <c r="P17" s="4">
        <f>SUMIFS($P$25:$P$95,$G$25:$G$95,$G17)</f>
        <v>5</v>
      </c>
      <c r="Q17" s="4">
        <f t="shared" ref="Q17:Q20" si="1">M17+L17+P17</f>
        <v>118</v>
      </c>
      <c r="R17" s="4">
        <f>N17+K17+O17</f>
        <v>101</v>
      </c>
      <c r="S17" s="20">
        <f>IFERROR(U17/(M17+L17),0)</f>
        <v>0.75221238938053092</v>
      </c>
      <c r="T17" s="20">
        <f>IFERROR(W17/(N17+K17),0)</f>
        <v>0.68686868686868685</v>
      </c>
      <c r="U17" s="8">
        <f>SUMIFS($U$25:$U$95,$G$25:$G$95,$G17)</f>
        <v>85</v>
      </c>
      <c r="V17" s="3">
        <f>IFERROR(Q17/$I17,)</f>
        <v>8.2997244082137184E-2</v>
      </c>
      <c r="W17" s="4">
        <f>SUMIFS($W$25:$W$95,$G$25:$G$95,$G17)</f>
        <v>68</v>
      </c>
      <c r="X17" s="118">
        <f>IFERROR(R17/$I17,)</f>
        <v>7.1040014002507243E-2</v>
      </c>
      <c r="Y17" s="22">
        <f>SUMIFS($Y$25:$Y$95,$G$25:$G$95,$G17)</f>
        <v>17</v>
      </c>
      <c r="Z17" s="22">
        <f>SUMIFS($Z$25:$Z$95,$G$25:$G$95,$G17)</f>
        <v>16</v>
      </c>
      <c r="AA17" s="19">
        <f>IFERROR(Z17/U17,0)</f>
        <v>0.18823529411764706</v>
      </c>
      <c r="AB17" s="4">
        <f>SUMIFS($AB$25:$AB$95,$G$25:$G$95,$G17)</f>
        <v>74</v>
      </c>
      <c r="AC17" s="4">
        <f>SUMIFS($AC$25:$AC$95,$G$25:$G$95,$G17)</f>
        <v>49</v>
      </c>
      <c r="AD17" s="19">
        <f>IFERROR(AB17/N17,0)</f>
        <v>0.74747474747474751</v>
      </c>
      <c r="AE17" s="15">
        <f>IFERROR(AI17/I17,0)</f>
        <v>28.277442405374249</v>
      </c>
      <c r="AF17" s="4">
        <f>SUMIFS($AF$25:$AF$95,$G$25:$G$95,$G17)</f>
        <v>78</v>
      </c>
      <c r="AG17" s="4">
        <f>SUMIFS($AG$25:$AG$95,$G$25:$G$95,$G17)</f>
        <v>54</v>
      </c>
      <c r="AH17" s="21">
        <f>IFERROR(AF17/N17,0)</f>
        <v>0.78787878787878785</v>
      </c>
      <c r="AI17" s="4">
        <f>SUMIFS($AI$25:$AI$95,$G$25:$G$95,$G17)</f>
        <v>40203</v>
      </c>
      <c r="AJ17" s="4">
        <f>SUMIFS($AJ$25:$AJ$95,$G$25:$G$95,$G17)</f>
        <v>40845</v>
      </c>
      <c r="AK17" s="4">
        <f>IFERROR($AI17/$I17,"")</f>
        <v>28.277442405374249</v>
      </c>
      <c r="AL17" s="4">
        <f>IFERROR($AJ17/$I17,"")</f>
        <v>28.729003682499094</v>
      </c>
      <c r="AM17" s="119">
        <f>IFERROR($J17/$I17,"")</f>
        <v>1.2175273686964361</v>
      </c>
      <c r="AN17" s="4">
        <f>IFERROR(VLOOKUP(CDM!G17,'129'!AF:AH,3,0)/VLOOKUP(G17,'129'!AF:AG,2,0),"")</f>
        <v>39.778625489519712</v>
      </c>
      <c r="AO17" s="4">
        <f>IFERROR(VLOOKUP(G17,'129'!AF:AI,4,0)/VLOOKUP(G17,'129'!AF:AG,2,0),"")</f>
        <v>15.153622953148144</v>
      </c>
      <c r="AP17" s="34">
        <f>X17/$X$23</f>
        <v>0.88800017503134054</v>
      </c>
      <c r="AQ17" s="35">
        <f>AA17/$AA$23</f>
        <v>0.62745098039215685</v>
      </c>
      <c r="AR17" s="35">
        <f>AD17/$AD$23</f>
        <v>2.4915824915824918</v>
      </c>
      <c r="AS17" s="35">
        <f>AH17/$AH$23</f>
        <v>0.85638998682476941</v>
      </c>
      <c r="AT17" s="10" t="str">
        <f t="shared" si="0"/>
        <v>C</v>
      </c>
      <c r="AU17" s="10" t="str">
        <f t="shared" si="0"/>
        <v>Z</v>
      </c>
      <c r="AV17" s="10" t="str">
        <f t="shared" si="0"/>
        <v>A</v>
      </c>
      <c r="AW17" s="10" t="str">
        <f t="shared" si="0"/>
        <v>C</v>
      </c>
      <c r="AX17" s="95">
        <f>VLOOKUP(AT17,$BH$4:$BL$7,2,0)+VLOOKUP(AU17,$BH$4:$BL$7,3,0)+VLOOKUP(AV17,$BH$4:$BL$7,4,0)+VLOOKUP(AW17,$BH$4:$BL$7,5,0)</f>
        <v>-1</v>
      </c>
    </row>
    <row r="18" spans="1:52" s="52" customFormat="1" x14ac:dyDescent="0.25">
      <c r="C18" s="84"/>
      <c r="E18" s="102"/>
      <c r="F18" s="160"/>
      <c r="G18" s="106"/>
      <c r="H18" s="166">
        <f>SUMIFS($H$25:$H$95,$G$25:$G$95,$G18)</f>
        <v>0</v>
      </c>
      <c r="I18" s="9">
        <f>SUMIFS($I$25:$I$95,$G$25:$G$95,$G18)</f>
        <v>0</v>
      </c>
      <c r="J18" s="4">
        <f>SUMIFS($J$25:$J$95,$G$25:$G$95,$G18)</f>
        <v>0</v>
      </c>
      <c r="K18" s="4">
        <f>SUMIFS($K$25:$K$95,$G$25:$G$95,$G18)</f>
        <v>0</v>
      </c>
      <c r="L18" s="4">
        <f>SUMIFS($L$25:$L$95,$G$25:$G$95,$G18)</f>
        <v>0</v>
      </c>
      <c r="M18" s="4">
        <f>SUMIFS($M$25:$M$95,$G$25:$G$95,$G18)</f>
        <v>0</v>
      </c>
      <c r="N18" s="4">
        <f>SUMIFS($N$25:$N$95,$G$25:$G$95,$G18)</f>
        <v>0</v>
      </c>
      <c r="O18" s="4">
        <f>SUMIFS($O$25:$O$95,$G$25:$G$95,$G18)</f>
        <v>0</v>
      </c>
      <c r="P18" s="4">
        <f>SUMIFS($P$25:$P$95,$G$25:$G$95,$G18)</f>
        <v>0</v>
      </c>
      <c r="Q18" s="4">
        <f t="shared" si="1"/>
        <v>0</v>
      </c>
      <c r="R18" s="4">
        <f t="shared" ref="R18:R20" si="2">N18+K18+O18</f>
        <v>0</v>
      </c>
      <c r="S18" s="20">
        <f>IFERROR(U18/(M18+L18),0)</f>
        <v>0</v>
      </c>
      <c r="T18" s="20">
        <f>IFERROR(W18/(N18+K18),0)</f>
        <v>0</v>
      </c>
      <c r="U18" s="8">
        <f>SUMIFS($U$25:$U$95,$G$25:$G$95,$G18)</f>
        <v>0</v>
      </c>
      <c r="V18" s="3">
        <f>IFERROR(Q18/$I18,)</f>
        <v>0</v>
      </c>
      <c r="W18" s="4">
        <f>SUMIFS($W$25:$W$95,$G$25:$G$95,$G18)</f>
        <v>0</v>
      </c>
      <c r="X18" s="118">
        <f>IFERROR(R18/$I18,)</f>
        <v>0</v>
      </c>
      <c r="Y18" s="22">
        <f>SUMIFS($Y$25:$Y$95,$G$25:$G$95,$G18)</f>
        <v>0</v>
      </c>
      <c r="Z18" s="22">
        <f>SUMIFS($Z$25:$Z$95,$G$25:$G$95,$G18)</f>
        <v>0</v>
      </c>
      <c r="AA18" s="19">
        <f>IFERROR(Z18/U18,0)</f>
        <v>0</v>
      </c>
      <c r="AB18" s="4">
        <f>SUMIFS($AB$25:$AB$95,$G$25:$G$95,$G18)</f>
        <v>0</v>
      </c>
      <c r="AC18" s="4">
        <f>SUMIFS($AC$25:$AC$95,$G$25:$G$95,$G18)</f>
        <v>0</v>
      </c>
      <c r="AD18" s="19">
        <f>IFERROR(AB18/N18,0)</f>
        <v>0</v>
      </c>
      <c r="AE18" s="15">
        <f>IFERROR(AI18/I18,0)</f>
        <v>0</v>
      </c>
      <c r="AF18" s="4">
        <f>SUMIFS($AF$25:$AF$95,$G$25:$G$95,$G18)</f>
        <v>0</v>
      </c>
      <c r="AG18" s="4">
        <f>SUMIFS($AG$25:$AG$95,$G$25:$G$95,$G18)</f>
        <v>0</v>
      </c>
      <c r="AH18" s="21">
        <f>IFERROR(AF18/N18,0)</f>
        <v>0</v>
      </c>
      <c r="AI18" s="4">
        <f>SUMIFS($AI$25:$AI$95,$G$25:$G$95,$G18)</f>
        <v>0</v>
      </c>
      <c r="AJ18" s="4">
        <f>SUMIFS($AJ$25:$AJ$95,$G$25:$G$95,$G18)</f>
        <v>0</v>
      </c>
      <c r="AK18" s="4" t="str">
        <f>IFERROR($AI18/$I18,"")</f>
        <v/>
      </c>
      <c r="AL18" s="4" t="str">
        <f>IFERROR($AJ18/$I18,"")</f>
        <v/>
      </c>
      <c r="AM18" s="119" t="str">
        <f>IFERROR($J18/$I18,"")</f>
        <v/>
      </c>
      <c r="AN18" s="4" t="str">
        <f>IFERROR(VLOOKUP(CDM!G18,'129'!AF:AH,3,0)/VLOOKUP(G18,'129'!AF:AG,2,0),"")</f>
        <v/>
      </c>
      <c r="AO18" s="4" t="str">
        <f>IFERROR(VLOOKUP(G18,'129'!AF:AI,4,0)/VLOOKUP(G18,'129'!AF:AG,2,0),"")</f>
        <v/>
      </c>
      <c r="AP18" s="34">
        <f>X18/$X$23</f>
        <v>0</v>
      </c>
      <c r="AQ18" s="35">
        <f>AA18/$AA$23</f>
        <v>0</v>
      </c>
      <c r="AR18" s="35">
        <f>AD18/$AD$23</f>
        <v>0</v>
      </c>
      <c r="AS18" s="35">
        <f>AH18/$AH$23</f>
        <v>0</v>
      </c>
      <c r="AT18" s="10" t="str">
        <f t="shared" si="0"/>
        <v>Z</v>
      </c>
      <c r="AU18" s="10" t="str">
        <f t="shared" si="0"/>
        <v>Z</v>
      </c>
      <c r="AV18" s="10" t="str">
        <f t="shared" si="0"/>
        <v>Z</v>
      </c>
      <c r="AW18" s="10" t="str">
        <f t="shared" si="0"/>
        <v>Z</v>
      </c>
      <c r="AX18" s="95">
        <f>VLOOKUP(AT18,$BH$4:$BL$7,2,0)+VLOOKUP(AU18,$BH$4:$BL$7,3,0)+VLOOKUP(AV18,$BH$4:$BL$7,4,0)+VLOOKUP(AW18,$BH$4:$BL$7,5,0)</f>
        <v>-10</v>
      </c>
    </row>
    <row r="19" spans="1:52" s="25" customFormat="1" x14ac:dyDescent="0.25">
      <c r="B19" s="52"/>
      <c r="C19" s="6"/>
      <c r="E19" s="102"/>
      <c r="G19" s="106"/>
      <c r="H19" s="166">
        <f>SUMIFS($H$25:$H$95,$G$25:$G$95,$G19)</f>
        <v>0</v>
      </c>
      <c r="I19" s="9">
        <f>SUMIFS($I$25:$I$95,$G$25:$G$95,$G19)</f>
        <v>0</v>
      </c>
      <c r="J19" s="4">
        <f>SUMIFS($J$25:$J$95,$G$25:$G$95,$G19)</f>
        <v>0</v>
      </c>
      <c r="K19" s="4">
        <f>SUMIFS($K$25:$K$95,$G$25:$G$95,$G19)</f>
        <v>0</v>
      </c>
      <c r="L19" s="4">
        <f>SUMIFS($L$25:$L$95,$G$25:$G$95,$G19)</f>
        <v>0</v>
      </c>
      <c r="M19" s="4">
        <f>SUMIFS($M$25:$M$95,$G$25:$G$95,$G19)</f>
        <v>0</v>
      </c>
      <c r="N19" s="4">
        <f>SUMIFS($N$25:$N$95,$G$25:$G$95,$G19)</f>
        <v>0</v>
      </c>
      <c r="O19" s="4">
        <f>SUMIFS($O$25:$O$95,$G$25:$G$95,$G19)</f>
        <v>0</v>
      </c>
      <c r="P19" s="4">
        <f>SUMIFS($P$25:$P$95,$G$25:$G$95,$G19)</f>
        <v>0</v>
      </c>
      <c r="Q19" s="4">
        <f t="shared" si="1"/>
        <v>0</v>
      </c>
      <c r="R19" s="4">
        <f t="shared" si="2"/>
        <v>0</v>
      </c>
      <c r="S19" s="20">
        <f>IFERROR(U19/(M19+L19),0)</f>
        <v>0</v>
      </c>
      <c r="T19" s="20">
        <f>IFERROR(W19/(N19+K19),0)</f>
        <v>0</v>
      </c>
      <c r="U19" s="8">
        <f>SUMIFS($U$25:$U$95,$G$25:$G$95,$G19)</f>
        <v>0</v>
      </c>
      <c r="V19" s="3">
        <f>IFERROR(Q19/$I19,)</f>
        <v>0</v>
      </c>
      <c r="W19" s="4">
        <f>SUMIFS($W$25:$W$95,$G$25:$G$95,$G19)</f>
        <v>0</v>
      </c>
      <c r="X19" s="118">
        <f>IFERROR(R19/$I19,)</f>
        <v>0</v>
      </c>
      <c r="Y19" s="22">
        <f>SUMIFS($Y$25:$Y$95,$G$25:$G$95,$G19)</f>
        <v>0</v>
      </c>
      <c r="Z19" s="22">
        <f>SUMIFS($Z$25:$Z$95,$G$25:$G$95,$G19)</f>
        <v>0</v>
      </c>
      <c r="AA19" s="19">
        <f>IFERROR(Z19/U19,0)</f>
        <v>0</v>
      </c>
      <c r="AB19" s="4">
        <f>SUMIFS($AB$25:$AB$95,$G$25:$G$95,$G19)</f>
        <v>0</v>
      </c>
      <c r="AC19" s="4">
        <f>SUMIFS($AC$25:$AC$95,$G$25:$G$95,$G19)</f>
        <v>0</v>
      </c>
      <c r="AD19" s="19">
        <f>IFERROR(AB19/N19,0)</f>
        <v>0</v>
      </c>
      <c r="AE19" s="15">
        <f>IFERROR(AI19/I19,0)</f>
        <v>0</v>
      </c>
      <c r="AF19" s="4">
        <f>SUMIFS($AF$25:$AF$95,$G$25:$G$95,$G19)</f>
        <v>0</v>
      </c>
      <c r="AG19" s="4">
        <f>SUMIFS($AG$25:$AG$95,$G$25:$G$95,$G19)</f>
        <v>0</v>
      </c>
      <c r="AH19" s="21">
        <f>IFERROR(AF19/N19,0)</f>
        <v>0</v>
      </c>
      <c r="AI19" s="4">
        <f>SUMIFS($AI$25:$AI$95,$G$25:$G$95,$G19)</f>
        <v>0</v>
      </c>
      <c r="AJ19" s="4">
        <f>SUMIFS($AJ$25:$AJ$95,$G$25:$G$95,$G19)</f>
        <v>0</v>
      </c>
      <c r="AK19" s="4" t="str">
        <f>IFERROR($AI19/$I19,"")</f>
        <v/>
      </c>
      <c r="AL19" s="4" t="str">
        <f>IFERROR($AJ19/$I19,"")</f>
        <v/>
      </c>
      <c r="AM19" s="119" t="str">
        <f>IFERROR($J19/$I19,"")</f>
        <v/>
      </c>
      <c r="AN19" s="4" t="str">
        <f>IFERROR(VLOOKUP(CDM!G19,'129'!AF:AH,3,0)/VLOOKUP(G19,'129'!AF:AG,2,0),"")</f>
        <v/>
      </c>
      <c r="AO19" s="4" t="str">
        <f>IFERROR(VLOOKUP(G19,'129'!AF:AI,4,0)/VLOOKUP(G19,'129'!AF:AG,2,0),"")</f>
        <v/>
      </c>
      <c r="AP19" s="34">
        <f>X19/$X$23</f>
        <v>0</v>
      </c>
      <c r="AQ19" s="35">
        <f>AA19/$AA$23</f>
        <v>0</v>
      </c>
      <c r="AR19" s="35">
        <f>AD19/$AD$23</f>
        <v>0</v>
      </c>
      <c r="AS19" s="35">
        <f>AH19/$AH$23</f>
        <v>0</v>
      </c>
      <c r="AT19" s="10" t="str">
        <f t="shared" si="0"/>
        <v>Z</v>
      </c>
      <c r="AU19" s="10" t="str">
        <f t="shared" si="0"/>
        <v>Z</v>
      </c>
      <c r="AV19" s="10" t="str">
        <f t="shared" si="0"/>
        <v>Z</v>
      </c>
      <c r="AW19" s="10" t="str">
        <f t="shared" si="0"/>
        <v>Z</v>
      </c>
      <c r="AX19" s="95">
        <f>VLOOKUP(AT19,$BH$4:$BL$7,2,0)+VLOOKUP(AU19,$BH$4:$BL$7,3,0)+VLOOKUP(AV19,$BH$4:$BL$7,4,0)+VLOOKUP(AW19,$BH$4:$BL$7,5,0)</f>
        <v>-10</v>
      </c>
    </row>
    <row r="20" spans="1:52" x14ac:dyDescent="0.25">
      <c r="G20" s="106"/>
      <c r="H20" s="166">
        <f>SUMIFS($H$25:$H$95,$G$25:$G$95,$G20)</f>
        <v>0</v>
      </c>
      <c r="I20" s="9">
        <f>SUMIFS($I$25:$I$69,$G$25:$G$69,$G20)</f>
        <v>0</v>
      </c>
      <c r="J20" s="4">
        <f>SUMIFS($J$25:$J$69,$G$25:$G$69,$G20)</f>
        <v>0</v>
      </c>
      <c r="K20" s="4">
        <f>SUMIFS($K$25:$K$69,$G$25:$G$69,$G20)</f>
        <v>0</v>
      </c>
      <c r="L20" s="4">
        <f>SUMIFS($L$25:$L$69,$G$25:$G$69,$G20)</f>
        <v>0</v>
      </c>
      <c r="M20" s="4">
        <f>SUMIFS($M$25:$M$69,$G$25:$G$69,$G20)</f>
        <v>0</v>
      </c>
      <c r="N20" s="4">
        <f>SUMIFS($N$25:$N$69,$G$25:$G$69,$G20)</f>
        <v>0</v>
      </c>
      <c r="O20" s="4">
        <f>SUMIFS($O$25:$O$95,$G$25:$G$95,$G20)</f>
        <v>0</v>
      </c>
      <c r="P20" s="4">
        <f>SUMIFS($P$25:$P$95,$G$25:$G$95,$G20)</f>
        <v>0</v>
      </c>
      <c r="Q20" s="4">
        <f t="shared" si="1"/>
        <v>0</v>
      </c>
      <c r="R20" s="4">
        <f t="shared" si="2"/>
        <v>0</v>
      </c>
      <c r="S20" s="20">
        <f>IFERROR(U20/(M20+L20),0)</f>
        <v>0</v>
      </c>
      <c r="T20" s="20">
        <f>IFERROR(W20/(N20+K20),0)</f>
        <v>0</v>
      </c>
      <c r="U20" s="8">
        <f>SUMIFS($U$25:$U$69,$G$25:$G$69,$G20)</f>
        <v>0</v>
      </c>
      <c r="V20" s="3">
        <f>IFERROR(Q20/$I20,)</f>
        <v>0</v>
      </c>
      <c r="W20" s="4">
        <f>SUMIFS($W$25:$W$69,$G$25:$G$69,$G20)</f>
        <v>0</v>
      </c>
      <c r="X20" s="118">
        <f>IFERROR(R20/$I20,)</f>
        <v>0</v>
      </c>
      <c r="Y20" s="22">
        <f>SUMIFS($Y$25:$Y$69,$G$25:$G$69,$G20)</f>
        <v>0</v>
      </c>
      <c r="Z20" s="22">
        <f>SUMIFS($Z$25:$Z$69,$G$25:$G$69,$G20)</f>
        <v>0</v>
      </c>
      <c r="AA20" s="19">
        <f>IFERROR(Z20/U20,0)</f>
        <v>0</v>
      </c>
      <c r="AB20" s="4">
        <f>SUMIFS($AB$25:$AB$69,$G$25:$G$69,$G20)</f>
        <v>0</v>
      </c>
      <c r="AC20" s="4">
        <f>SUMIFS($AC$25:$AC$69,$G$25:$G$69,$G20)</f>
        <v>0</v>
      </c>
      <c r="AD20" s="19">
        <f>IFERROR(AB20/N20,0)</f>
        <v>0</v>
      </c>
      <c r="AE20" s="15">
        <f>IFERROR(AI20/I20,0)</f>
        <v>0</v>
      </c>
      <c r="AF20" s="4">
        <f>SUMIFS($AF$25:$AF$69,$G$25:$G$69,$G20)</f>
        <v>0</v>
      </c>
      <c r="AG20" s="4">
        <f>SUMIFS($AG$25:$AG$69,$G$25:$G$69,$G20)</f>
        <v>0</v>
      </c>
      <c r="AH20" s="21">
        <f>IFERROR(AF20/N20,0)</f>
        <v>0</v>
      </c>
      <c r="AI20" s="4">
        <f>SUMIFS($AI$25:$AI$69,$G$25:$G$69,$G20)</f>
        <v>0</v>
      </c>
      <c r="AJ20" s="4">
        <f>SUMIFS($AJ$25:$AJ$69,$G$25:$G$69,$G20)</f>
        <v>0</v>
      </c>
      <c r="AK20" s="4" t="str">
        <f>IFERROR($AI20/$I20,"")</f>
        <v/>
      </c>
      <c r="AL20" s="4" t="str">
        <f>IFERROR($AJ20/$I20,"")</f>
        <v/>
      </c>
      <c r="AM20" s="119" t="str">
        <f>IFERROR($J20/$I20,"")</f>
        <v/>
      </c>
      <c r="AN20" s="4" t="str">
        <f>IFERROR(VLOOKUP(CDM!G20,'129'!AF:AH,3,0)/VLOOKUP(G20,'129'!AF:AG,2,0),"")</f>
        <v/>
      </c>
      <c r="AO20" s="4" t="str">
        <f>IFERROR(VLOOKUP(G20,'129'!AF:AI,4,0)/VLOOKUP(G20,'129'!AF:AG,2,0),"")</f>
        <v/>
      </c>
      <c r="AP20" s="34">
        <f>X20/$X$23</f>
        <v>0</v>
      </c>
      <c r="AQ20" s="35">
        <f>AA20/$AA$23</f>
        <v>0</v>
      </c>
      <c r="AR20" s="35">
        <f>AD20/$AD$23</f>
        <v>0</v>
      </c>
      <c r="AS20" s="35">
        <f>AH20/$AH$23</f>
        <v>0</v>
      </c>
      <c r="AT20" s="10" t="str">
        <f t="shared" si="0"/>
        <v>Z</v>
      </c>
      <c r="AU20" s="10" t="str">
        <f t="shared" si="0"/>
        <v>Z</v>
      </c>
      <c r="AV20" s="10" t="str">
        <f t="shared" si="0"/>
        <v>Z</v>
      </c>
      <c r="AW20" s="10" t="str">
        <f t="shared" si="0"/>
        <v>Z</v>
      </c>
      <c r="AX20" s="95">
        <f>VLOOKUP(AT20,$BH$4:$BL$7,2,0)+VLOOKUP(AU20,$BH$4:$BL$7,3,0)+VLOOKUP(AV20,$BH$4:$BL$7,4,0)+VLOOKUP(AW20,$BH$4:$BL$7,5,0)</f>
        <v>-10</v>
      </c>
    </row>
    <row r="21" spans="1:52" x14ac:dyDescent="0.25">
      <c r="Y21" s="14"/>
      <c r="Z21" s="14"/>
      <c r="AX21" s="27"/>
    </row>
    <row r="22" spans="1:52" s="110" customFormat="1" x14ac:dyDescent="0.25">
      <c r="C22" s="111"/>
      <c r="M22" s="111" t="s">
        <v>179</v>
      </c>
      <c r="N22" s="111" t="s">
        <v>179</v>
      </c>
      <c r="O22" s="111"/>
      <c r="P22" s="111"/>
      <c r="Q22" s="111" t="s">
        <v>179</v>
      </c>
      <c r="R22" s="111" t="s">
        <v>179</v>
      </c>
      <c r="U22" s="111" t="s">
        <v>179</v>
      </c>
      <c r="W22" s="111" t="s">
        <v>179</v>
      </c>
      <c r="Y22" s="111" t="s">
        <v>179</v>
      </c>
      <c r="Z22" s="111" t="s">
        <v>179</v>
      </c>
      <c r="AB22" s="111" t="s">
        <v>179</v>
      </c>
      <c r="AC22" s="111" t="s">
        <v>179</v>
      </c>
      <c r="AF22" s="111" t="s">
        <v>179</v>
      </c>
      <c r="AG22" s="111" t="s">
        <v>179</v>
      </c>
      <c r="AP22" s="111"/>
      <c r="AQ22" s="111"/>
      <c r="AR22" s="111"/>
      <c r="AS22" s="111"/>
    </row>
    <row r="23" spans="1:52" s="112" customFormat="1" x14ac:dyDescent="0.25">
      <c r="C23" s="113"/>
      <c r="M23" s="113" t="s">
        <v>48</v>
      </c>
      <c r="N23" s="113" t="s">
        <v>49</v>
      </c>
      <c r="O23" s="113"/>
      <c r="P23" s="113"/>
      <c r="Q23" s="113" t="s">
        <v>48</v>
      </c>
      <c r="R23" s="113" t="s">
        <v>49</v>
      </c>
      <c r="U23" s="112" t="s">
        <v>50</v>
      </c>
      <c r="V23" s="113"/>
      <c r="W23" s="113" t="s">
        <v>51</v>
      </c>
      <c r="X23" s="114">
        <v>0.08</v>
      </c>
      <c r="Y23" s="114"/>
      <c r="Z23" s="114"/>
      <c r="AA23" s="115">
        <v>0.3</v>
      </c>
      <c r="AB23" s="115"/>
      <c r="AC23" s="115"/>
      <c r="AD23" s="115">
        <v>0.3</v>
      </c>
      <c r="AE23" s="115"/>
      <c r="AF23" s="115"/>
      <c r="AG23" s="115"/>
      <c r="AH23" s="115">
        <v>0.92</v>
      </c>
      <c r="AP23" s="204" t="s">
        <v>94</v>
      </c>
      <c r="AQ23" s="204"/>
      <c r="AR23" s="204"/>
      <c r="AS23" s="204"/>
      <c r="AT23" s="204" t="s">
        <v>95</v>
      </c>
      <c r="AU23" s="204"/>
      <c r="AV23" s="204"/>
      <c r="AW23" s="204"/>
      <c r="AY23" s="114"/>
      <c r="AZ23" s="114"/>
    </row>
    <row r="24" spans="1:52" s="6" customFormat="1" ht="14.25" customHeight="1" x14ac:dyDescent="0.25">
      <c r="A24" s="96" t="s">
        <v>130</v>
      </c>
      <c r="B24" s="96" t="s">
        <v>287</v>
      </c>
      <c r="C24" s="96" t="s">
        <v>18</v>
      </c>
      <c r="D24" s="97" t="s">
        <v>4</v>
      </c>
      <c r="E24" s="97" t="s">
        <v>433</v>
      </c>
      <c r="F24" s="97" t="s">
        <v>6</v>
      </c>
      <c r="G24" s="98" t="s">
        <v>0</v>
      </c>
      <c r="H24" s="97" t="s">
        <v>565</v>
      </c>
      <c r="I24" s="11" t="s">
        <v>1</v>
      </c>
      <c r="J24" s="12" t="s">
        <v>29</v>
      </c>
      <c r="K24" s="188" t="s">
        <v>285</v>
      </c>
      <c r="L24" s="188" t="s">
        <v>286</v>
      </c>
      <c r="M24" s="12" t="s">
        <v>42</v>
      </c>
      <c r="N24" s="12" t="s">
        <v>43</v>
      </c>
      <c r="O24" s="189" t="s">
        <v>548</v>
      </c>
      <c r="P24" s="189" t="s">
        <v>549</v>
      </c>
      <c r="Q24" s="188" t="s">
        <v>381</v>
      </c>
      <c r="R24" s="188" t="s">
        <v>382</v>
      </c>
      <c r="S24" s="12" t="s">
        <v>44</v>
      </c>
      <c r="T24" s="12" t="s">
        <v>5</v>
      </c>
      <c r="U24" s="12" t="s">
        <v>41</v>
      </c>
      <c r="V24" s="12" t="s">
        <v>45</v>
      </c>
      <c r="W24" s="12" t="s">
        <v>46</v>
      </c>
      <c r="X24" s="12" t="s">
        <v>2</v>
      </c>
      <c r="Y24" s="12" t="s">
        <v>71</v>
      </c>
      <c r="Z24" s="12" t="s">
        <v>72</v>
      </c>
      <c r="AA24" s="12" t="s">
        <v>3</v>
      </c>
      <c r="AB24" s="12" t="s">
        <v>442</v>
      </c>
      <c r="AC24" s="12" t="s">
        <v>135</v>
      </c>
      <c r="AD24" s="12" t="s">
        <v>443</v>
      </c>
      <c r="AE24" s="12" t="s">
        <v>31</v>
      </c>
      <c r="AF24" s="12" t="s">
        <v>68</v>
      </c>
      <c r="AG24" s="12" t="s">
        <v>69</v>
      </c>
      <c r="AH24" s="12" t="s">
        <v>47</v>
      </c>
      <c r="AI24" s="97" t="s">
        <v>61</v>
      </c>
      <c r="AJ24" s="97" t="s">
        <v>133</v>
      </c>
      <c r="AK24" s="97" t="s">
        <v>437</v>
      </c>
      <c r="AL24" s="97" t="s">
        <v>438</v>
      </c>
      <c r="AM24" s="97" t="s">
        <v>439</v>
      </c>
      <c r="AN24" s="97" t="s">
        <v>440</v>
      </c>
      <c r="AO24" s="97" t="s">
        <v>441</v>
      </c>
      <c r="AP24" s="97" t="s">
        <v>2</v>
      </c>
      <c r="AQ24" s="97" t="s">
        <v>3</v>
      </c>
      <c r="AR24" s="97" t="s">
        <v>443</v>
      </c>
      <c r="AS24" s="97" t="s">
        <v>47</v>
      </c>
      <c r="AT24" s="97" t="s">
        <v>2</v>
      </c>
      <c r="AU24" s="97" t="s">
        <v>3</v>
      </c>
      <c r="AV24" s="97" t="s">
        <v>443</v>
      </c>
      <c r="AW24" s="97" t="s">
        <v>47</v>
      </c>
      <c r="AX24" s="97" t="s">
        <v>96</v>
      </c>
    </row>
    <row r="25" spans="1:52" ht="14.45" customHeight="1" x14ac:dyDescent="0.25">
      <c r="A25" s="104">
        <v>44445</v>
      </c>
      <c r="B25" s="104" t="s">
        <v>371</v>
      </c>
      <c r="C25" s="107">
        <v>85905</v>
      </c>
      <c r="D25" s="105" t="s">
        <v>19</v>
      </c>
      <c r="E25" s="105" t="s">
        <v>398</v>
      </c>
      <c r="F25" s="106" t="s">
        <v>7</v>
      </c>
      <c r="G25" s="105" t="s">
        <v>128</v>
      </c>
      <c r="H25" s="191">
        <f>IFERROR(VLOOKUP(F25,'129'!P:AA,12,0),0)</f>
        <v>82.633325999999997</v>
      </c>
      <c r="I25" s="9">
        <f>IFERROR(SUMIF('129'!$P:$P,CDM!$F25,'129'!$W:$W),0)</f>
        <v>72.898882</v>
      </c>
      <c r="J25" s="170">
        <f>IFERROR(SUMIF('129'!$P:$P,CDM!$F25,'129'!$Q:$Q),0)</f>
        <v>77</v>
      </c>
      <c r="K25" s="4">
        <f>IFERROR(VLOOKUP($D25,Simyo!O:P,2,0),0)</f>
        <v>0</v>
      </c>
      <c r="L25" s="4">
        <f>IFERROR(VLOOKUP($D25,Simyo!$I:$J,2,0),0)</f>
        <v>0</v>
      </c>
      <c r="M25" s="4">
        <f>IFERROR(VLOOKUP(D25,Moviles!A:B,2,0),0)</f>
        <v>9</v>
      </c>
      <c r="N25" s="4">
        <f>IFERROR(VLOOKUP($B25,Fibras!$A:$D,2,0),0)+IFERROR(VLOOKUP($D25,Fibras!$A:$D,2,0),0)</f>
        <v>5</v>
      </c>
      <c r="O25" s="4">
        <f>IFERROR(VLOOKUP(D25,Orange!AB:AC,2,0),0)</f>
        <v>0</v>
      </c>
      <c r="P25" s="4">
        <f>IFERROR(VLOOKUP(D25,Orange!AH:AI,2,0),0)</f>
        <v>0</v>
      </c>
      <c r="Q25" s="4">
        <f>M25+L25+P25</f>
        <v>9</v>
      </c>
      <c r="R25" s="4">
        <f>N25+K25+O25</f>
        <v>5</v>
      </c>
      <c r="S25" s="20">
        <f t="shared" ref="S25:S56" si="3">IFERROR(U25/(M25+L25),0)</f>
        <v>0.66666666666666663</v>
      </c>
      <c r="T25" s="20">
        <f t="shared" ref="T25:T56" si="4">IFERROR(W25/(N25+K25),0)</f>
        <v>0.8</v>
      </c>
      <c r="U25" s="4">
        <f>IFERROR(VLOOKUP($B25,Moviles!$G:$I,2,0),0)+IFERROR(VLOOKUP($D25,Moviles!$G:$I,2,0),0)+ IFERROR(VLOOKUP($D25,Simyo!L:M,2,0),0)+IFERROR(VLOOKUP(D25,Orange!AK:AL,2,0),0)</f>
        <v>6</v>
      </c>
      <c r="V25" s="3">
        <f>IFERROR(Q25/$I25,)</f>
        <v>0.12345868349531067</v>
      </c>
      <c r="W25" s="4">
        <f>IFERROR(VLOOKUP($B25,Fibras!$G:$J,2,0),0)+IFERROR(VLOOKUP($D25,Fibras!$G:$J,2,0),0)+IFERROR(VLOOKUP($D25,Simyo!R:S,2,0),0)+IFERROR(VLOOKUP(D25,Orange!AE:AF,2,0),0)</f>
        <v>4</v>
      </c>
      <c r="X25" s="7">
        <f t="shared" ref="X25:X69" si="5">IFERROR(R25/$I25,)</f>
        <v>6.8588157497394817E-2</v>
      </c>
      <c r="Y25" s="22">
        <f>IFERROR(VLOOKUP($B25,Terminales!$A:$B,2,0),0)+IFERROR(VLOOKUP(D25,Fibras!$A:$E,5,0),0)+IFERROR(VLOOKUP(D25,Moviles!$A:$C,3,0),0)+IFERROR(VLOOKUP($D25,Terminales!$A:$B,2,0),0)+IFERROR(VLOOKUP(D25,Fibras!$A:$E,5,0),0)+IFERROR(VLOOKUP(D25,Moviles!$A:$C,3,0),0)</f>
        <v>0</v>
      </c>
      <c r="Z25" s="22">
        <f>IFERROR(VLOOKUP(B25,Terminales!$E:$F,2,0),0)+IFERROR(VLOOKUP(D25,Fibras!$G:$K,5,0),0)+IFERROR(VLOOKUP(D25,Moviles!$G:$I,3,0),0)+IFERROR(VLOOKUP(D25,Terminales!$E:$F,2,0),0)+IFERROR(VLOOKUP(D25,Fibras!$G:$K,5,0),0)+IFERROR(VLOOKUP(D25,Moviles!$G:$I,3,0),0)</f>
        <v>0</v>
      </c>
      <c r="AA25" s="19">
        <f>IFERROR(Z25/U25,0)</f>
        <v>0</v>
      </c>
      <c r="AB25" s="4">
        <f>IFERROR(VLOOKUP($D25,Fibras!$A:$D,3,0),0)</f>
        <v>4</v>
      </c>
      <c r="AC25" s="4">
        <f>IFERROR(VLOOKUP($D25,Fibras!$G:$J,3,0),0)</f>
        <v>3</v>
      </c>
      <c r="AD25" s="19">
        <f>IFERROR(AB25/N25,0)</f>
        <v>0.8</v>
      </c>
      <c r="AE25" s="15">
        <f t="shared" ref="AE25:AE56" si="6">IFERROR(AI25/I25,0)</f>
        <v>17.407674372838805</v>
      </c>
      <c r="AF25" s="4">
        <f>IFERROR(VLOOKUP($B25,Fibras!$A:$E,4,0),0)+IFERROR(VLOOKUP($D25,Fibras!$A:$E,4,0),0)</f>
        <v>4</v>
      </c>
      <c r="AG25" s="4">
        <f>IFERROR(VLOOKUP($B25,Fibras!$G:$J,4,0),0)+IFERROR(VLOOKUP($D25,Fibras!$G:$J,4,0),0)</f>
        <v>4</v>
      </c>
      <c r="AH25" s="21">
        <f t="shared" ref="AH25:AH56" si="7">IFERROR(AF25/N25,0)</f>
        <v>0.8</v>
      </c>
      <c r="AI25" s="170">
        <f>IFERROR(SUMIF('129'!$P:$P,CDM!$F25,'129'!$T:$T),0)</f>
        <v>1269</v>
      </c>
      <c r="AJ25" s="170">
        <f>IFERROR(SUMIF('129'!$P:$P,CDM!$F25,'129'!$U:$U),0)</f>
        <v>1278</v>
      </c>
      <c r="AK25" s="4">
        <f>IFERROR($AI25/$I25,"-")</f>
        <v>17.407674372838805</v>
      </c>
      <c r="AL25" s="4">
        <f>IFERROR($AJ25/$I25,"-")</f>
        <v>17.531133056334117</v>
      </c>
      <c r="AM25" s="119">
        <f>IFERROR($J25/$I25,"-")</f>
        <v>1.0562576254598801</v>
      </c>
      <c r="AN25" s="4">
        <f>IFERROR(IFERROR(SUMIF('129'!$P:$P,CDM!$F25,'129'!$Y:$Y),0)/IFERROR(SUMIF('129'!$P:$P,CDM!$F25,'129'!$X:$X),0),0)</f>
        <v>66.014854827819036</v>
      </c>
      <c r="AO25" s="4">
        <f>IFERROR(IFERROR(SUMIF('129'!P:P,CDM!$F25,'129'!$Z:$Z),0)/IFERROR(SUMIF('129'!P:P,CDM!$F25,'129'!$X:$X),0),0)</f>
        <v>52.29101958136394</v>
      </c>
      <c r="AP25" s="34">
        <f>X25/$X$23</f>
        <v>0.85735196871743524</v>
      </c>
      <c r="AQ25" s="35">
        <f>AA25/$AA$23</f>
        <v>0</v>
      </c>
      <c r="AR25" s="35">
        <f>AD25/$AD$23</f>
        <v>2.666666666666667</v>
      </c>
      <c r="AS25" s="35">
        <f>AH25/$AH$23</f>
        <v>0.86956521739130432</v>
      </c>
      <c r="AT25" s="10" t="str">
        <f>IF(AP25&lt;70%,"Z",IF(AP25&lt;90%,"C",IF(AP25&lt;100%,"B","A")))</f>
        <v>C</v>
      </c>
      <c r="AU25" s="10" t="str">
        <f>IF(AQ25&lt;70%,"Z",IF(AQ25&lt;90%,"C",IF(AQ25&lt;100%,"B","A")))</f>
        <v>Z</v>
      </c>
      <c r="AV25" s="10" t="str">
        <f>IF(AR25&lt;70%,"Z",IF(AR25&lt;90%,"C",IF(AR25&lt;100%,"B","A")))</f>
        <v>A</v>
      </c>
      <c r="AW25" s="10" t="str">
        <f>IF(AS25&lt;70%,"Z",IF(AS25&lt;90%,"C",IF(AS25&lt;100%,"B","A")))</f>
        <v>C</v>
      </c>
      <c r="AX25" s="10">
        <f>VLOOKUP(AT25,$BH$4:$BL$7,2,0)+VLOOKUP(AU25,$BH$4:$BL$7,3,0)+VLOOKUP(AV25,$BH$4:$BL$7,4,0)+VLOOKUP(AW25,$BH$4:$BL$7,5,0)</f>
        <v>-1</v>
      </c>
    </row>
    <row r="26" spans="1:52" ht="14.45" customHeight="1" x14ac:dyDescent="0.25">
      <c r="A26" s="104">
        <v>44445</v>
      </c>
      <c r="B26" s="104" t="s">
        <v>193</v>
      </c>
      <c r="C26" s="107" t="s">
        <v>550</v>
      </c>
      <c r="D26" s="105" t="s">
        <v>23</v>
      </c>
      <c r="E26" s="105"/>
      <c r="F26" s="106" t="s">
        <v>11</v>
      </c>
      <c r="G26" s="105" t="s">
        <v>128</v>
      </c>
      <c r="H26" s="191">
        <f>IFERROR(VLOOKUP(F26,'129'!P:AA,12,0),0)</f>
        <v>94.009157999999999</v>
      </c>
      <c r="I26" s="166">
        <f>IFERROR(SUMIF('129'!$P:$P,CDM!$F26,'129'!$W:$W),0)</f>
        <v>74.574158000000011</v>
      </c>
      <c r="J26" s="170">
        <f>IFERROR(SUMIF('129'!$P:$P,CDM!$F26,'129'!$Q:$Q),0)</f>
        <v>181</v>
      </c>
      <c r="K26" s="4">
        <f>IFERROR(VLOOKUP($D26,Simyo!O:P,2,0),0)</f>
        <v>0</v>
      </c>
      <c r="L26" s="4">
        <f>IFERROR(VLOOKUP($D26,Simyo!$I:$J,2,0),0)</f>
        <v>0</v>
      </c>
      <c r="M26" s="4">
        <f>IFERROR(VLOOKUP(D26,Moviles!A:B,2,0),0)</f>
        <v>5</v>
      </c>
      <c r="N26" s="4">
        <f>IFERROR(VLOOKUP($B26,Fibras!$A:$D,2,0),0)+IFERROR(VLOOKUP($D26,Fibras!$A:$D,2,0),0)</f>
        <v>5</v>
      </c>
      <c r="O26" s="4">
        <f>IFERROR(VLOOKUP(D26,Orange!AB:AC,2,0),0)</f>
        <v>0</v>
      </c>
      <c r="P26" s="4">
        <f>IFERROR(VLOOKUP(D26,Orange!AH:AI,2,0),0)</f>
        <v>0</v>
      </c>
      <c r="Q26" s="4">
        <f t="shared" ref="Q26:Q71" si="8">M26+L26+P26</f>
        <v>5</v>
      </c>
      <c r="R26" s="4">
        <f t="shared" ref="R26:R71" si="9">N26+K26+O26</f>
        <v>5</v>
      </c>
      <c r="S26" s="20">
        <f t="shared" si="3"/>
        <v>0.4</v>
      </c>
      <c r="T26" s="20">
        <f t="shared" si="4"/>
        <v>0.6</v>
      </c>
      <c r="U26" s="4">
        <f>IFERROR(VLOOKUP($B26,Moviles!$G:$I,2,0),0)+IFERROR(VLOOKUP($D26,Moviles!$G:$I,2,0),0)+ IFERROR(VLOOKUP($D26,Simyo!L:M,2,0),0)+IFERROR(VLOOKUP(D26,Orange!AK:AL,2,0),0)</f>
        <v>2</v>
      </c>
      <c r="V26" s="3">
        <f t="shared" ref="V26:V69" si="10">IFERROR(Q26/$I26,)</f>
        <v>6.7047354393193412E-2</v>
      </c>
      <c r="W26" s="4">
        <f>IFERROR(VLOOKUP($B26,Fibras!$G:$J,2,0),0)+IFERROR(VLOOKUP($D26,Fibras!$G:$J,2,0),0)+IFERROR(VLOOKUP($D26,Simyo!R:S,2,0),0)+IFERROR(VLOOKUP(D26,Orange!AE:AF,2,0),0)</f>
        <v>3</v>
      </c>
      <c r="X26" s="7">
        <f t="shared" si="5"/>
        <v>6.7047354393193412E-2</v>
      </c>
      <c r="Y26" s="22">
        <f>IFERROR(VLOOKUP($B26,Terminales!$A:$B,2,0),0)+IFERROR(VLOOKUP(D26,Fibras!$A:$E,5,0),0)+IFERROR(VLOOKUP(D26,Moviles!$A:$C,3,0),0)+IFERROR(VLOOKUP($D26,Terminales!$A:$B,2,0),0)+IFERROR(VLOOKUP(D26,Fibras!$A:$E,5,0),0)+IFERROR(VLOOKUP(D26,Moviles!$A:$C,3,0),0)</f>
        <v>0</v>
      </c>
      <c r="Z26" s="22">
        <f>IFERROR(VLOOKUP(B26,Terminales!$E:$F,2,0),0)+IFERROR(VLOOKUP(D26,Fibras!$G:$K,5,0),0)+IFERROR(VLOOKUP(D26,Moviles!$G:$I,3,0),0)+IFERROR(VLOOKUP(D26,Terminales!$E:$F,2,0),0)+IFERROR(VLOOKUP(D26,Fibras!$G:$K,5,0),0)+IFERROR(VLOOKUP(D26,Moviles!$G:$I,3,0),0)</f>
        <v>0</v>
      </c>
      <c r="AA26" s="19">
        <f t="shared" ref="AA26:AA69" si="11">IFERROR(Z26/U26,0)</f>
        <v>0</v>
      </c>
      <c r="AB26" s="4">
        <f>IFERROR(VLOOKUP($D26,Fibras!$A:$D,3,0),0)</f>
        <v>3</v>
      </c>
      <c r="AC26" s="4">
        <f>IFERROR(VLOOKUP($D26,Fibras!$G:$J,3,0),0)</f>
        <v>2</v>
      </c>
      <c r="AD26" s="19">
        <f t="shared" ref="AD26:AD56" si="12">IFERROR(AB26/N26,0)</f>
        <v>0.6</v>
      </c>
      <c r="AE26" s="15">
        <f t="shared" si="6"/>
        <v>24.150457052428266</v>
      </c>
      <c r="AF26" s="4">
        <f>IFERROR(VLOOKUP($B26,Fibras!$A:$E,4,0),0)+IFERROR(VLOOKUP($D26,Fibras!$A:$E,4,0),0)</f>
        <v>3</v>
      </c>
      <c r="AG26" s="4">
        <f>IFERROR(VLOOKUP($B26,Fibras!$G:$J,4,0),0)+IFERROR(VLOOKUP($D26,Fibras!$G:$J,4,0),0)</f>
        <v>2</v>
      </c>
      <c r="AH26" s="21">
        <f t="shared" si="7"/>
        <v>0.6</v>
      </c>
      <c r="AI26" s="170">
        <f>IFERROR(SUMIF('129'!$P:$P,CDM!$F26,'129'!$T:$T),0)</f>
        <v>1801</v>
      </c>
      <c r="AJ26" s="170">
        <f>IFERROR(SUMIF('129'!$P:$P,CDM!$F26,'129'!$U:$U),0)</f>
        <v>1833</v>
      </c>
      <c r="AK26" s="4">
        <f t="shared" ref="AK26:AK83" si="13">IFERROR($AI26/$I26,"-")</f>
        <v>24.150457052428266</v>
      </c>
      <c r="AL26" s="4">
        <f t="shared" ref="AL26:AL83" si="14">IFERROR($AJ26/$I26,"-")</f>
        <v>24.579560120544702</v>
      </c>
      <c r="AM26" s="119">
        <f t="shared" ref="AM26:AM83" si="15">IFERROR($J26/$I26,"-")</f>
        <v>2.4271142290336014</v>
      </c>
      <c r="AN26" s="4">
        <f>IFERROR(IFERROR(SUMIF('129'!$P:$P,CDM!$F26,'129'!$Y:$Y),0)/IFERROR(SUMIF('129'!$P:$P,CDM!$F26,'129'!$X:$X),0),0)</f>
        <v>38.696135051088405</v>
      </c>
      <c r="AO26" s="4">
        <f>IFERROR(IFERROR(SUMIF('129'!P:P,CDM!$F26,'129'!$Z:$Z),0)/IFERROR(SUMIF('129'!P:P,CDM!$F26,'129'!$X:$X),0),0)</f>
        <v>29.836961350510883</v>
      </c>
      <c r="AP26" s="34">
        <f t="shared" ref="AP26:AP69" si="16">X26/$X$23</f>
        <v>0.83809192991491765</v>
      </c>
      <c r="AQ26" s="35">
        <f t="shared" ref="AQ26:AQ69" si="17">AA26/$AA$23</f>
        <v>0</v>
      </c>
      <c r="AR26" s="35">
        <f t="shared" ref="AR26:AR69" si="18">AD26/$AD$23</f>
        <v>2</v>
      </c>
      <c r="AS26" s="35">
        <f t="shared" ref="AS26:AS69" si="19">AH26/$AH$23</f>
        <v>0.65217391304347816</v>
      </c>
      <c r="AT26" s="10" t="str">
        <f t="shared" ref="AT26:AT69" si="20">IF(AP26&lt;70%,"Z",IF(AP26&lt;90%,"C",IF(AP26&lt;100%,"B","A")))</f>
        <v>C</v>
      </c>
      <c r="AU26" s="10" t="str">
        <f t="shared" ref="AU26:AU69" si="21">IF(AQ26&lt;70%,"Z",IF(AQ26&lt;90%,"C",IF(AQ26&lt;100%,"B","A")))</f>
        <v>Z</v>
      </c>
      <c r="AV26" s="10" t="str">
        <f t="shared" ref="AV26:AV69" si="22">IF(AR26&lt;70%,"Z",IF(AR26&lt;90%,"C",IF(AR26&lt;100%,"B","A")))</f>
        <v>A</v>
      </c>
      <c r="AW26" s="10" t="str">
        <f t="shared" ref="AW26:AW69" si="23">IF(AS26&lt;70%,"Z",IF(AS26&lt;90%,"C",IF(AS26&lt;100%,"B","A")))</f>
        <v>Z</v>
      </c>
      <c r="AX26" s="10">
        <f t="shared" ref="AX26:AX69" si="24">VLOOKUP(AT26,$BH$4:$BL$7,2,0)+VLOOKUP(AU26,$BH$4:$BL$7,3,0)+VLOOKUP(AV26,$BH$4:$BL$7,4,0)+VLOOKUP(AW26,$BH$4:$BL$7,5,0)</f>
        <v>-1.5</v>
      </c>
    </row>
    <row r="27" spans="1:52" x14ac:dyDescent="0.25">
      <c r="A27" s="104">
        <v>44445</v>
      </c>
      <c r="B27" s="104" t="s">
        <v>193</v>
      </c>
      <c r="C27" s="107">
        <v>86009</v>
      </c>
      <c r="D27" s="105" t="s">
        <v>24</v>
      </c>
      <c r="E27" s="105" t="s">
        <v>399</v>
      </c>
      <c r="F27" s="106" t="s">
        <v>138</v>
      </c>
      <c r="G27" s="105" t="s">
        <v>128</v>
      </c>
      <c r="H27" s="191">
        <f>IFERROR(VLOOKUP(F27,'129'!P:AA,12,0),0)</f>
        <v>121.97025600000002</v>
      </c>
      <c r="I27" s="166">
        <f>IFERROR(SUMIF('129'!$P:$P,CDM!$F27,'129'!$W:$W),0)</f>
        <v>96.178589000000031</v>
      </c>
      <c r="J27" s="170">
        <f>IFERROR(SUMIF('129'!$P:$P,CDM!$F27,'129'!$Q:$Q),0)</f>
        <v>54</v>
      </c>
      <c r="K27" s="4">
        <f>IFERROR(VLOOKUP($D27,Simyo!O:P,2,0),0)</f>
        <v>0</v>
      </c>
      <c r="L27" s="4">
        <f>IFERROR(VLOOKUP($D27,Simyo!$I:$J,2,0),0)</f>
        <v>0</v>
      </c>
      <c r="M27" s="4">
        <f>IFERROR(VLOOKUP(D27,Moviles!A:B,2,0),0)</f>
        <v>10</v>
      </c>
      <c r="N27" s="4">
        <f>IFERROR(VLOOKUP($B27,Fibras!$A:$D,2,0),0)+IFERROR(VLOOKUP($D27,Fibras!$A:$D,2,0),0)</f>
        <v>7</v>
      </c>
      <c r="O27" s="4">
        <f>IFERROR(VLOOKUP(D27,Orange!AB:AC,2,0),0)</f>
        <v>0</v>
      </c>
      <c r="P27" s="4">
        <f>IFERROR(VLOOKUP(D27,Orange!AH:AI,2,0),0)</f>
        <v>0</v>
      </c>
      <c r="Q27" s="4">
        <f t="shared" si="8"/>
        <v>10</v>
      </c>
      <c r="R27" s="4">
        <f t="shared" si="9"/>
        <v>7</v>
      </c>
      <c r="S27" s="20">
        <f t="shared" si="3"/>
        <v>0.8</v>
      </c>
      <c r="T27" s="20">
        <f t="shared" si="4"/>
        <v>0.7142857142857143</v>
      </c>
      <c r="U27" s="4">
        <f>IFERROR(VLOOKUP($B27,Moviles!$G:$I,2,0),0)+IFERROR(VLOOKUP($D27,Moviles!$G:$I,2,0),0)+ IFERROR(VLOOKUP($D27,Simyo!L:M,2,0),0)+IFERROR(VLOOKUP(D27,Orange!AK:AL,2,0),0)</f>
        <v>8</v>
      </c>
      <c r="V27" s="3">
        <f t="shared" si="10"/>
        <v>0.10397324502234065</v>
      </c>
      <c r="W27" s="4">
        <f>IFERROR(VLOOKUP($B27,Fibras!$G:$J,2,0),0)+IFERROR(VLOOKUP($D27,Fibras!$G:$J,2,0),0)+IFERROR(VLOOKUP($D27,Simyo!R:S,2,0),0)+IFERROR(VLOOKUP(D27,Orange!AE:AF,2,0),0)</f>
        <v>5</v>
      </c>
      <c r="X27" s="7">
        <f t="shared" si="5"/>
        <v>7.2781271515638457E-2</v>
      </c>
      <c r="Y27" s="22">
        <f>IFERROR(VLOOKUP($B27,Terminales!$A:$B,2,0),0)+IFERROR(VLOOKUP(D27,Fibras!$A:$E,5,0),0)+IFERROR(VLOOKUP(D27,Moviles!$A:$C,3,0),0)+IFERROR(VLOOKUP($D27,Terminales!$A:$B,2,0),0)+IFERROR(VLOOKUP(D27,Fibras!$A:$E,5,0),0)+IFERROR(VLOOKUP(D27,Moviles!$A:$C,3,0),0)</f>
        <v>2</v>
      </c>
      <c r="Z27" s="22">
        <f>IFERROR(VLOOKUP(B27,Terminales!$E:$F,2,0),0)+IFERROR(VLOOKUP(D27,Fibras!$G:$K,5,0),0)+IFERROR(VLOOKUP(D27,Moviles!$G:$I,3,0),0)+IFERROR(VLOOKUP(D27,Terminales!$E:$F,2,0),0)+IFERROR(VLOOKUP(D27,Fibras!$G:$K,5,0),0)+IFERROR(VLOOKUP(D27,Moviles!$G:$I,3,0),0)</f>
        <v>0</v>
      </c>
      <c r="AA27" s="19">
        <f t="shared" si="11"/>
        <v>0</v>
      </c>
      <c r="AB27" s="4">
        <f>IFERROR(VLOOKUP($D27,Fibras!$A:$D,3,0),0)</f>
        <v>6</v>
      </c>
      <c r="AC27" s="4">
        <f>IFERROR(VLOOKUP($D27,Fibras!$G:$J,3,0),0)</f>
        <v>4</v>
      </c>
      <c r="AD27" s="19">
        <f t="shared" si="12"/>
        <v>0.8571428571428571</v>
      </c>
      <c r="AE27" s="15">
        <f t="shared" si="6"/>
        <v>24.50649385176569</v>
      </c>
      <c r="AF27" s="4">
        <f>IFERROR(VLOOKUP($B27,Fibras!$A:$E,4,0),0)+IFERROR(VLOOKUP($D27,Fibras!$A:$E,4,0),0)</f>
        <v>6</v>
      </c>
      <c r="AG27" s="4">
        <f>IFERROR(VLOOKUP($B27,Fibras!$G:$J,4,0),0)+IFERROR(VLOOKUP($D27,Fibras!$G:$J,4,0),0)</f>
        <v>4</v>
      </c>
      <c r="AH27" s="21">
        <f t="shared" si="7"/>
        <v>0.8571428571428571</v>
      </c>
      <c r="AI27" s="170">
        <f>IFERROR(SUMIF('129'!$P:$P,CDM!$F27,'129'!$T:$T),0)</f>
        <v>2357</v>
      </c>
      <c r="AJ27" s="170">
        <f>IFERROR(SUMIF('129'!$P:$P,CDM!$F27,'129'!$U:$U),0)</f>
        <v>2366</v>
      </c>
      <c r="AK27" s="4">
        <f>IFERROR($AI27/$I27,"-")</f>
        <v>24.50649385176569</v>
      </c>
      <c r="AL27" s="4">
        <f t="shared" si="14"/>
        <v>24.600069772285796</v>
      </c>
      <c r="AM27" s="119">
        <f t="shared" si="15"/>
        <v>0.56145552312063951</v>
      </c>
      <c r="AN27" s="4">
        <f>IFERROR(IFERROR(SUMIF('129'!$P:$P,CDM!$F27,'129'!$Y:$Y),0)/IFERROR(SUMIF('129'!$P:$P,CDM!$F27,'129'!$X:$X),0),0)</f>
        <v>37.145951704545453</v>
      </c>
      <c r="AO27" s="4">
        <f>IFERROR(IFERROR(SUMIF('129'!P:P,CDM!$F27,'129'!$Z:$Z),0)/IFERROR(SUMIF('129'!P:P,CDM!$F27,'129'!$X:$X),0),0)</f>
        <v>30.507102272727273</v>
      </c>
      <c r="AP27" s="34">
        <f t="shared" si="16"/>
        <v>0.90976589394548069</v>
      </c>
      <c r="AQ27" s="35">
        <f t="shared" si="17"/>
        <v>0</v>
      </c>
      <c r="AR27" s="35">
        <f t="shared" si="18"/>
        <v>2.8571428571428572</v>
      </c>
      <c r="AS27" s="35">
        <f t="shared" si="19"/>
        <v>0.93167701863354024</v>
      </c>
      <c r="AT27" s="10" t="str">
        <f t="shared" si="20"/>
        <v>B</v>
      </c>
      <c r="AU27" s="10" t="str">
        <f t="shared" si="21"/>
        <v>Z</v>
      </c>
      <c r="AV27" s="10" t="str">
        <f t="shared" si="22"/>
        <v>A</v>
      </c>
      <c r="AW27" s="10" t="str">
        <f t="shared" si="23"/>
        <v>B</v>
      </c>
      <c r="AX27" s="10">
        <f t="shared" si="24"/>
        <v>5</v>
      </c>
    </row>
    <row r="28" spans="1:52" ht="14.45" customHeight="1" x14ac:dyDescent="0.25">
      <c r="A28" s="104">
        <v>44456</v>
      </c>
      <c r="B28" s="104" t="s">
        <v>193</v>
      </c>
      <c r="C28" s="107">
        <v>86736</v>
      </c>
      <c r="D28" s="105" t="s">
        <v>36</v>
      </c>
      <c r="E28" s="105" t="s">
        <v>400</v>
      </c>
      <c r="F28" s="106" t="s">
        <v>35</v>
      </c>
      <c r="G28" s="105" t="s">
        <v>128</v>
      </c>
      <c r="H28" s="191">
        <f>IFERROR(VLOOKUP(F28,'129'!P:AA,12,0),0)</f>
        <v>143.15469999999999</v>
      </c>
      <c r="I28" s="166">
        <f>IFERROR(SUMIF('129'!$P:$P,CDM!$F28,'129'!$W:$W),0)</f>
        <v>114.02803499999999</v>
      </c>
      <c r="J28" s="170">
        <f>IFERROR(SUMIF('129'!$P:$P,CDM!$F28,'129'!$Q:$Q),0)</f>
        <v>28</v>
      </c>
      <c r="K28" s="4">
        <f>IFERROR(VLOOKUP($D28,Simyo!O:P,2,0),0)</f>
        <v>0</v>
      </c>
      <c r="L28" s="4">
        <f>IFERROR(VLOOKUP($D28,Simyo!$I:$J,2,0),0)</f>
        <v>0</v>
      </c>
      <c r="M28" s="4">
        <f>IFERROR(VLOOKUP(D28,Moviles!A:B,2,0),0)</f>
        <v>15</v>
      </c>
      <c r="N28" s="4">
        <f>IFERROR(VLOOKUP($B28,Fibras!$A:$D,2,0),0)+IFERROR(VLOOKUP($D28,Fibras!$A:$D,2,0),0)</f>
        <v>10</v>
      </c>
      <c r="O28" s="4">
        <f>IFERROR(VLOOKUP(D28,Orange!AB:AC,2,0),0)</f>
        <v>0</v>
      </c>
      <c r="P28" s="4">
        <f>IFERROR(VLOOKUP(D28,Orange!AH:AI,2,0),0)</f>
        <v>0</v>
      </c>
      <c r="Q28" s="4">
        <f t="shared" si="8"/>
        <v>15</v>
      </c>
      <c r="R28" s="4">
        <f t="shared" si="9"/>
        <v>10</v>
      </c>
      <c r="S28" s="20">
        <f t="shared" si="3"/>
        <v>0.93333333333333335</v>
      </c>
      <c r="T28" s="20">
        <f t="shared" si="4"/>
        <v>0.7</v>
      </c>
      <c r="U28" s="4">
        <f>IFERROR(VLOOKUP($B28,Moviles!$G:$I,2,0),0)+IFERROR(VLOOKUP($D28,Moviles!$G:$I,2,0),0)+ IFERROR(VLOOKUP($D28,Simyo!L:M,2,0),0)+IFERROR(VLOOKUP(D28,Orange!AK:AL,2,0),0)</f>
        <v>14</v>
      </c>
      <c r="V28" s="3">
        <f t="shared" si="10"/>
        <v>0.13154659729074522</v>
      </c>
      <c r="W28" s="4">
        <f>IFERROR(VLOOKUP($B28,Fibras!$G:$J,2,0),0)+IFERROR(VLOOKUP($D28,Fibras!$G:$J,2,0),0)+IFERROR(VLOOKUP($D28,Simyo!R:S,2,0),0)+IFERROR(VLOOKUP(D28,Orange!AE:AF,2,0),0)</f>
        <v>7</v>
      </c>
      <c r="X28" s="7">
        <f t="shared" si="5"/>
        <v>8.7697731527163481E-2</v>
      </c>
      <c r="Y28" s="22">
        <f>IFERROR(VLOOKUP($B28,Terminales!$A:$B,2,0),0)+IFERROR(VLOOKUP(D28,Fibras!$A:$E,5,0),0)+IFERROR(VLOOKUP(D28,Moviles!$A:$C,3,0),0)+IFERROR(VLOOKUP($D28,Terminales!$A:$B,2,0),0)+IFERROR(VLOOKUP(D28,Fibras!$A:$E,5,0),0)+IFERROR(VLOOKUP(D28,Moviles!$A:$C,3,0),0)</f>
        <v>0</v>
      </c>
      <c r="Z28" s="22">
        <f>IFERROR(VLOOKUP(B28,Terminales!$E:$F,2,0),0)+IFERROR(VLOOKUP(D28,Fibras!$G:$K,5,0),0)+IFERROR(VLOOKUP(D28,Moviles!$G:$I,3,0),0)+IFERROR(VLOOKUP(D28,Terminales!$E:$F,2,0),0)+IFERROR(VLOOKUP(D28,Fibras!$G:$K,5,0),0)+IFERROR(VLOOKUP(D28,Moviles!$G:$I,3,0),0)</f>
        <v>0</v>
      </c>
      <c r="AA28" s="19">
        <f t="shared" si="11"/>
        <v>0</v>
      </c>
      <c r="AB28" s="4">
        <f>IFERROR(VLOOKUP($D28,Fibras!$A:$D,3,0),0)</f>
        <v>5</v>
      </c>
      <c r="AC28" s="4">
        <f>IFERROR(VLOOKUP($D28,Fibras!$G:$J,3,0),0)</f>
        <v>4</v>
      </c>
      <c r="AD28" s="19">
        <f t="shared" si="12"/>
        <v>0.5</v>
      </c>
      <c r="AE28" s="15">
        <f t="shared" si="6"/>
        <v>25.379723503961113</v>
      </c>
      <c r="AF28" s="4">
        <f>IFERROR(VLOOKUP($B28,Fibras!$A:$E,4,0),0)+IFERROR(VLOOKUP($D28,Fibras!$A:$E,4,0),0)</f>
        <v>6</v>
      </c>
      <c r="AG28" s="4">
        <f>IFERROR(VLOOKUP($B28,Fibras!$G:$J,4,0),0)+IFERROR(VLOOKUP($D28,Fibras!$G:$J,4,0),0)</f>
        <v>5</v>
      </c>
      <c r="AH28" s="21">
        <f t="shared" si="7"/>
        <v>0.6</v>
      </c>
      <c r="AI28" s="170">
        <f>IFERROR(SUMIF('129'!$P:$P,CDM!$F28,'129'!$T:$T),0)</f>
        <v>2894</v>
      </c>
      <c r="AJ28" s="170">
        <f>IFERROR(SUMIF('129'!$P:$P,CDM!$F28,'129'!$U:$U),0)</f>
        <v>2900</v>
      </c>
      <c r="AK28" s="4">
        <f t="shared" si="13"/>
        <v>25.379723503961113</v>
      </c>
      <c r="AL28" s="4">
        <f t="shared" si="14"/>
        <v>25.43234214287741</v>
      </c>
      <c r="AM28" s="119">
        <f t="shared" si="15"/>
        <v>0.24555364827605775</v>
      </c>
      <c r="AN28" s="4">
        <f>IFERROR(IFERROR(SUMIF('129'!$P:$P,CDM!$F28,'129'!$Y:$Y),0)/IFERROR(SUMIF('129'!$P:$P,CDM!$F28,'129'!$X:$X),0),0)</f>
        <v>29.727967097532314</v>
      </c>
      <c r="AO28" s="4">
        <f>IFERROR(IFERROR(SUMIF('129'!P:P,CDM!$F28,'129'!$Z:$Z),0)/IFERROR(SUMIF('129'!P:P,CDM!$F28,'129'!$X:$X),0),0)</f>
        <v>35.376321974148063</v>
      </c>
      <c r="AP28" s="34">
        <f t="shared" si="16"/>
        <v>1.0962216440895436</v>
      </c>
      <c r="AQ28" s="35">
        <f t="shared" si="17"/>
        <v>0</v>
      </c>
      <c r="AR28" s="35">
        <f t="shared" si="18"/>
        <v>1.6666666666666667</v>
      </c>
      <c r="AS28" s="35">
        <f t="shared" si="19"/>
        <v>0.65217391304347816</v>
      </c>
      <c r="AT28" s="10" t="str">
        <f t="shared" si="20"/>
        <v>A</v>
      </c>
      <c r="AU28" s="10" t="str">
        <f t="shared" si="21"/>
        <v>Z</v>
      </c>
      <c r="AV28" s="10" t="str">
        <f t="shared" si="22"/>
        <v>A</v>
      </c>
      <c r="AW28" s="10" t="str">
        <f t="shared" si="23"/>
        <v>Z</v>
      </c>
      <c r="AX28" s="10">
        <f t="shared" si="24"/>
        <v>6</v>
      </c>
    </row>
    <row r="29" spans="1:52" ht="14.45" customHeight="1" x14ac:dyDescent="0.25">
      <c r="A29" s="104">
        <v>44469</v>
      </c>
      <c r="B29" s="104" t="s">
        <v>193</v>
      </c>
      <c r="C29" s="107" t="s">
        <v>497</v>
      </c>
      <c r="D29" s="105" t="s">
        <v>76</v>
      </c>
      <c r="E29" s="105" t="s">
        <v>408</v>
      </c>
      <c r="F29" s="106" t="s">
        <v>137</v>
      </c>
      <c r="G29" s="105" t="s">
        <v>128</v>
      </c>
      <c r="H29" s="191">
        <f>IFERROR(VLOOKUP(F29,'129'!P:AA,12,0),0)</f>
        <v>0</v>
      </c>
      <c r="I29" s="166">
        <f>IFERROR(SUMIF('129'!$P:$P,CDM!$F29,'129'!$W:$W),0)</f>
        <v>0</v>
      </c>
      <c r="J29" s="170">
        <f>IFERROR(SUMIF('129'!$P:$P,CDM!$F29,'129'!$Q:$Q),0)</f>
        <v>0</v>
      </c>
      <c r="K29" s="4">
        <f>IFERROR(VLOOKUP($D29,Simyo!O:P,2,0),0)</f>
        <v>0</v>
      </c>
      <c r="L29" s="4">
        <f>IFERROR(VLOOKUP($D29,Simyo!$I:$J,2,0),0)</f>
        <v>0</v>
      </c>
      <c r="M29" s="4">
        <f>IFERROR(VLOOKUP(D29,Moviles!A:B,2,0),0)</f>
        <v>0</v>
      </c>
      <c r="N29" s="4">
        <f>IFERROR(VLOOKUP($B29,Fibras!$A:$D,2,0),0)+IFERROR(VLOOKUP($D29,Fibras!$A:$D,2,0),0)</f>
        <v>0</v>
      </c>
      <c r="O29" s="4">
        <f>IFERROR(VLOOKUP(D29,Orange!AB:AC,2,0),0)</f>
        <v>0</v>
      </c>
      <c r="P29" s="4">
        <f>IFERROR(VLOOKUP(D29,Orange!AH:AI,2,0),0)</f>
        <v>0</v>
      </c>
      <c r="Q29" s="4">
        <f t="shared" si="8"/>
        <v>0</v>
      </c>
      <c r="R29" s="4">
        <f t="shared" si="9"/>
        <v>0</v>
      </c>
      <c r="S29" s="20">
        <f t="shared" si="3"/>
        <v>0</v>
      </c>
      <c r="T29" s="20">
        <f t="shared" si="4"/>
        <v>0</v>
      </c>
      <c r="U29" s="4">
        <f>IFERROR(VLOOKUP($B29,Moviles!$G:$I,2,0),0)+IFERROR(VLOOKUP($D29,Moviles!$G:$I,2,0),0)+ IFERROR(VLOOKUP($D29,Simyo!L:M,2,0),0)+IFERROR(VLOOKUP(D29,Orange!AK:AL,2,0),0)</f>
        <v>0</v>
      </c>
      <c r="V29" s="3">
        <f t="shared" si="10"/>
        <v>0</v>
      </c>
      <c r="W29" s="4">
        <f>IFERROR(VLOOKUP($B29,Fibras!$G:$J,2,0),0)+IFERROR(VLOOKUP($D29,Fibras!$G:$J,2,0),0)+IFERROR(VLOOKUP($D29,Simyo!R:S,2,0),0)+IFERROR(VLOOKUP(D29,Orange!AE:AF,2,0),0)</f>
        <v>0</v>
      </c>
      <c r="X29" s="7">
        <f t="shared" si="5"/>
        <v>0</v>
      </c>
      <c r="Y29" s="22">
        <f>IFERROR(VLOOKUP($B29,Terminales!$A:$B,2,0),0)+IFERROR(VLOOKUP(D29,Fibras!$A:$E,5,0),0)+IFERROR(VLOOKUP(D29,Moviles!$A:$C,3,0),0)+IFERROR(VLOOKUP($D29,Terminales!$A:$B,2,0),0)+IFERROR(VLOOKUP(D29,Fibras!$A:$E,5,0),0)+IFERROR(VLOOKUP(D29,Moviles!$A:$C,3,0),0)</f>
        <v>0</v>
      </c>
      <c r="Z29" s="22">
        <f>IFERROR(VLOOKUP(B29,Terminales!$E:$F,2,0),0)+IFERROR(VLOOKUP(D29,Fibras!$G:$K,5,0),0)+IFERROR(VLOOKUP(D29,Moviles!$G:$I,3,0),0)+IFERROR(VLOOKUP(D29,Terminales!$E:$F,2,0),0)+IFERROR(VLOOKUP(D29,Fibras!$G:$K,5,0),0)+IFERROR(VLOOKUP(D29,Moviles!$G:$I,3,0),0)</f>
        <v>0</v>
      </c>
      <c r="AA29" s="19">
        <f t="shared" si="11"/>
        <v>0</v>
      </c>
      <c r="AB29" s="4">
        <f>IFERROR(VLOOKUP($D29,Fibras!$A:$D,3,0),0)</f>
        <v>0</v>
      </c>
      <c r="AC29" s="4">
        <f>IFERROR(VLOOKUP($D29,Fibras!$G:$J,3,0),0)</f>
        <v>0</v>
      </c>
      <c r="AD29" s="19">
        <f t="shared" si="12"/>
        <v>0</v>
      </c>
      <c r="AE29" s="15">
        <f t="shared" si="6"/>
        <v>0</v>
      </c>
      <c r="AF29" s="4">
        <f>IFERROR(VLOOKUP($B29,Fibras!$A:$E,4,0),0)+IFERROR(VLOOKUP($D29,Fibras!$A:$E,4,0),0)</f>
        <v>0</v>
      </c>
      <c r="AG29" s="4">
        <f>IFERROR(VLOOKUP($B29,Fibras!$G:$J,4,0),0)+IFERROR(VLOOKUP($D29,Fibras!$G:$J,4,0),0)</f>
        <v>0</v>
      </c>
      <c r="AH29" s="21">
        <f t="shared" si="7"/>
        <v>0</v>
      </c>
      <c r="AI29" s="170">
        <f>IFERROR(SUMIF('129'!$P:$P,CDM!$F29,'129'!$T:$T),0)</f>
        <v>0</v>
      </c>
      <c r="AJ29" s="170">
        <f>IFERROR(SUMIF('129'!$P:$P,CDM!$F29,'129'!$U:$U),0)</f>
        <v>0</v>
      </c>
      <c r="AK29" s="4" t="str">
        <f t="shared" si="13"/>
        <v>-</v>
      </c>
      <c r="AL29" s="4" t="str">
        <f t="shared" si="14"/>
        <v>-</v>
      </c>
      <c r="AM29" s="119" t="str">
        <f t="shared" si="15"/>
        <v>-</v>
      </c>
      <c r="AN29" s="4">
        <f>IFERROR(IFERROR(SUMIF('129'!$P:$P,CDM!$F29,'129'!$Y:$Y),0)/IFERROR(SUMIF('129'!$P:$P,CDM!$F29,'129'!$X:$X),0),0)</f>
        <v>0</v>
      </c>
      <c r="AO29" s="4">
        <f>IFERROR(IFERROR(SUMIF('129'!P:P,CDM!$F29,'129'!$Z:$Z),0)/IFERROR(SUMIF('129'!P:P,CDM!$F29,'129'!$X:$X),0),0)</f>
        <v>0</v>
      </c>
      <c r="AP29" s="34">
        <f t="shared" si="16"/>
        <v>0</v>
      </c>
      <c r="AQ29" s="35">
        <f t="shared" si="17"/>
        <v>0</v>
      </c>
      <c r="AR29" s="35">
        <f t="shared" si="18"/>
        <v>0</v>
      </c>
      <c r="AS29" s="35">
        <f t="shared" si="19"/>
        <v>0</v>
      </c>
      <c r="AT29" s="10" t="str">
        <f t="shared" si="20"/>
        <v>Z</v>
      </c>
      <c r="AU29" s="10" t="str">
        <f t="shared" si="21"/>
        <v>Z</v>
      </c>
      <c r="AV29" s="10" t="str">
        <f t="shared" si="22"/>
        <v>Z</v>
      </c>
      <c r="AW29" s="10" t="str">
        <f t="shared" si="23"/>
        <v>Z</v>
      </c>
      <c r="AX29" s="10">
        <f t="shared" si="24"/>
        <v>-10</v>
      </c>
    </row>
    <row r="30" spans="1:52" ht="14.45" customHeight="1" x14ac:dyDescent="0.25">
      <c r="A30" s="104">
        <v>44480</v>
      </c>
      <c r="B30" s="104" t="s">
        <v>193</v>
      </c>
      <c r="C30" s="107">
        <v>85609</v>
      </c>
      <c r="D30" s="105" t="s">
        <v>80</v>
      </c>
      <c r="E30" s="105" t="s">
        <v>401</v>
      </c>
      <c r="F30" s="106" t="s">
        <v>81</v>
      </c>
      <c r="G30" s="105" t="s">
        <v>128</v>
      </c>
      <c r="H30" s="191">
        <f>IFERROR(VLOOKUP(F30,'129'!P:AA,12,0),0)</f>
        <v>11.837218</v>
      </c>
      <c r="I30" s="166">
        <f>IFERROR(SUMIF('129'!$P:$P,CDM!$F30,'129'!$W:$W),0)</f>
        <v>8.301107</v>
      </c>
      <c r="J30" s="170">
        <f>IFERROR(SUMIF('129'!$P:$P,CDM!$F30,'129'!$Q:$Q),0)</f>
        <v>28</v>
      </c>
      <c r="K30" s="4">
        <f>IFERROR(VLOOKUP($D30,Simyo!O:P,2,0),0)</f>
        <v>0</v>
      </c>
      <c r="L30" s="4">
        <f>IFERROR(VLOOKUP($D30,Simyo!$I:$J,2,0),0)</f>
        <v>0</v>
      </c>
      <c r="M30" s="4">
        <f>IFERROR(VLOOKUP(D30,Moviles!A:B,2,0),0)</f>
        <v>0</v>
      </c>
      <c r="N30" s="4">
        <f>IFERROR(VLOOKUP($B30,Fibras!$A:$D,2,0),0)+IFERROR(VLOOKUP($D30,Fibras!$A:$D,2,0),0)</f>
        <v>1</v>
      </c>
      <c r="O30" s="4">
        <f>IFERROR(VLOOKUP(D30,Orange!AB:AC,2,0),0)</f>
        <v>0</v>
      </c>
      <c r="P30" s="4">
        <f>IFERROR(VLOOKUP(D30,Orange!AH:AI,2,0),0)</f>
        <v>0</v>
      </c>
      <c r="Q30" s="4">
        <f t="shared" si="8"/>
        <v>0</v>
      </c>
      <c r="R30" s="4">
        <f t="shared" si="9"/>
        <v>1</v>
      </c>
      <c r="S30" s="20">
        <f t="shared" si="3"/>
        <v>0</v>
      </c>
      <c r="T30" s="20">
        <f t="shared" si="4"/>
        <v>0</v>
      </c>
      <c r="U30" s="4">
        <f>IFERROR(VLOOKUP($B30,Moviles!$G:$I,2,0),0)+IFERROR(VLOOKUP($D30,Moviles!$G:$I,2,0),0)+ IFERROR(VLOOKUP($D30,Simyo!L:M,2,0),0)+IFERROR(VLOOKUP(D30,Orange!AK:AL,2,0),0)</f>
        <v>0</v>
      </c>
      <c r="V30" s="3">
        <f t="shared" si="10"/>
        <v>0</v>
      </c>
      <c r="W30" s="4">
        <f>IFERROR(VLOOKUP($B30,Fibras!$G:$J,2,0),0)+IFERROR(VLOOKUP($D30,Fibras!$G:$J,2,0),0)+IFERROR(VLOOKUP($D30,Simyo!R:S,2,0),0)+IFERROR(VLOOKUP(D30,Orange!AE:AF,2,0),0)</f>
        <v>0</v>
      </c>
      <c r="X30" s="7">
        <f t="shared" si="5"/>
        <v>0.12046586075808925</v>
      </c>
      <c r="Y30" s="22">
        <f>IFERROR(VLOOKUP($B30,Terminales!$A:$B,2,0),0)+IFERROR(VLOOKUP(D30,Fibras!$A:$E,5,0),0)+IFERROR(VLOOKUP(D30,Moviles!$A:$C,3,0),0)+IFERROR(VLOOKUP($D30,Terminales!$A:$B,2,0),0)+IFERROR(VLOOKUP(D30,Fibras!$A:$E,5,0),0)+IFERROR(VLOOKUP(D30,Moviles!$A:$C,3,0),0)</f>
        <v>0</v>
      </c>
      <c r="Z30" s="22">
        <f>IFERROR(VLOOKUP(B30,Terminales!$E:$F,2,0),0)+IFERROR(VLOOKUP(D30,Fibras!$G:$K,5,0),0)+IFERROR(VLOOKUP(D30,Moviles!$G:$I,3,0),0)+IFERROR(VLOOKUP(D30,Terminales!$E:$F,2,0),0)+IFERROR(VLOOKUP(D30,Fibras!$G:$K,5,0),0)+IFERROR(VLOOKUP(D30,Moviles!$G:$I,3,0),0)</f>
        <v>0</v>
      </c>
      <c r="AA30" s="19">
        <f t="shared" si="11"/>
        <v>0</v>
      </c>
      <c r="AB30" s="4">
        <f>IFERROR(VLOOKUP($D30,Fibras!$A:$D,3,0),0)</f>
        <v>1</v>
      </c>
      <c r="AC30" s="4">
        <f>IFERROR(VLOOKUP($D30,Fibras!$G:$J,3,0),0)</f>
        <v>0</v>
      </c>
      <c r="AD30" s="19">
        <f t="shared" si="12"/>
        <v>1</v>
      </c>
      <c r="AE30" s="15">
        <f t="shared" si="6"/>
        <v>21.322457354181797</v>
      </c>
      <c r="AF30" s="4">
        <f>IFERROR(VLOOKUP($B30,Fibras!$A:$E,4,0),0)+IFERROR(VLOOKUP($D30,Fibras!$A:$E,4,0),0)</f>
        <v>1</v>
      </c>
      <c r="AG30" s="4">
        <f>IFERROR(VLOOKUP($B30,Fibras!$G:$J,4,0),0)+IFERROR(VLOOKUP($D30,Fibras!$G:$J,4,0),0)</f>
        <v>0</v>
      </c>
      <c r="AH30" s="21">
        <f t="shared" si="7"/>
        <v>1</v>
      </c>
      <c r="AI30" s="170">
        <f>IFERROR(SUMIF('129'!$P:$P,CDM!$F30,'129'!$T:$T),0)</f>
        <v>177</v>
      </c>
      <c r="AJ30" s="170">
        <f>IFERROR(SUMIF('129'!$P:$P,CDM!$F30,'129'!$U:$U),0)</f>
        <v>193</v>
      </c>
      <c r="AK30" s="4">
        <f t="shared" si="13"/>
        <v>21.322457354181797</v>
      </c>
      <c r="AL30" s="4">
        <f t="shared" si="14"/>
        <v>23.249911126311225</v>
      </c>
      <c r="AM30" s="119">
        <f t="shared" si="15"/>
        <v>3.3730441012264989</v>
      </c>
      <c r="AN30" s="4">
        <f>IFERROR(IFERROR(SUMIF('129'!$P:$P,CDM!$F30,'129'!$Y:$Y),0)/IFERROR(SUMIF('129'!$P:$P,CDM!$F30,'129'!$X:$X),0),0)</f>
        <v>41.638461538461542</v>
      </c>
      <c r="AO30" s="4">
        <f>IFERROR(IFERROR(SUMIF('129'!P:P,CDM!$F30,'129'!$Z:$Z),0)/IFERROR(SUMIF('129'!P:P,CDM!$F30,'129'!$X:$X),0),0)</f>
        <v>26.069230769230771</v>
      </c>
      <c r="AP30" s="34">
        <f t="shared" si="16"/>
        <v>1.5058232594761156</v>
      </c>
      <c r="AQ30" s="35">
        <f t="shared" si="17"/>
        <v>0</v>
      </c>
      <c r="AR30" s="35">
        <f t="shared" si="18"/>
        <v>3.3333333333333335</v>
      </c>
      <c r="AS30" s="35">
        <f t="shared" si="19"/>
        <v>1.0869565217391304</v>
      </c>
      <c r="AT30" s="10" t="str">
        <f t="shared" si="20"/>
        <v>A</v>
      </c>
      <c r="AU30" s="10" t="str">
        <f t="shared" si="21"/>
        <v>Z</v>
      </c>
      <c r="AV30" s="10" t="str">
        <f t="shared" si="22"/>
        <v>A</v>
      </c>
      <c r="AW30" s="10" t="str">
        <f t="shared" si="23"/>
        <v>A</v>
      </c>
      <c r="AX30" s="10">
        <f t="shared" si="24"/>
        <v>8</v>
      </c>
    </row>
    <row r="31" spans="1:52" ht="14.45" customHeight="1" x14ac:dyDescent="0.25">
      <c r="A31" s="104">
        <v>44480</v>
      </c>
      <c r="B31" s="104" t="s">
        <v>193</v>
      </c>
      <c r="C31" s="107">
        <v>85894</v>
      </c>
      <c r="D31" s="105" t="s">
        <v>84</v>
      </c>
      <c r="E31" s="105" t="s">
        <v>402</v>
      </c>
      <c r="F31" s="106" t="s">
        <v>85</v>
      </c>
      <c r="G31" s="105" t="s">
        <v>128</v>
      </c>
      <c r="H31" s="191">
        <f>IFERROR(VLOOKUP(F31,'129'!P:AA,12,0),0)</f>
        <v>125.863867</v>
      </c>
      <c r="I31" s="166">
        <f>IFERROR(SUMIF('129'!$P:$P,CDM!$F31,'129'!$W:$W),0)</f>
        <v>103.58137000000002</v>
      </c>
      <c r="J31" s="170">
        <f>IFERROR(SUMIF('129'!$P:$P,CDM!$F31,'129'!$Q:$Q),0)</f>
        <v>46</v>
      </c>
      <c r="K31" s="4">
        <f>IFERROR(VLOOKUP($D31,Simyo!O:P,2,0),0)</f>
        <v>0</v>
      </c>
      <c r="L31" s="4">
        <f>IFERROR(VLOOKUP($D31,Simyo!$I:$J,2,0),0)</f>
        <v>0</v>
      </c>
      <c r="M31" s="4">
        <f>IFERROR(VLOOKUP(D31,Moviles!A:B,2,0),0)</f>
        <v>7</v>
      </c>
      <c r="N31" s="4">
        <f>IFERROR(VLOOKUP($B31,Fibras!$A:$D,2,0),0)+IFERROR(VLOOKUP($D31,Fibras!$A:$D,2,0),0)</f>
        <v>6</v>
      </c>
      <c r="O31" s="4">
        <f>IFERROR(VLOOKUP(D31,Orange!AB:AC,2,0),0)</f>
        <v>0</v>
      </c>
      <c r="P31" s="4">
        <f>IFERROR(VLOOKUP(D31,Orange!AH:AI,2,0),0)</f>
        <v>0</v>
      </c>
      <c r="Q31" s="4">
        <f t="shared" si="8"/>
        <v>7</v>
      </c>
      <c r="R31" s="4">
        <f t="shared" si="9"/>
        <v>6</v>
      </c>
      <c r="S31" s="20">
        <f t="shared" si="3"/>
        <v>0.42857142857142855</v>
      </c>
      <c r="T31" s="20">
        <f t="shared" si="4"/>
        <v>0.66666666666666663</v>
      </c>
      <c r="U31" s="4">
        <f>IFERROR(VLOOKUP($B31,Moviles!$G:$I,2,0),0)+IFERROR(VLOOKUP($D31,Moviles!$G:$I,2,0),0)+ IFERROR(VLOOKUP($D31,Simyo!L:M,2,0),0)+IFERROR(VLOOKUP(D31,Orange!AK:AL,2,0),0)</f>
        <v>3</v>
      </c>
      <c r="V31" s="3">
        <f t="shared" si="10"/>
        <v>6.7579720175548932E-2</v>
      </c>
      <c r="W31" s="4">
        <f>IFERROR(VLOOKUP($B31,Fibras!$G:$J,2,0),0)+IFERROR(VLOOKUP($D31,Fibras!$G:$J,2,0),0)+IFERROR(VLOOKUP($D31,Simyo!R:S,2,0),0)+IFERROR(VLOOKUP(D31,Orange!AE:AF,2,0),0)</f>
        <v>4</v>
      </c>
      <c r="X31" s="7">
        <f t="shared" si="5"/>
        <v>5.7925474436184794E-2</v>
      </c>
      <c r="Y31" s="22">
        <f>IFERROR(VLOOKUP($B31,Terminales!$A:$B,2,0),0)+IFERROR(VLOOKUP(D31,Fibras!$A:$E,5,0),0)+IFERROR(VLOOKUP(D31,Moviles!$A:$C,3,0),0)+IFERROR(VLOOKUP($D31,Terminales!$A:$B,2,0),0)+IFERROR(VLOOKUP(D31,Fibras!$A:$E,5,0),0)+IFERROR(VLOOKUP(D31,Moviles!$A:$C,3,0),0)</f>
        <v>0</v>
      </c>
      <c r="Z31" s="22">
        <f>IFERROR(VLOOKUP(B31,Terminales!$E:$F,2,0),0)+IFERROR(VLOOKUP(D31,Fibras!$G:$K,5,0),0)+IFERROR(VLOOKUP(D31,Moviles!$G:$I,3,0),0)+IFERROR(VLOOKUP(D31,Terminales!$E:$F,2,0),0)+IFERROR(VLOOKUP(D31,Fibras!$G:$K,5,0),0)+IFERROR(VLOOKUP(D31,Moviles!$G:$I,3,0),0)</f>
        <v>0</v>
      </c>
      <c r="AA31" s="19">
        <f t="shared" si="11"/>
        <v>0</v>
      </c>
      <c r="AB31" s="4">
        <f>IFERROR(VLOOKUP($D31,Fibras!$A:$D,3,0),0)</f>
        <v>6</v>
      </c>
      <c r="AC31" s="4">
        <f>IFERROR(VLOOKUP($D31,Fibras!$G:$J,3,0),0)</f>
        <v>4</v>
      </c>
      <c r="AD31" s="19">
        <f t="shared" si="12"/>
        <v>1</v>
      </c>
      <c r="AE31" s="15">
        <f t="shared" si="6"/>
        <v>27.485637619969687</v>
      </c>
      <c r="AF31" s="4">
        <f>IFERROR(VLOOKUP($B31,Fibras!$A:$E,4,0),0)+IFERROR(VLOOKUP($D31,Fibras!$A:$E,4,0),0)</f>
        <v>6</v>
      </c>
      <c r="AG31" s="4">
        <f>IFERROR(VLOOKUP($B31,Fibras!$G:$J,4,0),0)+IFERROR(VLOOKUP($D31,Fibras!$G:$J,4,0),0)</f>
        <v>4</v>
      </c>
      <c r="AH31" s="21">
        <f t="shared" si="7"/>
        <v>1</v>
      </c>
      <c r="AI31" s="170">
        <f>IFERROR(SUMIF('129'!$P:$P,CDM!$F31,'129'!$T:$T),0)</f>
        <v>2847</v>
      </c>
      <c r="AJ31" s="170">
        <f>IFERROR(SUMIF('129'!$P:$P,CDM!$F31,'129'!$U:$U),0)</f>
        <v>2865</v>
      </c>
      <c r="AK31" s="4">
        <f t="shared" si="13"/>
        <v>27.485637619969687</v>
      </c>
      <c r="AL31" s="4">
        <f t="shared" si="14"/>
        <v>27.65941404327824</v>
      </c>
      <c r="AM31" s="119">
        <f t="shared" si="15"/>
        <v>0.44409530401075009</v>
      </c>
      <c r="AN31" s="4">
        <f>IFERROR(IFERROR(SUMIF('129'!$P:$P,CDM!$F31,'129'!$Y:$Y),0)/IFERROR(SUMIF('129'!$P:$P,CDM!$F31,'129'!$X:$X),0),0)</f>
        <v>33.263442570792236</v>
      </c>
      <c r="AO31" s="4">
        <f>IFERROR(IFERROR(SUMIF('129'!P:P,CDM!$F31,'129'!$Z:$Z),0)/IFERROR(SUMIF('129'!P:P,CDM!$F31,'129'!$X:$X),0),0)</f>
        <v>31.579700922685333</v>
      </c>
      <c r="AP31" s="34">
        <f t="shared" si="16"/>
        <v>0.72406843045230995</v>
      </c>
      <c r="AQ31" s="35">
        <f t="shared" si="17"/>
        <v>0</v>
      </c>
      <c r="AR31" s="35">
        <f t="shared" si="18"/>
        <v>3.3333333333333335</v>
      </c>
      <c r="AS31" s="35">
        <f t="shared" si="19"/>
        <v>1.0869565217391304</v>
      </c>
      <c r="AT31" s="10" t="str">
        <f t="shared" si="20"/>
        <v>C</v>
      </c>
      <c r="AU31" s="10" t="str">
        <f t="shared" si="21"/>
        <v>Z</v>
      </c>
      <c r="AV31" s="10" t="str">
        <f t="shared" si="22"/>
        <v>A</v>
      </c>
      <c r="AW31" s="10" t="str">
        <f t="shared" si="23"/>
        <v>A</v>
      </c>
      <c r="AX31" s="10">
        <f t="shared" si="24"/>
        <v>0.5</v>
      </c>
    </row>
    <row r="32" spans="1:52" ht="14.45" customHeight="1" x14ac:dyDescent="0.25">
      <c r="A32" s="104">
        <v>44480</v>
      </c>
      <c r="B32" s="104" t="s">
        <v>193</v>
      </c>
      <c r="C32" s="107">
        <v>85901</v>
      </c>
      <c r="D32" s="105" t="s">
        <v>86</v>
      </c>
      <c r="E32" s="105" t="s">
        <v>403</v>
      </c>
      <c r="F32" s="106" t="s">
        <v>87</v>
      </c>
      <c r="G32" s="105" t="s">
        <v>128</v>
      </c>
      <c r="H32" s="191">
        <f>IFERROR(VLOOKUP(F32,'129'!P:AA,12,0),0)</f>
        <v>128.95970599999998</v>
      </c>
      <c r="I32" s="166">
        <f>IFERROR(SUMIF('129'!$P:$P,CDM!$F32,'129'!$W:$W),0)</f>
        <v>105.26859200000001</v>
      </c>
      <c r="J32" s="170">
        <f>IFERROR(SUMIF('129'!$P:$P,CDM!$F32,'129'!$Q:$Q),0)</f>
        <v>38</v>
      </c>
      <c r="K32" s="4">
        <f>IFERROR(VLOOKUP($D32,Simyo!O:P,2,0),0)</f>
        <v>0</v>
      </c>
      <c r="L32" s="4">
        <f>IFERROR(VLOOKUP($D32,Simyo!$I:$J,2,0),0)</f>
        <v>0</v>
      </c>
      <c r="M32" s="4">
        <f>IFERROR(VLOOKUP(D32,Moviles!A:B,2,0),0)</f>
        <v>8</v>
      </c>
      <c r="N32" s="4">
        <f>IFERROR(VLOOKUP($B32,Fibras!$A:$D,2,0),0)+IFERROR(VLOOKUP($D32,Fibras!$A:$D,2,0),0)</f>
        <v>8</v>
      </c>
      <c r="O32" s="4">
        <f>IFERROR(VLOOKUP(D32,Orange!AB:AC,2,0),0)</f>
        <v>0</v>
      </c>
      <c r="P32" s="4">
        <f>IFERROR(VLOOKUP(D32,Orange!AH:AI,2,0),0)</f>
        <v>0</v>
      </c>
      <c r="Q32" s="4">
        <f t="shared" si="8"/>
        <v>8</v>
      </c>
      <c r="R32" s="4">
        <f t="shared" si="9"/>
        <v>8</v>
      </c>
      <c r="S32" s="20">
        <f t="shared" si="3"/>
        <v>1</v>
      </c>
      <c r="T32" s="20">
        <f t="shared" si="4"/>
        <v>0.75</v>
      </c>
      <c r="U32" s="4">
        <f>IFERROR(VLOOKUP($B32,Moviles!$G:$I,2,0),0)+IFERROR(VLOOKUP($D32,Moviles!$G:$I,2,0),0)+ IFERROR(VLOOKUP($D32,Simyo!L:M,2,0),0)+IFERROR(VLOOKUP(D32,Orange!AK:AL,2,0),0)</f>
        <v>8</v>
      </c>
      <c r="V32" s="3">
        <f t="shared" si="10"/>
        <v>7.5996076778532373E-2</v>
      </c>
      <c r="W32" s="4">
        <f>IFERROR(VLOOKUP($B32,Fibras!$G:$J,2,0),0)+IFERROR(VLOOKUP($D32,Fibras!$G:$J,2,0),0)+IFERROR(VLOOKUP($D32,Simyo!R:S,2,0),0)+IFERROR(VLOOKUP(D32,Orange!AE:AF,2,0),0)</f>
        <v>6</v>
      </c>
      <c r="X32" s="7">
        <f t="shared" si="5"/>
        <v>7.5996076778532373E-2</v>
      </c>
      <c r="Y32" s="22">
        <f>IFERROR(VLOOKUP($B32,Terminales!$A:$B,2,0),0)+IFERROR(VLOOKUP(D32,Fibras!$A:$E,5,0),0)+IFERROR(VLOOKUP(D32,Moviles!$A:$C,3,0),0)+IFERROR(VLOOKUP($D32,Terminales!$A:$B,2,0),0)+IFERROR(VLOOKUP(D32,Fibras!$A:$E,5,0),0)+IFERROR(VLOOKUP(D32,Moviles!$A:$C,3,0),0)</f>
        <v>0</v>
      </c>
      <c r="Z32" s="22">
        <f>IFERROR(VLOOKUP(B32,Terminales!$E:$F,2,0),0)+IFERROR(VLOOKUP(D32,Fibras!$G:$K,5,0),0)+IFERROR(VLOOKUP(D32,Moviles!$G:$I,3,0),0)+IFERROR(VLOOKUP(D32,Terminales!$E:$F,2,0),0)+IFERROR(VLOOKUP(D32,Fibras!$G:$K,5,0),0)+IFERROR(VLOOKUP(D32,Moviles!$G:$I,3,0),0)</f>
        <v>0</v>
      </c>
      <c r="AA32" s="19">
        <f t="shared" si="11"/>
        <v>0</v>
      </c>
      <c r="AB32" s="4">
        <f>IFERROR(VLOOKUP($D32,Fibras!$A:$D,3,0),0)</f>
        <v>6</v>
      </c>
      <c r="AC32" s="4">
        <f>IFERROR(VLOOKUP($D32,Fibras!$G:$J,3,0),0)</f>
        <v>5</v>
      </c>
      <c r="AD32" s="19">
        <f t="shared" si="12"/>
        <v>0.75</v>
      </c>
      <c r="AE32" s="15">
        <f t="shared" si="6"/>
        <v>25.66767493194931</v>
      </c>
      <c r="AF32" s="4">
        <f>IFERROR(VLOOKUP($B32,Fibras!$A:$E,4,0),0)+IFERROR(VLOOKUP($D32,Fibras!$A:$E,4,0),0)</f>
        <v>7</v>
      </c>
      <c r="AG32" s="4">
        <f>IFERROR(VLOOKUP($B32,Fibras!$G:$J,4,0),0)+IFERROR(VLOOKUP($D32,Fibras!$G:$J,4,0),0)</f>
        <v>5</v>
      </c>
      <c r="AH32" s="21">
        <f t="shared" si="7"/>
        <v>0.875</v>
      </c>
      <c r="AI32" s="170">
        <f>IFERROR(SUMIF('129'!$P:$P,CDM!$F32,'129'!$T:$T),0)</f>
        <v>2702</v>
      </c>
      <c r="AJ32" s="170">
        <f>IFERROR(SUMIF('129'!$P:$P,CDM!$F32,'129'!$U:$U),0)</f>
        <v>2715</v>
      </c>
      <c r="AK32" s="4">
        <f t="shared" si="13"/>
        <v>25.66767493194931</v>
      </c>
      <c r="AL32" s="4">
        <f t="shared" si="14"/>
        <v>25.791168556714425</v>
      </c>
      <c r="AM32" s="119">
        <f t="shared" si="15"/>
        <v>0.36098136469802877</v>
      </c>
      <c r="AN32" s="4">
        <f>IFERROR(IFERROR(SUMIF('129'!$P:$P,CDM!$F32,'129'!$Y:$Y),0)/IFERROR(SUMIF('129'!$P:$P,CDM!$F32,'129'!$X:$X),0),0)</f>
        <v>40.122420907840443</v>
      </c>
      <c r="AO32" s="4">
        <f>IFERROR(IFERROR(SUMIF('129'!P:P,CDM!$F32,'129'!$Z:$Z),0)/IFERROR(SUMIF('129'!P:P,CDM!$F32,'129'!$X:$X),0),0)</f>
        <v>36.078748280605225</v>
      </c>
      <c r="AP32" s="34">
        <f t="shared" si="16"/>
        <v>0.94995095973165466</v>
      </c>
      <c r="AQ32" s="35">
        <f t="shared" si="17"/>
        <v>0</v>
      </c>
      <c r="AR32" s="35">
        <f t="shared" si="18"/>
        <v>2.5</v>
      </c>
      <c r="AS32" s="35">
        <f t="shared" si="19"/>
        <v>0.95108695652173914</v>
      </c>
      <c r="AT32" s="10" t="str">
        <f t="shared" si="20"/>
        <v>B</v>
      </c>
      <c r="AU32" s="10" t="str">
        <f t="shared" si="21"/>
        <v>Z</v>
      </c>
      <c r="AV32" s="10" t="str">
        <f t="shared" si="22"/>
        <v>A</v>
      </c>
      <c r="AW32" s="10" t="str">
        <f t="shared" si="23"/>
        <v>B</v>
      </c>
      <c r="AX32" s="10">
        <f t="shared" si="24"/>
        <v>5</v>
      </c>
    </row>
    <row r="33" spans="1:50" ht="14.45" customHeight="1" x14ac:dyDescent="0.25">
      <c r="A33" s="104">
        <v>44502</v>
      </c>
      <c r="B33" s="104" t="s">
        <v>193</v>
      </c>
      <c r="C33" s="107">
        <v>85908</v>
      </c>
      <c r="D33" s="105" t="s">
        <v>107</v>
      </c>
      <c r="E33" s="105" t="s">
        <v>404</v>
      </c>
      <c r="F33" s="106" t="s">
        <v>122</v>
      </c>
      <c r="G33" s="105" t="s">
        <v>128</v>
      </c>
      <c r="H33" s="191">
        <f>IFERROR(VLOOKUP(F33,'129'!P:AA,12,0),0)</f>
        <v>0</v>
      </c>
      <c r="I33" s="166">
        <f>IFERROR(SUMIF('129'!$P:$P,CDM!$F33,'129'!$W:$W),0)</f>
        <v>0</v>
      </c>
      <c r="J33" s="170">
        <f>IFERROR(SUMIF('129'!$P:$P,CDM!$F33,'129'!$Q:$Q),0)</f>
        <v>0</v>
      </c>
      <c r="K33" s="4">
        <f>IFERROR(VLOOKUP($D33,Simyo!O:P,2,0),0)</f>
        <v>0</v>
      </c>
      <c r="L33" s="4">
        <f>IFERROR(VLOOKUP($D33,Simyo!$I:$J,2,0),0)</f>
        <v>0</v>
      </c>
      <c r="M33" s="4">
        <f>IFERROR(VLOOKUP(D33,Moviles!A:B,2,0),0)</f>
        <v>0</v>
      </c>
      <c r="N33" s="4">
        <f>IFERROR(VLOOKUP($B33,Fibras!$A:$D,2,0),0)+IFERROR(VLOOKUP($D33,Fibras!$A:$D,2,0),0)</f>
        <v>0</v>
      </c>
      <c r="O33" s="4">
        <f>IFERROR(VLOOKUP(D33,Orange!AB:AC,2,0),0)</f>
        <v>0</v>
      </c>
      <c r="P33" s="4">
        <f>IFERROR(VLOOKUP(D33,Orange!AH:AI,2,0),0)</f>
        <v>0</v>
      </c>
      <c r="Q33" s="4">
        <f t="shared" si="8"/>
        <v>0</v>
      </c>
      <c r="R33" s="4">
        <f t="shared" si="9"/>
        <v>0</v>
      </c>
      <c r="S33" s="20">
        <f t="shared" si="3"/>
        <v>0</v>
      </c>
      <c r="T33" s="20">
        <f t="shared" si="4"/>
        <v>0</v>
      </c>
      <c r="U33" s="4">
        <f>IFERROR(VLOOKUP($B33,Moviles!$G:$I,2,0),0)+IFERROR(VLOOKUP($D33,Moviles!$G:$I,2,0),0)+ IFERROR(VLOOKUP($D33,Simyo!L:M,2,0),0)+IFERROR(VLOOKUP(D33,Orange!AK:AL,2,0),0)</f>
        <v>0</v>
      </c>
      <c r="V33" s="3">
        <f t="shared" si="10"/>
        <v>0</v>
      </c>
      <c r="W33" s="4">
        <f>IFERROR(VLOOKUP($B33,Fibras!$G:$J,2,0),0)+IFERROR(VLOOKUP($D33,Fibras!$G:$J,2,0),0)+IFERROR(VLOOKUP($D33,Simyo!R:S,2,0),0)+IFERROR(VLOOKUP(D33,Orange!AE:AF,2,0),0)</f>
        <v>0</v>
      </c>
      <c r="X33" s="7">
        <f t="shared" si="5"/>
        <v>0</v>
      </c>
      <c r="Y33" s="22">
        <f>IFERROR(VLOOKUP($B33,Terminales!$A:$B,2,0),0)+IFERROR(VLOOKUP(D33,Fibras!$A:$E,5,0),0)+IFERROR(VLOOKUP(D33,Moviles!$A:$C,3,0),0)+IFERROR(VLOOKUP($D33,Terminales!$A:$B,2,0),0)+IFERROR(VLOOKUP(D33,Fibras!$A:$E,5,0),0)+IFERROR(VLOOKUP(D33,Moviles!$A:$C,3,0),0)</f>
        <v>0</v>
      </c>
      <c r="Z33" s="22">
        <f>IFERROR(VLOOKUP(B33,Terminales!$E:$F,2,0),0)+IFERROR(VLOOKUP(D33,Fibras!$G:$K,5,0),0)+IFERROR(VLOOKUP(D33,Moviles!$G:$I,3,0),0)+IFERROR(VLOOKUP(D33,Terminales!$E:$F,2,0),0)+IFERROR(VLOOKUP(D33,Fibras!$G:$K,5,0),0)+IFERROR(VLOOKUP(D33,Moviles!$G:$I,3,0),0)</f>
        <v>0</v>
      </c>
      <c r="AA33" s="19">
        <f t="shared" si="11"/>
        <v>0</v>
      </c>
      <c r="AB33" s="4">
        <f>IFERROR(VLOOKUP($D33,Fibras!$A:$D,3,0),0)</f>
        <v>0</v>
      </c>
      <c r="AC33" s="4">
        <f>IFERROR(VLOOKUP($D33,Fibras!$G:$J,3,0),0)</f>
        <v>0</v>
      </c>
      <c r="AD33" s="19">
        <f t="shared" si="12"/>
        <v>0</v>
      </c>
      <c r="AE33" s="15">
        <f t="shared" si="6"/>
        <v>0</v>
      </c>
      <c r="AF33" s="4">
        <f>IFERROR(VLOOKUP($B33,Fibras!$A:$E,4,0),0)+IFERROR(VLOOKUP($D33,Fibras!$A:$E,4,0),0)</f>
        <v>0</v>
      </c>
      <c r="AG33" s="4">
        <f>IFERROR(VLOOKUP($B33,Fibras!$G:$J,4,0),0)+IFERROR(VLOOKUP($D33,Fibras!$G:$J,4,0),0)</f>
        <v>0</v>
      </c>
      <c r="AH33" s="21">
        <f t="shared" si="7"/>
        <v>0</v>
      </c>
      <c r="AI33" s="170">
        <f>IFERROR(SUMIF('129'!$P:$P,CDM!$F33,'129'!$T:$T),0)</f>
        <v>0</v>
      </c>
      <c r="AJ33" s="170">
        <f>IFERROR(SUMIF('129'!$P:$P,CDM!$F33,'129'!$U:$U),0)</f>
        <v>0</v>
      </c>
      <c r="AK33" s="4" t="str">
        <f t="shared" si="13"/>
        <v>-</v>
      </c>
      <c r="AL33" s="4" t="str">
        <f t="shared" si="14"/>
        <v>-</v>
      </c>
      <c r="AM33" s="119" t="str">
        <f t="shared" si="15"/>
        <v>-</v>
      </c>
      <c r="AN33" s="4">
        <f>IFERROR(IFERROR(SUMIF('129'!$P:$P,CDM!$F33,'129'!$Y:$Y),0)/IFERROR(SUMIF('129'!$P:$P,CDM!$F33,'129'!$X:$X),0),0)</f>
        <v>0</v>
      </c>
      <c r="AO33" s="4">
        <f>IFERROR(IFERROR(SUMIF('129'!P:P,CDM!$F33,'129'!$Z:$Z),0)/IFERROR(SUMIF('129'!P:P,CDM!$F33,'129'!$X:$X),0),0)</f>
        <v>0</v>
      </c>
      <c r="AP33" s="34">
        <f t="shared" si="16"/>
        <v>0</v>
      </c>
      <c r="AQ33" s="35">
        <f t="shared" si="17"/>
        <v>0</v>
      </c>
      <c r="AR33" s="35">
        <f t="shared" si="18"/>
        <v>0</v>
      </c>
      <c r="AS33" s="35">
        <f t="shared" si="19"/>
        <v>0</v>
      </c>
      <c r="AT33" s="10" t="str">
        <f t="shared" si="20"/>
        <v>Z</v>
      </c>
      <c r="AU33" s="10" t="str">
        <f t="shared" si="21"/>
        <v>Z</v>
      </c>
      <c r="AV33" s="10" t="str">
        <f t="shared" si="22"/>
        <v>Z</v>
      </c>
      <c r="AW33" s="10" t="str">
        <f t="shared" si="23"/>
        <v>Z</v>
      </c>
      <c r="AX33" s="10">
        <f t="shared" si="24"/>
        <v>-10</v>
      </c>
    </row>
    <row r="34" spans="1:50" ht="14.45" customHeight="1" x14ac:dyDescent="0.25">
      <c r="A34" s="104">
        <v>44502</v>
      </c>
      <c r="B34" s="104" t="s">
        <v>302</v>
      </c>
      <c r="C34" s="107">
        <v>85986</v>
      </c>
      <c r="D34" s="105" t="s">
        <v>105</v>
      </c>
      <c r="E34" s="105" t="s">
        <v>405</v>
      </c>
      <c r="F34" s="106" t="s">
        <v>120</v>
      </c>
      <c r="G34" s="105" t="s">
        <v>128</v>
      </c>
      <c r="H34" s="191">
        <f>IFERROR(VLOOKUP(F34,'129'!P:AA,12,0),0)</f>
        <v>107.14943699999999</v>
      </c>
      <c r="I34" s="166">
        <f>IFERROR(SUMIF('129'!$P:$P,CDM!$F34,'129'!$W:$W),0)</f>
        <v>93.127212000000014</v>
      </c>
      <c r="J34" s="170">
        <f>IFERROR(SUMIF('129'!$P:$P,CDM!$F34,'129'!$Q:$Q),0)</f>
        <v>190</v>
      </c>
      <c r="K34" s="4">
        <f>IFERROR(VLOOKUP($D34,Simyo!O:P,2,0),0)</f>
        <v>0</v>
      </c>
      <c r="L34" s="4">
        <f>IFERROR(VLOOKUP($D34,Simyo!$I:$J,2,0),0)</f>
        <v>0</v>
      </c>
      <c r="M34" s="4">
        <f>IFERROR(VLOOKUP(D34,Moviles!A:B,2,0),0)</f>
        <v>7</v>
      </c>
      <c r="N34" s="4">
        <f>IFERROR(VLOOKUP($B34,Fibras!$A:$D,2,0),0)+IFERROR(VLOOKUP($D34,Fibras!$A:$D,2,0),0)</f>
        <v>6</v>
      </c>
      <c r="O34" s="4">
        <f>IFERROR(VLOOKUP(D34,Orange!AB:AC,2,0),0)</f>
        <v>0</v>
      </c>
      <c r="P34" s="4">
        <f>IFERROR(VLOOKUP(D34,Orange!AH:AI,2,0),0)</f>
        <v>0</v>
      </c>
      <c r="Q34" s="4">
        <f t="shared" si="8"/>
        <v>7</v>
      </c>
      <c r="R34" s="4">
        <f t="shared" si="9"/>
        <v>6</v>
      </c>
      <c r="S34" s="20">
        <f t="shared" si="3"/>
        <v>0.5714285714285714</v>
      </c>
      <c r="T34" s="20">
        <f t="shared" si="4"/>
        <v>0.66666666666666663</v>
      </c>
      <c r="U34" s="4">
        <f>IFERROR(VLOOKUP($B34,Moviles!$G:$I,2,0),0)+IFERROR(VLOOKUP($D34,Moviles!$G:$I,2,0),0)+ IFERROR(VLOOKUP($D34,Simyo!L:M,2,0),0)+IFERROR(VLOOKUP(D34,Orange!AK:AL,2,0),0)</f>
        <v>4</v>
      </c>
      <c r="V34" s="3">
        <f t="shared" si="10"/>
        <v>7.5165999815392293E-2</v>
      </c>
      <c r="W34" s="4">
        <f>IFERROR(VLOOKUP($B34,Fibras!$G:$J,2,0),0)+IFERROR(VLOOKUP($D34,Fibras!$G:$J,2,0),0)+IFERROR(VLOOKUP($D34,Simyo!R:S,2,0),0)+IFERROR(VLOOKUP(D34,Orange!AE:AF,2,0),0)</f>
        <v>4</v>
      </c>
      <c r="X34" s="7">
        <f t="shared" si="5"/>
        <v>6.4427999841764824E-2</v>
      </c>
      <c r="Y34" s="22">
        <f>IFERROR(VLOOKUP($B34,Terminales!$A:$B,2,0),0)+IFERROR(VLOOKUP(D34,Fibras!$A:$E,5,0),0)+IFERROR(VLOOKUP(D34,Moviles!$A:$C,3,0),0)+IFERROR(VLOOKUP($D34,Terminales!$A:$B,2,0),0)+IFERROR(VLOOKUP(D34,Fibras!$A:$E,5,0),0)+IFERROR(VLOOKUP(D34,Moviles!$A:$C,3,0),0)</f>
        <v>0</v>
      </c>
      <c r="Z34" s="22">
        <f>IFERROR(VLOOKUP(B34,Terminales!$E:$F,2,0),0)+IFERROR(VLOOKUP(D34,Fibras!$G:$K,5,0),0)+IFERROR(VLOOKUP(D34,Moviles!$G:$I,3,0),0)+IFERROR(VLOOKUP(D34,Terminales!$E:$F,2,0),0)+IFERROR(VLOOKUP(D34,Fibras!$G:$K,5,0),0)+IFERROR(VLOOKUP(D34,Moviles!$G:$I,3,0),0)</f>
        <v>0</v>
      </c>
      <c r="AA34" s="19">
        <f t="shared" si="11"/>
        <v>0</v>
      </c>
      <c r="AB34" s="4">
        <f>IFERROR(VLOOKUP($D34,Fibras!$A:$D,3,0),0)</f>
        <v>6</v>
      </c>
      <c r="AC34" s="4">
        <f>IFERROR(VLOOKUP($D34,Fibras!$G:$J,3,0),0)</f>
        <v>4</v>
      </c>
      <c r="AD34" s="19">
        <f t="shared" si="12"/>
        <v>1</v>
      </c>
      <c r="AE34" s="15">
        <f t="shared" si="6"/>
        <v>23.333673942692492</v>
      </c>
      <c r="AF34" s="4">
        <f>IFERROR(VLOOKUP($B34,Fibras!$A:$E,4,0),0)+IFERROR(VLOOKUP($D34,Fibras!$A:$E,4,0),0)</f>
        <v>6</v>
      </c>
      <c r="AG34" s="4">
        <f>IFERROR(VLOOKUP($B34,Fibras!$G:$J,4,0),0)+IFERROR(VLOOKUP($D34,Fibras!$G:$J,4,0),0)</f>
        <v>4</v>
      </c>
      <c r="AH34" s="21">
        <f t="shared" si="7"/>
        <v>1</v>
      </c>
      <c r="AI34" s="170">
        <f>IFERROR(SUMIF('129'!$P:$P,CDM!$F34,'129'!$T:$T),0)</f>
        <v>2173</v>
      </c>
      <c r="AJ34" s="170">
        <f>IFERROR(SUMIF('129'!$P:$P,CDM!$F34,'129'!$U:$U),0)</f>
        <v>2179</v>
      </c>
      <c r="AK34" s="4">
        <f t="shared" si="13"/>
        <v>23.333673942692492</v>
      </c>
      <c r="AL34" s="4">
        <f t="shared" si="14"/>
        <v>23.398101942534257</v>
      </c>
      <c r="AM34" s="119">
        <f t="shared" si="15"/>
        <v>2.0402199949892195</v>
      </c>
      <c r="AN34" s="4">
        <f>IFERROR(IFERROR(SUMIF('129'!$P:$P,CDM!$F34,'129'!$Y:$Y),0)/IFERROR(SUMIF('129'!$P:$P,CDM!$F34,'129'!$X:$X),0),0)</f>
        <v>61.000802568218297</v>
      </c>
      <c r="AO34" s="4">
        <f>IFERROR(IFERROR(SUMIF('129'!P:P,CDM!$F34,'129'!$Z:$Z),0)/IFERROR(SUMIF('129'!P:P,CDM!$F34,'129'!$X:$X),0),0)</f>
        <v>22.84430176565008</v>
      </c>
      <c r="AP34" s="34">
        <f t="shared" si="16"/>
        <v>0.80534999802206031</v>
      </c>
      <c r="AQ34" s="35">
        <f t="shared" si="17"/>
        <v>0</v>
      </c>
      <c r="AR34" s="35">
        <f t="shared" si="18"/>
        <v>3.3333333333333335</v>
      </c>
      <c r="AS34" s="35">
        <f t="shared" si="19"/>
        <v>1.0869565217391304</v>
      </c>
      <c r="AT34" s="10" t="str">
        <f t="shared" si="20"/>
        <v>C</v>
      </c>
      <c r="AU34" s="10" t="str">
        <f t="shared" si="21"/>
        <v>Z</v>
      </c>
      <c r="AV34" s="10" t="str">
        <f t="shared" si="22"/>
        <v>A</v>
      </c>
      <c r="AW34" s="10" t="str">
        <f t="shared" si="23"/>
        <v>A</v>
      </c>
      <c r="AX34" s="10">
        <f t="shared" si="24"/>
        <v>0.5</v>
      </c>
    </row>
    <row r="35" spans="1:50" ht="14.45" customHeight="1" x14ac:dyDescent="0.25">
      <c r="A35" s="104">
        <v>44502</v>
      </c>
      <c r="B35" s="104" t="s">
        <v>193</v>
      </c>
      <c r="C35" s="107">
        <v>85987</v>
      </c>
      <c r="D35" s="105" t="s">
        <v>106</v>
      </c>
      <c r="E35" s="105" t="s">
        <v>406</v>
      </c>
      <c r="F35" s="106" t="s">
        <v>121</v>
      </c>
      <c r="G35" s="105" t="s">
        <v>128</v>
      </c>
      <c r="H35" s="191">
        <f>IFERROR(VLOOKUP(F35,'129'!P:AA,12,0),0)</f>
        <v>144.591095</v>
      </c>
      <c r="I35" s="166">
        <f>IFERROR(SUMIF('129'!$P:$P,CDM!$F35,'129'!$W:$W),0)</f>
        <v>121.05303900000001</v>
      </c>
      <c r="J35" s="170">
        <f>IFERROR(SUMIF('129'!$P:$P,CDM!$F35,'129'!$Q:$Q),0)</f>
        <v>54</v>
      </c>
      <c r="K35" s="4">
        <f>IFERROR(VLOOKUP($D35,Simyo!O:P,2,0),0)</f>
        <v>0</v>
      </c>
      <c r="L35" s="4">
        <f>IFERROR(VLOOKUP($D35,Simyo!$I:$J,2,0),0)</f>
        <v>0</v>
      </c>
      <c r="M35" s="4">
        <f>IFERROR(VLOOKUP(D35,Moviles!A:B,2,0),0)</f>
        <v>5</v>
      </c>
      <c r="N35" s="4">
        <f>IFERROR(VLOOKUP($B35,Fibras!$A:$D,2,0),0)+IFERROR(VLOOKUP($D35,Fibras!$A:$D,2,0),0)</f>
        <v>3</v>
      </c>
      <c r="O35" s="4">
        <f>IFERROR(VLOOKUP(D35,Orange!AB:AC,2,0),0)</f>
        <v>0</v>
      </c>
      <c r="P35" s="4">
        <f>IFERROR(VLOOKUP(D35,Orange!AH:AI,2,0),0)</f>
        <v>0</v>
      </c>
      <c r="Q35" s="4">
        <f t="shared" si="8"/>
        <v>5</v>
      </c>
      <c r="R35" s="4">
        <f t="shared" si="9"/>
        <v>3</v>
      </c>
      <c r="S35" s="20">
        <f t="shared" si="3"/>
        <v>0.8</v>
      </c>
      <c r="T35" s="20">
        <f t="shared" si="4"/>
        <v>0.66666666666666663</v>
      </c>
      <c r="U35" s="4">
        <f>IFERROR(VLOOKUP($B35,Moviles!$G:$I,2,0),0)+IFERROR(VLOOKUP($D35,Moviles!$G:$I,2,0),0)+ IFERROR(VLOOKUP($D35,Simyo!L:M,2,0),0)+IFERROR(VLOOKUP(D35,Orange!AK:AL,2,0),0)</f>
        <v>4</v>
      </c>
      <c r="V35" s="3">
        <f t="shared" si="10"/>
        <v>4.1304208810486777E-2</v>
      </c>
      <c r="W35" s="4">
        <f>IFERROR(VLOOKUP($B35,Fibras!$G:$J,2,0),0)+IFERROR(VLOOKUP($D35,Fibras!$G:$J,2,0),0)+IFERROR(VLOOKUP($D35,Simyo!R:S,2,0),0)+IFERROR(VLOOKUP(D35,Orange!AE:AF,2,0),0)</f>
        <v>2</v>
      </c>
      <c r="X35" s="7">
        <f t="shared" si="5"/>
        <v>2.4782525286292066E-2</v>
      </c>
      <c r="Y35" s="22">
        <f>IFERROR(VLOOKUP($B35,Terminales!$A:$B,2,0),0)+IFERROR(VLOOKUP(D35,Fibras!$A:$E,5,0),0)+IFERROR(VLOOKUP(D35,Moviles!$A:$C,3,0),0)+IFERROR(VLOOKUP($D35,Terminales!$A:$B,2,0),0)+IFERROR(VLOOKUP(D35,Fibras!$A:$E,5,0),0)+IFERROR(VLOOKUP(D35,Moviles!$A:$C,3,0),0)</f>
        <v>0</v>
      </c>
      <c r="Z35" s="22">
        <f>IFERROR(VLOOKUP(B35,Terminales!$E:$F,2,0),0)+IFERROR(VLOOKUP(D35,Fibras!$G:$K,5,0),0)+IFERROR(VLOOKUP(D35,Moviles!$G:$I,3,0),0)+IFERROR(VLOOKUP(D35,Terminales!$E:$F,2,0),0)+IFERROR(VLOOKUP(D35,Fibras!$G:$K,5,0),0)+IFERROR(VLOOKUP(D35,Moviles!$G:$I,3,0),0)</f>
        <v>0</v>
      </c>
      <c r="AA35" s="19">
        <f t="shared" si="11"/>
        <v>0</v>
      </c>
      <c r="AB35" s="4">
        <f>IFERROR(VLOOKUP($D35,Fibras!$A:$D,3,0),0)</f>
        <v>2</v>
      </c>
      <c r="AC35" s="4">
        <f>IFERROR(VLOOKUP($D35,Fibras!$G:$J,3,0),0)</f>
        <v>0</v>
      </c>
      <c r="AD35" s="19">
        <f t="shared" si="12"/>
        <v>0.66666666666666663</v>
      </c>
      <c r="AE35" s="15">
        <f t="shared" si="6"/>
        <v>25.939043132985695</v>
      </c>
      <c r="AF35" s="4">
        <f>IFERROR(VLOOKUP($B35,Fibras!$A:$E,4,0),0)+IFERROR(VLOOKUP($D35,Fibras!$A:$E,4,0),0)</f>
        <v>3</v>
      </c>
      <c r="AG35" s="4">
        <f>IFERROR(VLOOKUP($B35,Fibras!$G:$J,4,0),0)+IFERROR(VLOOKUP($D35,Fibras!$G:$J,4,0),0)</f>
        <v>2</v>
      </c>
      <c r="AH35" s="21">
        <f t="shared" si="7"/>
        <v>1</v>
      </c>
      <c r="AI35" s="170">
        <f>IFERROR(SUMIF('129'!$P:$P,CDM!$F35,'129'!$T:$T),0)</f>
        <v>3140</v>
      </c>
      <c r="AJ35" s="170">
        <f>IFERROR(SUMIF('129'!$P:$P,CDM!$F35,'129'!$U:$U),0)</f>
        <v>3167</v>
      </c>
      <c r="AK35" s="4">
        <f t="shared" si="13"/>
        <v>25.939043132985695</v>
      </c>
      <c r="AL35" s="4">
        <f t="shared" si="14"/>
        <v>26.162085860562325</v>
      </c>
      <c r="AM35" s="119">
        <f t="shared" si="15"/>
        <v>0.4460854551532572</v>
      </c>
      <c r="AN35" s="4">
        <f>IFERROR(IFERROR(SUMIF('129'!$P:$P,CDM!$F35,'129'!$Y:$Y),0)/IFERROR(SUMIF('129'!$P:$P,CDM!$F35,'129'!$X:$X),0),0)</f>
        <v>24.763511659807957</v>
      </c>
      <c r="AO35" s="4">
        <f>IFERROR(IFERROR(SUMIF('129'!P:P,CDM!$F35,'129'!$Z:$Z),0)/IFERROR(SUMIF('129'!P:P,CDM!$F35,'129'!$X:$X),0),0)</f>
        <v>41.051577503429357</v>
      </c>
      <c r="AP35" s="34">
        <f t="shared" si="16"/>
        <v>0.30978156607865082</v>
      </c>
      <c r="AQ35" s="35">
        <f t="shared" si="17"/>
        <v>0</v>
      </c>
      <c r="AR35" s="35">
        <f t="shared" si="18"/>
        <v>2.2222222222222223</v>
      </c>
      <c r="AS35" s="35">
        <f t="shared" si="19"/>
        <v>1.0869565217391304</v>
      </c>
      <c r="AT35" s="10" t="str">
        <f t="shared" si="20"/>
        <v>Z</v>
      </c>
      <c r="AU35" s="10" t="str">
        <f t="shared" si="21"/>
        <v>Z</v>
      </c>
      <c r="AV35" s="10" t="str">
        <f t="shared" si="22"/>
        <v>A</v>
      </c>
      <c r="AW35" s="10" t="str">
        <f t="shared" si="23"/>
        <v>A</v>
      </c>
      <c r="AX35" s="10">
        <f t="shared" si="24"/>
        <v>-2</v>
      </c>
    </row>
    <row r="36" spans="1:50" ht="14.45" customHeight="1" x14ac:dyDescent="0.25">
      <c r="A36" s="104">
        <v>44502</v>
      </c>
      <c r="B36" s="104" t="s">
        <v>349</v>
      </c>
      <c r="C36" s="107">
        <v>86005</v>
      </c>
      <c r="D36" s="105" t="s">
        <v>102</v>
      </c>
      <c r="E36" s="105" t="s">
        <v>407</v>
      </c>
      <c r="F36" s="106" t="s">
        <v>117</v>
      </c>
      <c r="G36" s="105" t="s">
        <v>128</v>
      </c>
      <c r="H36" s="191">
        <f>IFERROR(VLOOKUP(F36,'129'!P:AA,12,0),0)</f>
        <v>122.57192400000002</v>
      </c>
      <c r="I36" s="166">
        <f>IFERROR(SUMIF('129'!$P:$P,CDM!$F36,'129'!$W:$W),0)</f>
        <v>101.79275799999999</v>
      </c>
      <c r="J36" s="170">
        <f>IFERROR(SUMIF('129'!$P:$P,CDM!$F36,'129'!$Q:$Q),0)</f>
        <v>81</v>
      </c>
      <c r="K36" s="4">
        <f>IFERROR(VLOOKUP($D36,Simyo!O:P,2,0),0)</f>
        <v>0</v>
      </c>
      <c r="L36" s="4">
        <f>IFERROR(VLOOKUP($D36,Simyo!$I:$J,2,0),0)</f>
        <v>0</v>
      </c>
      <c r="M36" s="4">
        <f>IFERROR(VLOOKUP(D36,Moviles!A:B,2,0),0)</f>
        <v>6</v>
      </c>
      <c r="N36" s="4">
        <f>IFERROR(VLOOKUP($B36,Fibras!$A:$D,2,0),0)+IFERROR(VLOOKUP($D36,Fibras!$A:$D,2,0),0)</f>
        <v>6</v>
      </c>
      <c r="O36" s="4">
        <f>IFERROR(VLOOKUP(D36,Orange!AB:AC,2,0),0)</f>
        <v>0</v>
      </c>
      <c r="P36" s="4">
        <f>IFERROR(VLOOKUP(D36,Orange!AH:AI,2,0),0)</f>
        <v>0</v>
      </c>
      <c r="Q36" s="4">
        <f t="shared" si="8"/>
        <v>6</v>
      </c>
      <c r="R36" s="4">
        <f t="shared" si="9"/>
        <v>6</v>
      </c>
      <c r="S36" s="20">
        <f t="shared" si="3"/>
        <v>1</v>
      </c>
      <c r="T36" s="20">
        <f t="shared" si="4"/>
        <v>0.66666666666666663</v>
      </c>
      <c r="U36" s="4">
        <f>IFERROR(VLOOKUP($B36,Moviles!$G:$I,2,0),0)+IFERROR(VLOOKUP($D36,Moviles!$G:$I,2,0),0)+ IFERROR(VLOOKUP($D36,Simyo!L:M,2,0),0)+IFERROR(VLOOKUP(D36,Orange!AK:AL,2,0),0)</f>
        <v>6</v>
      </c>
      <c r="V36" s="3">
        <f t="shared" si="10"/>
        <v>5.8943289462694393E-2</v>
      </c>
      <c r="W36" s="4">
        <f>IFERROR(VLOOKUP($B36,Fibras!$G:$J,2,0),0)+IFERROR(VLOOKUP($D36,Fibras!$G:$J,2,0),0)+IFERROR(VLOOKUP($D36,Simyo!R:S,2,0),0)+IFERROR(VLOOKUP(D36,Orange!AE:AF,2,0),0)</f>
        <v>4</v>
      </c>
      <c r="X36" s="7">
        <f t="shared" si="5"/>
        <v>5.8943289462694393E-2</v>
      </c>
      <c r="Y36" s="22">
        <f>IFERROR(VLOOKUP($B36,Terminales!$A:$B,2,0),0)+IFERROR(VLOOKUP(D36,Fibras!$A:$E,5,0),0)+IFERROR(VLOOKUP(D36,Moviles!$A:$C,3,0),0)+IFERROR(VLOOKUP($D36,Terminales!$A:$B,2,0),0)+IFERROR(VLOOKUP(D36,Fibras!$A:$E,5,0),0)+IFERROR(VLOOKUP(D36,Moviles!$A:$C,3,0),0)</f>
        <v>0</v>
      </c>
      <c r="Z36" s="22">
        <f>IFERROR(VLOOKUP(B36,Terminales!$E:$F,2,0),0)+IFERROR(VLOOKUP(D36,Fibras!$G:$K,5,0),0)+IFERROR(VLOOKUP(D36,Moviles!$G:$I,3,0),0)+IFERROR(VLOOKUP(D36,Terminales!$E:$F,2,0),0)+IFERROR(VLOOKUP(D36,Fibras!$G:$K,5,0),0)+IFERROR(VLOOKUP(D36,Moviles!$G:$I,3,0),0)</f>
        <v>0</v>
      </c>
      <c r="AA36" s="19">
        <f t="shared" si="11"/>
        <v>0</v>
      </c>
      <c r="AB36" s="4">
        <f>IFERROR(VLOOKUP($D36,Fibras!$A:$D,3,0),0)</f>
        <v>5</v>
      </c>
      <c r="AC36" s="4">
        <f>IFERROR(VLOOKUP($D36,Fibras!$G:$J,3,0),0)</f>
        <v>3</v>
      </c>
      <c r="AD36" s="19">
        <f t="shared" si="12"/>
        <v>0.83333333333333337</v>
      </c>
      <c r="AE36" s="15">
        <f t="shared" si="6"/>
        <v>19.86388854892801</v>
      </c>
      <c r="AF36" s="4">
        <f>IFERROR(VLOOKUP($B36,Fibras!$A:$E,4,0),0)+IFERROR(VLOOKUP($D36,Fibras!$A:$E,4,0),0)</f>
        <v>5</v>
      </c>
      <c r="AG36" s="4">
        <f>IFERROR(VLOOKUP($B36,Fibras!$G:$J,4,0),0)+IFERROR(VLOOKUP($D36,Fibras!$G:$J,4,0),0)</f>
        <v>3</v>
      </c>
      <c r="AH36" s="21">
        <f t="shared" si="7"/>
        <v>0.83333333333333337</v>
      </c>
      <c r="AI36" s="170">
        <f>IFERROR(SUMIF('129'!$P:$P,CDM!$F36,'129'!$T:$T),0)</f>
        <v>2022</v>
      </c>
      <c r="AJ36" s="170">
        <f>IFERROR(SUMIF('129'!$P:$P,CDM!$F36,'129'!$U:$U),0)</f>
        <v>2036</v>
      </c>
      <c r="AK36" s="4">
        <f t="shared" si="13"/>
        <v>19.86388854892801</v>
      </c>
      <c r="AL36" s="4">
        <f t="shared" si="14"/>
        <v>20.001422891007632</v>
      </c>
      <c r="AM36" s="119">
        <f t="shared" si="15"/>
        <v>0.79573440774637427</v>
      </c>
      <c r="AN36" s="4">
        <f>IFERROR(IFERROR(SUMIF('129'!$P:$P,CDM!$F36,'129'!$Y:$Y),0)/IFERROR(SUMIF('129'!$P:$P,CDM!$F36,'129'!$X:$X),0),0)</f>
        <v>43.799840191769874</v>
      </c>
      <c r="AO36" s="4">
        <f>IFERROR(IFERROR(SUMIF('129'!P:P,CDM!$F36,'129'!$Z:$Z),0)/IFERROR(SUMIF('129'!P:P,CDM!$F36,'129'!$X:$X),0),0)</f>
        <v>43.963244107071517</v>
      </c>
      <c r="AP36" s="34">
        <f t="shared" si="16"/>
        <v>0.73679111828367994</v>
      </c>
      <c r="AQ36" s="35">
        <f t="shared" si="17"/>
        <v>0</v>
      </c>
      <c r="AR36" s="35">
        <f t="shared" si="18"/>
        <v>2.7777777777777781</v>
      </c>
      <c r="AS36" s="35">
        <f t="shared" si="19"/>
        <v>0.90579710144927539</v>
      </c>
      <c r="AT36" s="10" t="str">
        <f t="shared" si="20"/>
        <v>C</v>
      </c>
      <c r="AU36" s="10" t="str">
        <f t="shared" si="21"/>
        <v>Z</v>
      </c>
      <c r="AV36" s="10" t="str">
        <f t="shared" si="22"/>
        <v>A</v>
      </c>
      <c r="AW36" s="10" t="str">
        <f t="shared" si="23"/>
        <v>B</v>
      </c>
      <c r="AX36" s="10">
        <f t="shared" si="24"/>
        <v>0</v>
      </c>
    </row>
    <row r="37" spans="1:50" ht="14.45" customHeight="1" x14ac:dyDescent="0.25">
      <c r="A37" s="104">
        <v>44502</v>
      </c>
      <c r="B37" s="104" t="s">
        <v>193</v>
      </c>
      <c r="C37" s="107">
        <v>86346</v>
      </c>
      <c r="D37" s="105" t="s">
        <v>99</v>
      </c>
      <c r="E37" s="105" t="s">
        <v>418</v>
      </c>
      <c r="F37" s="106" t="s">
        <v>114</v>
      </c>
      <c r="G37" s="105" t="s">
        <v>128</v>
      </c>
      <c r="H37" s="191">
        <f>IFERROR(VLOOKUP(F37,'129'!P:AA,12,0),0)</f>
        <v>0</v>
      </c>
      <c r="I37" s="166">
        <f>IFERROR(SUMIF('129'!$P:$P,CDM!$F37,'129'!$W:$W),0)</f>
        <v>0</v>
      </c>
      <c r="J37" s="170">
        <f>IFERROR(SUMIF('129'!$P:$P,CDM!$F37,'129'!$Q:$Q),0)</f>
        <v>0</v>
      </c>
      <c r="K37" s="4">
        <f>IFERROR(VLOOKUP($D37,Simyo!O:P,2,0),0)</f>
        <v>0</v>
      </c>
      <c r="L37" s="4">
        <f>IFERROR(VLOOKUP($D37,Simyo!$I:$J,2,0),0)</f>
        <v>0</v>
      </c>
      <c r="M37" s="4">
        <f>IFERROR(VLOOKUP(D37,Moviles!A:B,2,0),0)</f>
        <v>0</v>
      </c>
      <c r="N37" s="4">
        <f>IFERROR(VLOOKUP($B37,Fibras!$A:$D,2,0),0)+IFERROR(VLOOKUP($D37,Fibras!$A:$D,2,0),0)</f>
        <v>0</v>
      </c>
      <c r="O37" s="4">
        <f>IFERROR(VLOOKUP(D37,Orange!AB:AC,2,0),0)</f>
        <v>0</v>
      </c>
      <c r="P37" s="4">
        <f>IFERROR(VLOOKUP(D37,Orange!AH:AI,2,0),0)</f>
        <v>0</v>
      </c>
      <c r="Q37" s="4">
        <f t="shared" si="8"/>
        <v>0</v>
      </c>
      <c r="R37" s="4">
        <f t="shared" si="9"/>
        <v>0</v>
      </c>
      <c r="S37" s="20">
        <f t="shared" si="3"/>
        <v>0</v>
      </c>
      <c r="T37" s="20">
        <f t="shared" si="4"/>
        <v>0</v>
      </c>
      <c r="U37" s="4">
        <f>IFERROR(VLOOKUP($B37,Moviles!$G:$I,2,0),0)+IFERROR(VLOOKUP($D37,Moviles!$G:$I,2,0),0)+ IFERROR(VLOOKUP($D37,Simyo!L:M,2,0),0)+IFERROR(VLOOKUP(D37,Orange!AK:AL,2,0),0)</f>
        <v>0</v>
      </c>
      <c r="V37" s="3">
        <f t="shared" si="10"/>
        <v>0</v>
      </c>
      <c r="W37" s="4">
        <f>IFERROR(VLOOKUP($B37,Fibras!$G:$J,2,0),0)+IFERROR(VLOOKUP($D37,Fibras!$G:$J,2,0),0)+IFERROR(VLOOKUP($D37,Simyo!R:S,2,0),0)+IFERROR(VLOOKUP(D37,Orange!AE:AF,2,0),0)</f>
        <v>0</v>
      </c>
      <c r="X37" s="7">
        <f t="shared" si="5"/>
        <v>0</v>
      </c>
      <c r="Y37" s="22">
        <f>IFERROR(VLOOKUP($B37,Terminales!$A:$B,2,0),0)+IFERROR(VLOOKUP(D37,Fibras!$A:$E,5,0),0)+IFERROR(VLOOKUP(D37,Moviles!$A:$C,3,0),0)+IFERROR(VLOOKUP($D37,Terminales!$A:$B,2,0),0)+IFERROR(VLOOKUP(D37,Fibras!$A:$E,5,0),0)+IFERROR(VLOOKUP(D37,Moviles!$A:$C,3,0),0)</f>
        <v>0</v>
      </c>
      <c r="Z37" s="22">
        <f>IFERROR(VLOOKUP(B37,Terminales!$E:$F,2,0),0)+IFERROR(VLOOKUP(D37,Fibras!$G:$K,5,0),0)+IFERROR(VLOOKUP(D37,Moviles!$G:$I,3,0),0)+IFERROR(VLOOKUP(D37,Terminales!$E:$F,2,0),0)+IFERROR(VLOOKUP(D37,Fibras!$G:$K,5,0),0)+IFERROR(VLOOKUP(D37,Moviles!$G:$I,3,0),0)</f>
        <v>0</v>
      </c>
      <c r="AA37" s="19">
        <f t="shared" si="11"/>
        <v>0</v>
      </c>
      <c r="AB37" s="4">
        <f>IFERROR(VLOOKUP($D37,Fibras!$A:$D,3,0),0)</f>
        <v>0</v>
      </c>
      <c r="AC37" s="4">
        <f>IFERROR(VLOOKUP($D37,Fibras!$G:$J,3,0),0)</f>
        <v>0</v>
      </c>
      <c r="AD37" s="19">
        <f t="shared" si="12"/>
        <v>0</v>
      </c>
      <c r="AE37" s="15">
        <f t="shared" si="6"/>
        <v>0</v>
      </c>
      <c r="AF37" s="4">
        <f>IFERROR(VLOOKUP($B37,Fibras!$A:$E,4,0),0)+IFERROR(VLOOKUP($D37,Fibras!$A:$E,4,0),0)</f>
        <v>0</v>
      </c>
      <c r="AG37" s="4">
        <f>IFERROR(VLOOKUP($B37,Fibras!$G:$J,4,0),0)+IFERROR(VLOOKUP($D37,Fibras!$G:$J,4,0),0)</f>
        <v>0</v>
      </c>
      <c r="AH37" s="21">
        <f t="shared" si="7"/>
        <v>0</v>
      </c>
      <c r="AI37" s="170">
        <f>IFERROR(SUMIF('129'!$P:$P,CDM!$F37,'129'!$T:$T),0)</f>
        <v>0</v>
      </c>
      <c r="AJ37" s="170">
        <f>IFERROR(SUMIF('129'!$P:$P,CDM!$F37,'129'!$U:$U),0)</f>
        <v>0</v>
      </c>
      <c r="AK37" s="4" t="str">
        <f t="shared" si="13"/>
        <v>-</v>
      </c>
      <c r="AL37" s="4" t="str">
        <f t="shared" si="14"/>
        <v>-</v>
      </c>
      <c r="AM37" s="119" t="str">
        <f t="shared" si="15"/>
        <v>-</v>
      </c>
      <c r="AN37" s="4">
        <f>IFERROR(IFERROR(SUMIF('129'!$P:$P,CDM!$F37,'129'!$Y:$Y),0)/IFERROR(SUMIF('129'!$P:$P,CDM!$F37,'129'!$X:$X),0),0)</f>
        <v>0</v>
      </c>
      <c r="AO37" s="4">
        <f>IFERROR(IFERROR(SUMIF('129'!P:P,CDM!$F37,'129'!$Z:$Z),0)/IFERROR(SUMIF('129'!P:P,CDM!$F37,'129'!$X:$X),0),0)</f>
        <v>0</v>
      </c>
      <c r="AP37" s="34">
        <f t="shared" si="16"/>
        <v>0</v>
      </c>
      <c r="AQ37" s="35">
        <f t="shared" si="17"/>
        <v>0</v>
      </c>
      <c r="AR37" s="35">
        <f t="shared" si="18"/>
        <v>0</v>
      </c>
      <c r="AS37" s="35">
        <f t="shared" si="19"/>
        <v>0</v>
      </c>
      <c r="AT37" s="10" t="str">
        <f t="shared" si="20"/>
        <v>Z</v>
      </c>
      <c r="AU37" s="10" t="str">
        <f t="shared" si="21"/>
        <v>Z</v>
      </c>
      <c r="AV37" s="10" t="str">
        <f t="shared" si="22"/>
        <v>Z</v>
      </c>
      <c r="AW37" s="10" t="str">
        <f t="shared" si="23"/>
        <v>Z</v>
      </c>
      <c r="AX37" s="10">
        <f t="shared" si="24"/>
        <v>-10</v>
      </c>
    </row>
    <row r="38" spans="1:50" ht="14.45" customHeight="1" x14ac:dyDescent="0.25">
      <c r="A38" s="104">
        <v>44505</v>
      </c>
      <c r="B38" s="104" t="s">
        <v>343</v>
      </c>
      <c r="C38" s="107">
        <v>86007</v>
      </c>
      <c r="D38" s="105" t="s">
        <v>108</v>
      </c>
      <c r="E38" s="105" t="s">
        <v>409</v>
      </c>
      <c r="F38" s="106" t="s">
        <v>123</v>
      </c>
      <c r="G38" s="105" t="s">
        <v>128</v>
      </c>
      <c r="H38" s="191">
        <f>IFERROR(VLOOKUP(F38,'129'!P:AA,12,0),0)</f>
        <v>95.970266000000009</v>
      </c>
      <c r="I38" s="166">
        <f>IFERROR(SUMIF('129'!$P:$P,CDM!$F38,'129'!$W:$W),0)</f>
        <v>77.053318999999988</v>
      </c>
      <c r="J38" s="170">
        <f>IFERROR(SUMIF('129'!$P:$P,CDM!$F38,'129'!$Q:$Q),0)</f>
        <v>115</v>
      </c>
      <c r="K38" s="4">
        <f>IFERROR(VLOOKUP($D38,Simyo!O:P,2,0),0)</f>
        <v>0</v>
      </c>
      <c r="L38" s="4">
        <f>IFERROR(VLOOKUP($D38,Simyo!$I:$J,2,0),0)</f>
        <v>0</v>
      </c>
      <c r="M38" s="4">
        <f>IFERROR(VLOOKUP(D38,Moviles!A:B,2,0),0)</f>
        <v>21</v>
      </c>
      <c r="N38" s="4">
        <f>IFERROR(VLOOKUP($B38,Fibras!$A:$D,2,0),0)+IFERROR(VLOOKUP($D38,Fibras!$A:$D,2,0),0)</f>
        <v>9</v>
      </c>
      <c r="O38" s="4">
        <f>IFERROR(VLOOKUP(D38,Orange!AB:AC,2,0),0)</f>
        <v>0</v>
      </c>
      <c r="P38" s="4">
        <f>IFERROR(VLOOKUP(D38,Orange!AH:AI,2,0),0)</f>
        <v>0</v>
      </c>
      <c r="Q38" s="4">
        <f t="shared" si="8"/>
        <v>21</v>
      </c>
      <c r="R38" s="4">
        <f t="shared" si="9"/>
        <v>9</v>
      </c>
      <c r="S38" s="20">
        <f t="shared" si="3"/>
        <v>0.8571428571428571</v>
      </c>
      <c r="T38" s="20">
        <f t="shared" si="4"/>
        <v>0.88888888888888884</v>
      </c>
      <c r="U38" s="4">
        <f>IFERROR(VLOOKUP($B38,Moviles!$G:$I,2,0),0)+IFERROR(VLOOKUP($D38,Moviles!$G:$I,2,0),0)+ IFERROR(VLOOKUP($D38,Simyo!L:M,2,0),0)+IFERROR(VLOOKUP(D38,Orange!AK:AL,2,0),0)</f>
        <v>18</v>
      </c>
      <c r="V38" s="3">
        <f t="shared" si="10"/>
        <v>0.27253855216801243</v>
      </c>
      <c r="W38" s="4">
        <f>IFERROR(VLOOKUP($B38,Fibras!$G:$J,2,0),0)+IFERROR(VLOOKUP($D38,Fibras!$G:$J,2,0),0)+IFERROR(VLOOKUP($D38,Simyo!R:S,2,0),0)+IFERROR(VLOOKUP(D38,Orange!AE:AF,2,0),0)</f>
        <v>8</v>
      </c>
      <c r="X38" s="7">
        <f t="shared" si="5"/>
        <v>0.11680223664343389</v>
      </c>
      <c r="Y38" s="22">
        <f>IFERROR(VLOOKUP($B38,Terminales!$A:$B,2,0),0)+IFERROR(VLOOKUP(D38,Fibras!$A:$E,5,0),0)+IFERROR(VLOOKUP(D38,Moviles!$A:$C,3,0),0)+IFERROR(VLOOKUP($D38,Terminales!$A:$B,2,0),0)+IFERROR(VLOOKUP(D38,Fibras!$A:$E,5,0),0)+IFERROR(VLOOKUP(D38,Moviles!$A:$C,3,0),0)</f>
        <v>4</v>
      </c>
      <c r="Z38" s="22">
        <f>IFERROR(VLOOKUP(B38,Terminales!$E:$F,2,0),0)+IFERROR(VLOOKUP(D38,Fibras!$G:$K,5,0),0)+IFERROR(VLOOKUP(D38,Moviles!$G:$I,3,0),0)+IFERROR(VLOOKUP(D38,Terminales!$E:$F,2,0),0)+IFERROR(VLOOKUP(D38,Fibras!$G:$K,5,0),0)+IFERROR(VLOOKUP(D38,Moviles!$G:$I,3,0),0)</f>
        <v>1</v>
      </c>
      <c r="AA38" s="19">
        <f t="shared" si="11"/>
        <v>5.5555555555555552E-2</v>
      </c>
      <c r="AB38" s="4">
        <f>IFERROR(VLOOKUP($D38,Fibras!$A:$D,3,0),0)</f>
        <v>9</v>
      </c>
      <c r="AC38" s="4">
        <f>IFERROR(VLOOKUP($D38,Fibras!$G:$J,3,0),0)</f>
        <v>8</v>
      </c>
      <c r="AD38" s="19">
        <f t="shared" si="12"/>
        <v>1</v>
      </c>
      <c r="AE38" s="15">
        <f t="shared" si="6"/>
        <v>17.896698259032817</v>
      </c>
      <c r="AF38" s="4">
        <f>IFERROR(VLOOKUP($B38,Fibras!$A:$E,4,0),0)+IFERROR(VLOOKUP($D38,Fibras!$A:$E,4,0),0)</f>
        <v>9</v>
      </c>
      <c r="AG38" s="4">
        <f>IFERROR(VLOOKUP($B38,Fibras!$G:$J,4,0),0)+IFERROR(VLOOKUP($D38,Fibras!$G:$J,4,0),0)</f>
        <v>8</v>
      </c>
      <c r="AH38" s="21">
        <f t="shared" si="7"/>
        <v>1</v>
      </c>
      <c r="AI38" s="170">
        <f>IFERROR(SUMIF('129'!$P:$P,CDM!$F38,'129'!$T:$T),0)</f>
        <v>1379</v>
      </c>
      <c r="AJ38" s="170">
        <f>IFERROR(SUMIF('129'!$P:$P,CDM!$F38,'129'!$U:$U),0)</f>
        <v>1410</v>
      </c>
      <c r="AK38" s="4">
        <f t="shared" si="13"/>
        <v>17.896698259032817</v>
      </c>
      <c r="AL38" s="4">
        <f t="shared" si="14"/>
        <v>18.299017074137979</v>
      </c>
      <c r="AM38" s="119">
        <f t="shared" si="15"/>
        <v>1.492473023777211</v>
      </c>
      <c r="AN38" s="4">
        <f>IFERROR(IFERROR(SUMIF('129'!$P:$P,CDM!$F38,'129'!$Y:$Y),0)/IFERROR(SUMIF('129'!$P:$P,CDM!$F38,'129'!$X:$X),0),0)</f>
        <v>61.90662983425414</v>
      </c>
      <c r="AO38" s="4">
        <f>IFERROR(IFERROR(SUMIF('129'!P:P,CDM!$F38,'129'!$Z:$Z),0)/IFERROR(SUMIF('129'!P:P,CDM!$F38,'129'!$X:$X),0),0)</f>
        <v>43.488397790055245</v>
      </c>
      <c r="AP38" s="34">
        <f t="shared" si="16"/>
        <v>1.4600279580429236</v>
      </c>
      <c r="AQ38" s="35">
        <f t="shared" si="17"/>
        <v>0.18518518518518517</v>
      </c>
      <c r="AR38" s="35">
        <f t="shared" si="18"/>
        <v>3.3333333333333335</v>
      </c>
      <c r="AS38" s="35">
        <f t="shared" si="19"/>
        <v>1.0869565217391304</v>
      </c>
      <c r="AT38" s="10" t="str">
        <f t="shared" si="20"/>
        <v>A</v>
      </c>
      <c r="AU38" s="10" t="str">
        <f t="shared" si="21"/>
        <v>Z</v>
      </c>
      <c r="AV38" s="10" t="str">
        <f t="shared" si="22"/>
        <v>A</v>
      </c>
      <c r="AW38" s="10" t="str">
        <f t="shared" si="23"/>
        <v>A</v>
      </c>
      <c r="AX38" s="10">
        <f t="shared" si="24"/>
        <v>8</v>
      </c>
    </row>
    <row r="39" spans="1:50" x14ac:dyDescent="0.25">
      <c r="A39" s="104">
        <v>44505</v>
      </c>
      <c r="B39" s="104" t="s">
        <v>276</v>
      </c>
      <c r="C39" s="107">
        <v>86013</v>
      </c>
      <c r="D39" s="105" t="s">
        <v>109</v>
      </c>
      <c r="E39" s="105" t="s">
        <v>412</v>
      </c>
      <c r="F39" s="106" t="s">
        <v>124</v>
      </c>
      <c r="G39" s="105" t="s">
        <v>128</v>
      </c>
      <c r="H39" s="191">
        <f>IFERROR(VLOOKUP(F39,'129'!P:AA,12,0),0)</f>
        <v>94.477763999999993</v>
      </c>
      <c r="I39" s="166">
        <f>IFERROR(SUMIF('129'!$P:$P,CDM!$F39,'129'!$W:$W),0)</f>
        <v>79.538597999999993</v>
      </c>
      <c r="J39" s="170">
        <f>IFERROR(SUMIF('129'!$P:$P,CDM!$F39,'129'!$Q:$Q),0)</f>
        <v>48</v>
      </c>
      <c r="K39" s="4">
        <f>IFERROR(VLOOKUP($D39,Simyo!O:P,2,0),0)</f>
        <v>0</v>
      </c>
      <c r="L39" s="4">
        <f>IFERROR(VLOOKUP($D39,Simyo!$I:$J,2,0),0)</f>
        <v>0</v>
      </c>
      <c r="M39" s="4">
        <f>IFERROR(VLOOKUP(D39,Moviles!A:B,2,0),0)</f>
        <v>17</v>
      </c>
      <c r="N39" s="4">
        <f>IFERROR(VLOOKUP($B39,Fibras!$A:$D,2,0),0)+IFERROR(VLOOKUP($D39,Fibras!$A:$D,2,0),0)</f>
        <v>8</v>
      </c>
      <c r="O39" s="4">
        <f>IFERROR(VLOOKUP(D39,Orange!AB:AC,2,0),0)</f>
        <v>0</v>
      </c>
      <c r="P39" s="4">
        <f>IFERROR(VLOOKUP(D39,Orange!AH:AI,2,0),0)</f>
        <v>0</v>
      </c>
      <c r="Q39" s="4">
        <f t="shared" si="8"/>
        <v>17</v>
      </c>
      <c r="R39" s="4">
        <f t="shared" si="9"/>
        <v>8</v>
      </c>
      <c r="S39" s="20">
        <f t="shared" si="3"/>
        <v>0.76470588235294112</v>
      </c>
      <c r="T39" s="20">
        <f t="shared" si="4"/>
        <v>1.25</v>
      </c>
      <c r="U39" s="4">
        <f>IFERROR(VLOOKUP($B39,Moviles!$G:$I,2,0),0)+IFERROR(VLOOKUP($D39,Moviles!$G:$I,2,0),0)+ IFERROR(VLOOKUP($D39,Simyo!L:M,2,0),0)+IFERROR(VLOOKUP(D39,Orange!AK:AL,2,0),0)</f>
        <v>13</v>
      </c>
      <c r="V39" s="3">
        <f t="shared" si="10"/>
        <v>0.21373270874098135</v>
      </c>
      <c r="W39" s="4">
        <f>IFERROR(VLOOKUP($B39,Fibras!$G:$J,2,0),0)+IFERROR(VLOOKUP($D39,Fibras!$G:$J,2,0),0)+IFERROR(VLOOKUP($D39,Simyo!R:S,2,0),0)+IFERROR(VLOOKUP(D39,Orange!AE:AF,2,0),0)</f>
        <v>10</v>
      </c>
      <c r="X39" s="7">
        <f t="shared" si="5"/>
        <v>0.10058009823105005</v>
      </c>
      <c r="Y39" s="22">
        <f>IFERROR(VLOOKUP($B39,Terminales!$A:$B,2,0),0)+IFERROR(VLOOKUP(D39,Fibras!$A:$E,5,0),0)+IFERROR(VLOOKUP(D39,Moviles!$A:$C,3,0),0)+IFERROR(VLOOKUP($D39,Terminales!$A:$B,2,0),0)+IFERROR(VLOOKUP(D39,Fibras!$A:$E,5,0),0)+IFERROR(VLOOKUP(D39,Moviles!$A:$C,3,0),0)</f>
        <v>0</v>
      </c>
      <c r="Z39" s="22">
        <f>IFERROR(VLOOKUP(B39,Terminales!$E:$F,2,0),0)+IFERROR(VLOOKUP(D39,Fibras!$G:$K,5,0),0)+IFERROR(VLOOKUP(D39,Moviles!$G:$I,3,0),0)+IFERROR(VLOOKUP(D39,Terminales!$E:$F,2,0),0)+IFERROR(VLOOKUP(D39,Fibras!$G:$K,5,0),0)+IFERROR(VLOOKUP(D39,Moviles!$G:$I,3,0),0)</f>
        <v>0</v>
      </c>
      <c r="AA39" s="19">
        <f t="shared" si="11"/>
        <v>0</v>
      </c>
      <c r="AB39" s="4">
        <f>IFERROR(VLOOKUP($D39,Fibras!$A:$D,3,0),0)</f>
        <v>7</v>
      </c>
      <c r="AC39" s="4">
        <f>IFERROR(VLOOKUP($D39,Fibras!$G:$J,3,0),0)</f>
        <v>6</v>
      </c>
      <c r="AD39" s="19">
        <f t="shared" si="12"/>
        <v>0.875</v>
      </c>
      <c r="AE39" s="15">
        <f t="shared" si="6"/>
        <v>18.179852755262296</v>
      </c>
      <c r="AF39" s="4">
        <f>IFERROR(VLOOKUP($B39,Fibras!$A:$E,4,0),0)+IFERROR(VLOOKUP($D39,Fibras!$A:$E,4,0),0)</f>
        <v>6</v>
      </c>
      <c r="AG39" s="4">
        <f>IFERROR(VLOOKUP($B39,Fibras!$G:$J,4,0),0)+IFERROR(VLOOKUP($D39,Fibras!$G:$J,4,0),0)</f>
        <v>8</v>
      </c>
      <c r="AH39" s="21">
        <f t="shared" si="7"/>
        <v>0.75</v>
      </c>
      <c r="AI39" s="170">
        <f>IFERROR(SUMIF('129'!$P:$P,CDM!$F39,'129'!$T:$T),0)</f>
        <v>1446</v>
      </c>
      <c r="AJ39" s="170">
        <f>IFERROR(SUMIF('129'!$P:$P,CDM!$F39,'129'!$U:$U),0)</f>
        <v>1454</v>
      </c>
      <c r="AK39" s="4">
        <f t="shared" si="13"/>
        <v>18.179852755262296</v>
      </c>
      <c r="AL39" s="4">
        <f t="shared" si="14"/>
        <v>18.280432853493345</v>
      </c>
      <c r="AM39" s="119">
        <f t="shared" si="15"/>
        <v>0.60348058938630023</v>
      </c>
      <c r="AN39" s="4">
        <f>IFERROR(IFERROR(SUMIF('129'!$P:$P,CDM!$F39,'129'!$Y:$Y),0)/IFERROR(SUMIF('129'!$P:$P,CDM!$F39,'129'!$X:$X),0),0)</f>
        <v>41.78748027354024</v>
      </c>
      <c r="AO39" s="4">
        <f>IFERROR(IFERROR(SUMIF('129'!P:P,CDM!$F39,'129'!$Z:$Z),0)/IFERROR(SUMIF('129'!P:P,CDM!$F39,'129'!$X:$X),0),0)</f>
        <v>42.307206733298266</v>
      </c>
      <c r="AP39" s="34">
        <f t="shared" si="16"/>
        <v>1.2572512278881256</v>
      </c>
      <c r="AQ39" s="35">
        <f t="shared" si="17"/>
        <v>0</v>
      </c>
      <c r="AR39" s="35">
        <f t="shared" si="18"/>
        <v>2.916666666666667</v>
      </c>
      <c r="AS39" s="35">
        <f t="shared" si="19"/>
        <v>0.81521739130434778</v>
      </c>
      <c r="AT39" s="10" t="str">
        <f t="shared" si="20"/>
        <v>A</v>
      </c>
      <c r="AU39" s="10" t="str">
        <f t="shared" si="21"/>
        <v>Z</v>
      </c>
      <c r="AV39" s="10" t="str">
        <f t="shared" si="22"/>
        <v>A</v>
      </c>
      <c r="AW39" s="10" t="str">
        <f t="shared" si="23"/>
        <v>C</v>
      </c>
      <c r="AX39" s="10">
        <f t="shared" si="24"/>
        <v>6.5</v>
      </c>
    </row>
    <row r="40" spans="1:50" ht="14.45" customHeight="1" x14ac:dyDescent="0.25">
      <c r="A40" s="104">
        <v>44643</v>
      </c>
      <c r="B40" s="104" t="s">
        <v>311</v>
      </c>
      <c r="C40" s="107">
        <v>85549</v>
      </c>
      <c r="D40" s="105" t="s">
        <v>215</v>
      </c>
      <c r="E40" s="105" t="s">
        <v>419</v>
      </c>
      <c r="F40" s="106" t="s">
        <v>208</v>
      </c>
      <c r="G40" s="105" t="s">
        <v>128</v>
      </c>
      <c r="H40" s="191">
        <f>IFERROR(VLOOKUP(F40,'129'!P:AA,12,0),0)</f>
        <v>62.962493000000009</v>
      </c>
      <c r="I40" s="166">
        <f>IFERROR(SUMIF('129'!$P:$P,CDM!$F40,'129'!$W:$W),0)</f>
        <v>51.486381000000002</v>
      </c>
      <c r="J40" s="170">
        <f>IFERROR(SUMIF('129'!$P:$P,CDM!$F40,'129'!$Q:$Q),0)</f>
        <v>66</v>
      </c>
      <c r="K40" s="4">
        <f>IFERROR(VLOOKUP($D40,Simyo!O:P,2,0),0)</f>
        <v>0</v>
      </c>
      <c r="L40" s="4">
        <f>IFERROR(VLOOKUP($D40,Simyo!$I:$J,2,0),0)</f>
        <v>0</v>
      </c>
      <c r="M40" s="4">
        <f>IFERROR(VLOOKUP(D40,Moviles!A:B,2,0),0)</f>
        <v>4</v>
      </c>
      <c r="N40" s="4">
        <f>IFERROR(VLOOKUP($B40,Fibras!$A:$D,2,0),0)+IFERROR(VLOOKUP($D40,Fibras!$A:$D,2,0),0)</f>
        <v>4</v>
      </c>
      <c r="O40" s="4">
        <f>IFERROR(VLOOKUP(D40,Orange!AB:AC,2,0),0)</f>
        <v>0</v>
      </c>
      <c r="P40" s="4">
        <f>IFERROR(VLOOKUP(D40,Orange!AH:AI,2,0),0)</f>
        <v>0</v>
      </c>
      <c r="Q40" s="4">
        <f t="shared" si="8"/>
        <v>4</v>
      </c>
      <c r="R40" s="4">
        <f t="shared" si="9"/>
        <v>4</v>
      </c>
      <c r="S40" s="20">
        <f t="shared" si="3"/>
        <v>0.5</v>
      </c>
      <c r="T40" s="20">
        <f t="shared" si="4"/>
        <v>0.5</v>
      </c>
      <c r="U40" s="4">
        <f>IFERROR(VLOOKUP($B40,Moviles!$G:$I,2,0),0)+IFERROR(VLOOKUP($D40,Moviles!$G:$I,2,0),0)+ IFERROR(VLOOKUP($D40,Simyo!L:M,2,0),0)+IFERROR(VLOOKUP(D40,Orange!AK:AL,2,0),0)</f>
        <v>2</v>
      </c>
      <c r="V40" s="3">
        <f t="shared" si="10"/>
        <v>7.7690447887568556E-2</v>
      </c>
      <c r="W40" s="4">
        <f>IFERROR(VLOOKUP($B40,Fibras!$G:$J,2,0),0)+IFERROR(VLOOKUP($D40,Fibras!$G:$J,2,0),0)+IFERROR(VLOOKUP($D40,Simyo!R:S,2,0),0)+IFERROR(VLOOKUP(D40,Orange!AE:AF,2,0),0)</f>
        <v>2</v>
      </c>
      <c r="X40" s="7">
        <f t="shared" si="5"/>
        <v>7.7690447887568556E-2</v>
      </c>
      <c r="Y40" s="22">
        <f>IFERROR(VLOOKUP($B40,Terminales!$A:$B,2,0),0)+IFERROR(VLOOKUP(D40,Fibras!$A:$E,5,0),0)+IFERROR(VLOOKUP(D40,Moviles!$A:$C,3,0),0)+IFERROR(VLOOKUP($D40,Terminales!$A:$B,2,0),0)+IFERROR(VLOOKUP(D40,Fibras!$A:$E,5,0),0)+IFERROR(VLOOKUP(D40,Moviles!$A:$C,3,0),0)</f>
        <v>0</v>
      </c>
      <c r="Z40" s="22">
        <f>IFERROR(VLOOKUP(B40,Terminales!$E:$F,2,0),0)+IFERROR(VLOOKUP(D40,Fibras!$G:$K,5,0),0)+IFERROR(VLOOKUP(D40,Moviles!$G:$I,3,0),0)+IFERROR(VLOOKUP(D40,Terminales!$E:$F,2,0),0)+IFERROR(VLOOKUP(D40,Fibras!$G:$K,5,0),0)+IFERROR(VLOOKUP(D40,Moviles!$G:$I,3,0),0)</f>
        <v>0</v>
      </c>
      <c r="AA40" s="19">
        <f t="shared" si="11"/>
        <v>0</v>
      </c>
      <c r="AB40" s="4">
        <f>IFERROR(VLOOKUP($D40,Fibras!$A:$D,3,0),0)</f>
        <v>4</v>
      </c>
      <c r="AC40" s="4">
        <f>IFERROR(VLOOKUP($D40,Fibras!$G:$J,3,0),0)</f>
        <v>2</v>
      </c>
      <c r="AD40" s="19">
        <f t="shared" si="12"/>
        <v>1</v>
      </c>
      <c r="AE40" s="15">
        <f t="shared" si="6"/>
        <v>21.092956601474864</v>
      </c>
      <c r="AF40" s="4">
        <f>IFERROR(VLOOKUP($B40,Fibras!$A:$E,4,0),0)+IFERROR(VLOOKUP($D40,Fibras!$A:$E,4,0),0)</f>
        <v>4</v>
      </c>
      <c r="AG40" s="4">
        <f>IFERROR(VLOOKUP($B40,Fibras!$G:$J,4,0),0)+IFERROR(VLOOKUP($D40,Fibras!$G:$J,4,0),0)</f>
        <v>2</v>
      </c>
      <c r="AH40" s="21">
        <f t="shared" si="7"/>
        <v>1</v>
      </c>
      <c r="AI40" s="170">
        <f>IFERROR(SUMIF('129'!$P:$P,CDM!$F40,'129'!$T:$T),0)</f>
        <v>1086</v>
      </c>
      <c r="AJ40" s="170">
        <f>IFERROR(SUMIF('129'!$P:$P,CDM!$F40,'129'!$U:$U),0)</f>
        <v>1093</v>
      </c>
      <c r="AK40" s="4">
        <f t="shared" si="13"/>
        <v>21.092956601474864</v>
      </c>
      <c r="AL40" s="4">
        <f t="shared" si="14"/>
        <v>21.228914885278108</v>
      </c>
      <c r="AM40" s="119">
        <f t="shared" si="15"/>
        <v>1.2818923901448811</v>
      </c>
      <c r="AN40" s="4">
        <f>IFERROR(IFERROR(SUMIF('129'!$P:$P,CDM!$F40,'129'!$Y:$Y),0)/IFERROR(SUMIF('129'!$P:$P,CDM!$F40,'129'!$X:$X),0),0)</f>
        <v>40.89149560117302</v>
      </c>
      <c r="AO40" s="4">
        <f>IFERROR(IFERROR(SUMIF('129'!P:P,CDM!$F40,'129'!$Z:$Z),0)/IFERROR(SUMIF('129'!P:P,CDM!$F40,'129'!$X:$X),0),0)</f>
        <v>45.375366568914956</v>
      </c>
      <c r="AP40" s="34">
        <f t="shared" si="16"/>
        <v>0.97113059859460693</v>
      </c>
      <c r="AQ40" s="35">
        <f t="shared" si="17"/>
        <v>0</v>
      </c>
      <c r="AR40" s="35">
        <f t="shared" si="18"/>
        <v>3.3333333333333335</v>
      </c>
      <c r="AS40" s="35">
        <f t="shared" si="19"/>
        <v>1.0869565217391304</v>
      </c>
      <c r="AT40" s="10" t="str">
        <f t="shared" si="20"/>
        <v>B</v>
      </c>
      <c r="AU40" s="10" t="str">
        <f t="shared" si="21"/>
        <v>Z</v>
      </c>
      <c r="AV40" s="10" t="str">
        <f t="shared" si="22"/>
        <v>A</v>
      </c>
      <c r="AW40" s="10" t="str">
        <f t="shared" si="23"/>
        <v>A</v>
      </c>
      <c r="AX40" s="10">
        <f t="shared" si="24"/>
        <v>5.5</v>
      </c>
    </row>
    <row r="41" spans="1:50" ht="14.45" customHeight="1" x14ac:dyDescent="0.25">
      <c r="A41" s="104">
        <v>44652</v>
      </c>
      <c r="B41" s="104" t="s">
        <v>193</v>
      </c>
      <c r="C41" s="107">
        <v>85994</v>
      </c>
      <c r="D41" s="105" t="s">
        <v>204</v>
      </c>
      <c r="E41" s="105"/>
      <c r="F41" s="106" t="s">
        <v>210</v>
      </c>
      <c r="G41" s="105" t="s">
        <v>128</v>
      </c>
      <c r="H41" s="191">
        <f>IFERROR(VLOOKUP(F41,'129'!P:AA,12,0),0)</f>
        <v>0</v>
      </c>
      <c r="I41" s="166">
        <f>IFERROR(SUMIF('129'!$P:$P,CDM!$F41,'129'!$W:$W),0)</f>
        <v>0</v>
      </c>
      <c r="J41" s="170">
        <f>IFERROR(SUMIF('129'!$P:$P,CDM!$F41,'129'!$Q:$Q),0)</f>
        <v>0</v>
      </c>
      <c r="K41" s="4">
        <f>IFERROR(VLOOKUP($D41,Simyo!O:P,2,0),0)</f>
        <v>0</v>
      </c>
      <c r="L41" s="4">
        <f>IFERROR(VLOOKUP($D41,Simyo!$I:$J,2,0),0)</f>
        <v>0</v>
      </c>
      <c r="M41" s="4">
        <f>IFERROR(VLOOKUP(D41,Moviles!A:B,2,0),0)</f>
        <v>0</v>
      </c>
      <c r="N41" s="4">
        <f>IFERROR(VLOOKUP($B41,Fibras!$A:$D,2,0),0)+IFERROR(VLOOKUP($D41,Fibras!$A:$D,2,0),0)</f>
        <v>0</v>
      </c>
      <c r="O41" s="4">
        <f>IFERROR(VLOOKUP(D41,Orange!AB:AC,2,0),0)</f>
        <v>0</v>
      </c>
      <c r="P41" s="4">
        <f>IFERROR(VLOOKUP(D41,Orange!AH:AI,2,0),0)</f>
        <v>0</v>
      </c>
      <c r="Q41" s="4">
        <f t="shared" si="8"/>
        <v>0</v>
      </c>
      <c r="R41" s="4">
        <f t="shared" si="9"/>
        <v>0</v>
      </c>
      <c r="S41" s="20">
        <f t="shared" si="3"/>
        <v>0</v>
      </c>
      <c r="T41" s="20">
        <f t="shared" si="4"/>
        <v>0</v>
      </c>
      <c r="U41" s="4">
        <f>IFERROR(VLOOKUP($B41,Moviles!$G:$I,2,0),0)+IFERROR(VLOOKUP($D41,Moviles!$G:$I,2,0),0)+ IFERROR(VLOOKUP($D41,Simyo!L:M,2,0),0)+IFERROR(VLOOKUP(D41,Orange!AK:AL,2,0),0)</f>
        <v>0</v>
      </c>
      <c r="V41" s="3">
        <f t="shared" si="10"/>
        <v>0</v>
      </c>
      <c r="W41" s="4">
        <f>IFERROR(VLOOKUP($B41,Fibras!$G:$J,2,0),0)+IFERROR(VLOOKUP($D41,Fibras!$G:$J,2,0),0)+IFERROR(VLOOKUP($D41,Simyo!R:S,2,0),0)+IFERROR(VLOOKUP(D41,Orange!AE:AF,2,0),0)</f>
        <v>0</v>
      </c>
      <c r="X41" s="7">
        <f t="shared" si="5"/>
        <v>0</v>
      </c>
      <c r="Y41" s="22">
        <f>IFERROR(VLOOKUP($B41,Terminales!$A:$B,2,0),0)+IFERROR(VLOOKUP(D41,Fibras!$A:$E,5,0),0)+IFERROR(VLOOKUP(D41,Moviles!$A:$C,3,0),0)+IFERROR(VLOOKUP($D41,Terminales!$A:$B,2,0),0)+IFERROR(VLOOKUP(D41,Fibras!$A:$E,5,0),0)+IFERROR(VLOOKUP(D41,Moviles!$A:$C,3,0),0)</f>
        <v>0</v>
      </c>
      <c r="Z41" s="22">
        <f>IFERROR(VLOOKUP(B41,Terminales!$E:$F,2,0),0)+IFERROR(VLOOKUP(D41,Fibras!$G:$K,5,0),0)+IFERROR(VLOOKUP(D41,Moviles!$G:$I,3,0),0)+IFERROR(VLOOKUP(D41,Terminales!$E:$F,2,0),0)+IFERROR(VLOOKUP(D41,Fibras!$G:$K,5,0),0)+IFERROR(VLOOKUP(D41,Moviles!$G:$I,3,0),0)</f>
        <v>0</v>
      </c>
      <c r="AA41" s="19">
        <f t="shared" si="11"/>
        <v>0</v>
      </c>
      <c r="AB41" s="4">
        <f>IFERROR(VLOOKUP($D41,Fibras!$A:$D,3,0),0)</f>
        <v>0</v>
      </c>
      <c r="AC41" s="4">
        <f>IFERROR(VLOOKUP($D41,Fibras!$G:$J,3,0),0)</f>
        <v>0</v>
      </c>
      <c r="AD41" s="19">
        <f t="shared" si="12"/>
        <v>0</v>
      </c>
      <c r="AE41" s="15">
        <f t="shared" si="6"/>
        <v>0</v>
      </c>
      <c r="AF41" s="4">
        <f>IFERROR(VLOOKUP($B41,Fibras!$A:$E,4,0),0)+IFERROR(VLOOKUP($D41,Fibras!$A:$E,4,0),0)</f>
        <v>0</v>
      </c>
      <c r="AG41" s="4">
        <f>IFERROR(VLOOKUP($B41,Fibras!$G:$J,4,0),0)+IFERROR(VLOOKUP($D41,Fibras!$G:$J,4,0),0)</f>
        <v>0</v>
      </c>
      <c r="AH41" s="21">
        <f t="shared" si="7"/>
        <v>0</v>
      </c>
      <c r="AI41" s="170">
        <f>IFERROR(SUMIF('129'!$P:$P,CDM!$F41,'129'!$T:$T),0)</f>
        <v>0</v>
      </c>
      <c r="AJ41" s="170">
        <f>IFERROR(SUMIF('129'!$P:$P,CDM!$F41,'129'!$U:$U),0)</f>
        <v>0</v>
      </c>
      <c r="AK41" s="4" t="str">
        <f t="shared" si="13"/>
        <v>-</v>
      </c>
      <c r="AL41" s="4" t="str">
        <f t="shared" si="14"/>
        <v>-</v>
      </c>
      <c r="AM41" s="119" t="str">
        <f t="shared" si="15"/>
        <v>-</v>
      </c>
      <c r="AN41" s="4">
        <f>IFERROR(IFERROR(SUMIF('129'!$P:$P,CDM!$F41,'129'!$Y:$Y),0)/IFERROR(SUMIF('129'!$P:$P,CDM!$F41,'129'!$X:$X),0),0)</f>
        <v>0</v>
      </c>
      <c r="AO41" s="4">
        <f>IFERROR(IFERROR(SUMIF('129'!P:P,CDM!$F41,'129'!$Z:$Z),0)/IFERROR(SUMIF('129'!P:P,CDM!$F41,'129'!$X:$X),0),0)</f>
        <v>0</v>
      </c>
      <c r="AP41" s="34">
        <f t="shared" si="16"/>
        <v>0</v>
      </c>
      <c r="AQ41" s="35">
        <f t="shared" si="17"/>
        <v>0</v>
      </c>
      <c r="AR41" s="35">
        <f t="shared" si="18"/>
        <v>0</v>
      </c>
      <c r="AS41" s="35">
        <f t="shared" si="19"/>
        <v>0</v>
      </c>
      <c r="AT41" s="10" t="str">
        <f t="shared" si="20"/>
        <v>Z</v>
      </c>
      <c r="AU41" s="10" t="str">
        <f t="shared" si="21"/>
        <v>Z</v>
      </c>
      <c r="AV41" s="10" t="str">
        <f t="shared" si="22"/>
        <v>Z</v>
      </c>
      <c r="AW41" s="10" t="str">
        <f t="shared" si="23"/>
        <v>Z</v>
      </c>
      <c r="AX41" s="10">
        <f t="shared" si="24"/>
        <v>-10</v>
      </c>
    </row>
    <row r="42" spans="1:50" ht="14.45" customHeight="1" x14ac:dyDescent="0.25">
      <c r="A42" s="104">
        <v>44656</v>
      </c>
      <c r="B42" s="104" t="s">
        <v>334</v>
      </c>
      <c r="C42" s="107">
        <v>86015</v>
      </c>
      <c r="D42" s="105" t="s">
        <v>223</v>
      </c>
      <c r="E42" s="105"/>
      <c r="F42" s="106" t="s">
        <v>212</v>
      </c>
      <c r="G42" s="105" t="s">
        <v>128</v>
      </c>
      <c r="H42" s="191">
        <f>IFERROR(VLOOKUP(F42,'129'!P:AA,12,0),0)</f>
        <v>143.16443000000001</v>
      </c>
      <c r="I42" s="166">
        <f>IFERROR(SUMIF('129'!$P:$P,CDM!$F42,'129'!$W:$W),0)</f>
        <v>121.408044</v>
      </c>
      <c r="J42" s="170">
        <f>IFERROR(SUMIF('129'!$P:$P,CDM!$F42,'129'!$Q:$Q),0)</f>
        <v>93</v>
      </c>
      <c r="K42" s="4">
        <f>IFERROR(VLOOKUP($D42,Simyo!O:P,2,0),0)</f>
        <v>0</v>
      </c>
      <c r="L42" s="4">
        <f>IFERROR(VLOOKUP($D42,Simyo!$I:$J,2,0),0)</f>
        <v>0</v>
      </c>
      <c r="M42" s="4">
        <f>IFERROR(VLOOKUP(D42,Moviles!A:B,2,0),0)</f>
        <v>9</v>
      </c>
      <c r="N42" s="4">
        <f>IFERROR(VLOOKUP($B42,Fibras!$A:$D,2,0),0)+IFERROR(VLOOKUP($D42,Fibras!$A:$D,2,0),0)</f>
        <v>8</v>
      </c>
      <c r="O42" s="4">
        <f>IFERROR(VLOOKUP(D42,Orange!AB:AC,2,0),0)</f>
        <v>0</v>
      </c>
      <c r="P42" s="4">
        <f>IFERROR(VLOOKUP(D42,Orange!AH:AI,2,0),0)</f>
        <v>0</v>
      </c>
      <c r="Q42" s="4">
        <f t="shared" si="8"/>
        <v>9</v>
      </c>
      <c r="R42" s="4">
        <f t="shared" si="9"/>
        <v>8</v>
      </c>
      <c r="S42" s="20">
        <f t="shared" si="3"/>
        <v>0.44444444444444442</v>
      </c>
      <c r="T42" s="20">
        <f t="shared" si="4"/>
        <v>0.5</v>
      </c>
      <c r="U42" s="4">
        <f>IFERROR(VLOOKUP($B42,Moviles!$G:$I,2,0),0)+IFERROR(VLOOKUP($D42,Moviles!$G:$I,2,0),0)+ IFERROR(VLOOKUP($D42,Simyo!L:M,2,0),0)+IFERROR(VLOOKUP(D42,Orange!AK:AL,2,0),0)</f>
        <v>4</v>
      </c>
      <c r="V42" s="3">
        <f t="shared" si="10"/>
        <v>7.4130178721930479E-2</v>
      </c>
      <c r="W42" s="4">
        <f>IFERROR(VLOOKUP($B42,Fibras!$G:$J,2,0),0)+IFERROR(VLOOKUP($D42,Fibras!$G:$J,2,0),0)+IFERROR(VLOOKUP($D42,Simyo!R:S,2,0),0)+IFERROR(VLOOKUP(D42,Orange!AE:AF,2,0),0)</f>
        <v>4</v>
      </c>
      <c r="X42" s="7">
        <f t="shared" si="5"/>
        <v>6.5893492197271544E-2</v>
      </c>
      <c r="Y42" s="22">
        <f>IFERROR(VLOOKUP($B42,Terminales!$A:$B,2,0),0)+IFERROR(VLOOKUP(D42,Fibras!$A:$E,5,0),0)+IFERROR(VLOOKUP(D42,Moviles!$A:$C,3,0),0)+IFERROR(VLOOKUP($D42,Terminales!$A:$B,2,0),0)+IFERROR(VLOOKUP(D42,Fibras!$A:$E,5,0),0)+IFERROR(VLOOKUP(D42,Moviles!$A:$C,3,0),0)</f>
        <v>2</v>
      </c>
      <c r="Z42" s="22">
        <f>IFERROR(VLOOKUP(B42,Terminales!$E:$F,2,0),0)+IFERROR(VLOOKUP(D42,Fibras!$G:$K,5,0),0)+IFERROR(VLOOKUP(D42,Moviles!$G:$I,3,0),0)+IFERROR(VLOOKUP(D42,Terminales!$E:$F,2,0),0)+IFERROR(VLOOKUP(D42,Fibras!$G:$K,5,0),0)+IFERROR(VLOOKUP(D42,Moviles!$G:$I,3,0),0)</f>
        <v>0</v>
      </c>
      <c r="AA42" s="19">
        <f t="shared" si="11"/>
        <v>0</v>
      </c>
      <c r="AB42" s="4">
        <f>IFERROR(VLOOKUP($D42,Fibras!$A:$D,3,0),0)</f>
        <v>7</v>
      </c>
      <c r="AC42" s="4">
        <f>IFERROR(VLOOKUP($D42,Fibras!$G:$J,3,0),0)</f>
        <v>3</v>
      </c>
      <c r="AD42" s="19">
        <f t="shared" si="12"/>
        <v>0.875</v>
      </c>
      <c r="AE42" s="15">
        <f t="shared" si="6"/>
        <v>28.968426507225502</v>
      </c>
      <c r="AF42" s="4">
        <f>IFERROR(VLOOKUP($B42,Fibras!$A:$E,4,0),0)+IFERROR(VLOOKUP($D42,Fibras!$A:$E,4,0),0)</f>
        <v>8</v>
      </c>
      <c r="AG42" s="4">
        <f>IFERROR(VLOOKUP($B42,Fibras!$G:$J,4,0),0)+IFERROR(VLOOKUP($D42,Fibras!$G:$J,4,0),0)</f>
        <v>4</v>
      </c>
      <c r="AH42" s="21">
        <f t="shared" si="7"/>
        <v>1</v>
      </c>
      <c r="AI42" s="170">
        <f>IFERROR(SUMIF('129'!$P:$P,CDM!$F42,'129'!$T:$T),0)</f>
        <v>3517</v>
      </c>
      <c r="AJ42" s="170">
        <f>IFERROR(SUMIF('129'!$P:$P,CDM!$F42,'129'!$U:$U),0)</f>
        <v>3537</v>
      </c>
      <c r="AK42" s="4">
        <f t="shared" si="13"/>
        <v>28.968426507225502</v>
      </c>
      <c r="AL42" s="4">
        <f t="shared" si="14"/>
        <v>29.13316023771868</v>
      </c>
      <c r="AM42" s="119">
        <f t="shared" si="15"/>
        <v>0.7660118467932816</v>
      </c>
      <c r="AN42" s="4">
        <f>IFERROR(IFERROR(SUMIF('129'!$P:$P,CDM!$F42,'129'!$Y:$Y),0)/IFERROR(SUMIF('129'!$P:$P,CDM!$F42,'129'!$X:$X),0),0)</f>
        <v>28.457122093023255</v>
      </c>
      <c r="AO42" s="4">
        <f>IFERROR(IFERROR(SUMIF('129'!P:P,CDM!$F42,'129'!$Z:$Z),0)/IFERROR(SUMIF('129'!P:P,CDM!$F42,'129'!$X:$X),0),0)</f>
        <v>23.455426356589147</v>
      </c>
      <c r="AP42" s="34">
        <f t="shared" si="16"/>
        <v>0.82366865246589427</v>
      </c>
      <c r="AQ42" s="35">
        <f t="shared" si="17"/>
        <v>0</v>
      </c>
      <c r="AR42" s="35">
        <f t="shared" si="18"/>
        <v>2.916666666666667</v>
      </c>
      <c r="AS42" s="35">
        <f t="shared" si="19"/>
        <v>1.0869565217391304</v>
      </c>
      <c r="AT42" s="10" t="str">
        <f t="shared" si="20"/>
        <v>C</v>
      </c>
      <c r="AU42" s="10" t="str">
        <f t="shared" si="21"/>
        <v>Z</v>
      </c>
      <c r="AV42" s="10" t="str">
        <f t="shared" si="22"/>
        <v>A</v>
      </c>
      <c r="AW42" s="10" t="str">
        <f t="shared" si="23"/>
        <v>A</v>
      </c>
      <c r="AX42" s="10">
        <f t="shared" si="24"/>
        <v>0.5</v>
      </c>
    </row>
    <row r="43" spans="1:50" x14ac:dyDescent="0.25">
      <c r="A43" s="104">
        <v>44679</v>
      </c>
      <c r="B43" s="104" t="s">
        <v>193</v>
      </c>
      <c r="C43" s="107">
        <v>86341</v>
      </c>
      <c r="D43" s="105" t="s">
        <v>232</v>
      </c>
      <c r="E43" s="105"/>
      <c r="F43" s="106" t="s">
        <v>219</v>
      </c>
      <c r="G43" s="105" t="s">
        <v>128</v>
      </c>
      <c r="H43" s="191">
        <f>IFERROR(VLOOKUP(F43,'129'!P:AA,12,0),0)</f>
        <v>127.46359500000003</v>
      </c>
      <c r="I43" s="166">
        <f>IFERROR(SUMIF('129'!$P:$P,CDM!$F43,'129'!$W:$W),0)</f>
        <v>106.85081699999999</v>
      </c>
      <c r="J43" s="170">
        <f>IFERROR(SUMIF('129'!$P:$P,CDM!$F43,'129'!$Q:$Q),0)</f>
        <v>48</v>
      </c>
      <c r="K43" s="4">
        <f>IFERROR(VLOOKUP($D43,Simyo!O:P,2,0),0)</f>
        <v>0</v>
      </c>
      <c r="L43" s="4">
        <f>IFERROR(VLOOKUP($D43,Simyo!$I:$J,2,0),0)</f>
        <v>0</v>
      </c>
      <c r="M43" s="4">
        <f>IFERROR(VLOOKUP(D43,Moviles!A:B,2,0),0)</f>
        <v>12</v>
      </c>
      <c r="N43" s="4">
        <f>IFERROR(VLOOKUP($B43,Fibras!$A:$D,2,0),0)+IFERROR(VLOOKUP($D43,Fibras!$A:$D,2,0),0)</f>
        <v>9</v>
      </c>
      <c r="O43" s="4">
        <f>IFERROR(VLOOKUP(D43,Orange!AB:AC,2,0),0)</f>
        <v>0</v>
      </c>
      <c r="P43" s="4">
        <f>IFERROR(VLOOKUP(D43,Orange!AH:AI,2,0),0)</f>
        <v>0</v>
      </c>
      <c r="Q43" s="4">
        <f t="shared" si="8"/>
        <v>12</v>
      </c>
      <c r="R43" s="4">
        <f t="shared" si="9"/>
        <v>9</v>
      </c>
      <c r="S43" s="20">
        <f t="shared" si="3"/>
        <v>0.66666666666666663</v>
      </c>
      <c r="T43" s="20">
        <f t="shared" si="4"/>
        <v>0.88888888888888884</v>
      </c>
      <c r="U43" s="4">
        <f>IFERROR(VLOOKUP($B43,Moviles!$G:$I,2,0),0)+IFERROR(VLOOKUP($D43,Moviles!$G:$I,2,0),0)+ IFERROR(VLOOKUP($D43,Simyo!L:M,2,0),0)+IFERROR(VLOOKUP(D43,Orange!AK:AL,2,0),0)</f>
        <v>8</v>
      </c>
      <c r="V43" s="3">
        <f t="shared" si="10"/>
        <v>0.11230611367248601</v>
      </c>
      <c r="W43" s="4">
        <f>IFERROR(VLOOKUP($B43,Fibras!$G:$J,2,0),0)+IFERROR(VLOOKUP($D43,Fibras!$G:$J,2,0),0)+IFERROR(VLOOKUP($D43,Simyo!R:S,2,0),0)+IFERROR(VLOOKUP(D43,Orange!AE:AF,2,0),0)</f>
        <v>8</v>
      </c>
      <c r="X43" s="7">
        <f t="shared" si="5"/>
        <v>8.4229585254364511E-2</v>
      </c>
      <c r="Y43" s="22">
        <f>IFERROR(VLOOKUP($B43,Terminales!$A:$B,2,0),0)+IFERROR(VLOOKUP(D43,Fibras!$A:$E,5,0),0)+IFERROR(VLOOKUP(D43,Moviles!$A:$C,3,0),0)+IFERROR(VLOOKUP($D43,Terminales!$A:$B,2,0),0)+IFERROR(VLOOKUP(D43,Fibras!$A:$E,5,0),0)+IFERROR(VLOOKUP(D43,Moviles!$A:$C,3,0),0)</f>
        <v>4</v>
      </c>
      <c r="Z43" s="22">
        <f>IFERROR(VLOOKUP(B43,Terminales!$E:$F,2,0),0)+IFERROR(VLOOKUP(D43,Fibras!$G:$K,5,0),0)+IFERROR(VLOOKUP(D43,Moviles!$G:$I,3,0),0)+IFERROR(VLOOKUP(D43,Terminales!$E:$F,2,0),0)+IFERROR(VLOOKUP(D43,Fibras!$G:$K,5,0),0)+IFERROR(VLOOKUP(D43,Moviles!$G:$I,3,0),0)</f>
        <v>4</v>
      </c>
      <c r="AA43" s="19">
        <f t="shared" si="11"/>
        <v>0.5</v>
      </c>
      <c r="AB43" s="4">
        <f>IFERROR(VLOOKUP($D43,Fibras!$A:$D,3,0),0)</f>
        <v>6</v>
      </c>
      <c r="AC43" s="4">
        <f>IFERROR(VLOOKUP($D43,Fibras!$G:$J,3,0),0)</f>
        <v>5</v>
      </c>
      <c r="AD43" s="19">
        <f t="shared" si="12"/>
        <v>0.66666666666666663</v>
      </c>
      <c r="AE43" s="15">
        <f t="shared" si="6"/>
        <v>28.385370230720838</v>
      </c>
      <c r="AF43" s="4">
        <f>IFERROR(VLOOKUP($B43,Fibras!$A:$E,4,0),0)+IFERROR(VLOOKUP($D43,Fibras!$A:$E,4,0),0)</f>
        <v>6</v>
      </c>
      <c r="AG43" s="4">
        <f>IFERROR(VLOOKUP($B43,Fibras!$G:$J,4,0),0)+IFERROR(VLOOKUP($D43,Fibras!$G:$J,4,0),0)</f>
        <v>5</v>
      </c>
      <c r="AH43" s="21">
        <f t="shared" si="7"/>
        <v>0.66666666666666663</v>
      </c>
      <c r="AI43" s="170">
        <f>IFERROR(SUMIF('129'!$P:$P,CDM!$F43,'129'!$T:$T),0)</f>
        <v>3033</v>
      </c>
      <c r="AJ43" s="170">
        <f>IFERROR(SUMIF('129'!$P:$P,CDM!$F43,'129'!$U:$U),0)</f>
        <v>3053</v>
      </c>
      <c r="AK43" s="4">
        <f t="shared" si="13"/>
        <v>28.385370230720838</v>
      </c>
      <c r="AL43" s="4">
        <f t="shared" si="14"/>
        <v>28.572547086841649</v>
      </c>
      <c r="AM43" s="119">
        <f t="shared" si="15"/>
        <v>0.44922445468994404</v>
      </c>
      <c r="AN43" s="4">
        <f>IFERROR(IFERROR(SUMIF('129'!$P:$P,CDM!$F43,'129'!$Y:$Y),0)/IFERROR(SUMIF('129'!$P:$P,CDM!$F43,'129'!$X:$X),0),0)</f>
        <v>31.894485842026825</v>
      </c>
      <c r="AO43" s="4">
        <f>IFERROR(IFERROR(SUMIF('129'!P:P,CDM!$F43,'129'!$Z:$Z),0)/IFERROR(SUMIF('129'!P:P,CDM!$F43,'129'!$X:$X),0),0)</f>
        <v>34.039344262295081</v>
      </c>
      <c r="AP43" s="34">
        <f t="shared" si="16"/>
        <v>1.0528698156795564</v>
      </c>
      <c r="AQ43" s="35">
        <f t="shared" si="17"/>
        <v>1.6666666666666667</v>
      </c>
      <c r="AR43" s="35">
        <f t="shared" si="18"/>
        <v>2.2222222222222223</v>
      </c>
      <c r="AS43" s="35">
        <f t="shared" si="19"/>
        <v>0.72463768115942018</v>
      </c>
      <c r="AT43" s="10" t="str">
        <f t="shared" si="20"/>
        <v>A</v>
      </c>
      <c r="AU43" s="10" t="str">
        <f t="shared" si="21"/>
        <v>A</v>
      </c>
      <c r="AV43" s="10" t="str">
        <f t="shared" si="22"/>
        <v>A</v>
      </c>
      <c r="AW43" s="10" t="str">
        <f t="shared" si="23"/>
        <v>C</v>
      </c>
      <c r="AX43" s="10">
        <f t="shared" si="24"/>
        <v>8.5</v>
      </c>
    </row>
    <row r="44" spans="1:50" x14ac:dyDescent="0.25">
      <c r="A44" s="104">
        <v>44739</v>
      </c>
      <c r="B44" s="104" t="s">
        <v>193</v>
      </c>
      <c r="C44" s="107">
        <v>86914</v>
      </c>
      <c r="D44" s="105" t="s">
        <v>254</v>
      </c>
      <c r="E44" s="105" t="s">
        <v>429</v>
      </c>
      <c r="F44" s="106" t="s">
        <v>260</v>
      </c>
      <c r="G44" s="105" t="s">
        <v>128</v>
      </c>
      <c r="H44" s="191">
        <f>IFERROR(VLOOKUP(F44,'129'!P:AA,12,0),0)</f>
        <v>127.32581800000001</v>
      </c>
      <c r="I44" s="166">
        <f>IFERROR(SUMIF('129'!$P:$P,CDM!$F44,'129'!$W:$W),0)</f>
        <v>105.36581899999999</v>
      </c>
      <c r="J44" s="170">
        <f>IFERROR(SUMIF('129'!$P:$P,CDM!$F44,'129'!$Q:$Q),0)</f>
        <v>81</v>
      </c>
      <c r="K44" s="4">
        <f>IFERROR(VLOOKUP($D44,Simyo!O:P,2,0),0)</f>
        <v>0</v>
      </c>
      <c r="L44" s="4">
        <f>IFERROR(VLOOKUP($D44,Simyo!$I:$J,2,0),0)</f>
        <v>0</v>
      </c>
      <c r="M44" s="4">
        <f>IFERROR(VLOOKUP(D44,Moviles!A:B,2,0),0)</f>
        <v>12</v>
      </c>
      <c r="N44" s="4">
        <f>IFERROR(VLOOKUP($B44,Fibras!$A:$D,2,0),0)+IFERROR(VLOOKUP($D44,Fibras!$A:$D,2,0),0)</f>
        <v>7</v>
      </c>
      <c r="O44" s="4">
        <f>IFERROR(VLOOKUP(D44,Orange!AB:AC,2,0),0)</f>
        <v>0</v>
      </c>
      <c r="P44" s="4">
        <f>IFERROR(VLOOKUP(D44,Orange!AH:AI,2,0),0)</f>
        <v>0</v>
      </c>
      <c r="Q44" s="4">
        <f t="shared" si="8"/>
        <v>12</v>
      </c>
      <c r="R44" s="4">
        <f t="shared" si="9"/>
        <v>7</v>
      </c>
      <c r="S44" s="20">
        <f t="shared" si="3"/>
        <v>1.25</v>
      </c>
      <c r="T44" s="20">
        <f t="shared" si="4"/>
        <v>0.8571428571428571</v>
      </c>
      <c r="U44" s="4">
        <f>IFERROR(VLOOKUP($B44,Moviles!$G:$I,2,0),0)+IFERROR(VLOOKUP($D44,Moviles!$G:$I,2,0),0)+ IFERROR(VLOOKUP($D44,Simyo!L:M,2,0),0)+IFERROR(VLOOKUP(D44,Orange!AK:AL,2,0),0)</f>
        <v>15</v>
      </c>
      <c r="V44" s="3">
        <f t="shared" si="10"/>
        <v>0.11388892635096398</v>
      </c>
      <c r="W44" s="4">
        <f>IFERROR(VLOOKUP($B44,Fibras!$G:$J,2,0),0)+IFERROR(VLOOKUP($D44,Fibras!$G:$J,2,0),0)+IFERROR(VLOOKUP($D44,Simyo!R:S,2,0),0)+IFERROR(VLOOKUP(D44,Orange!AE:AF,2,0),0)</f>
        <v>6</v>
      </c>
      <c r="X44" s="7">
        <f t="shared" si="5"/>
        <v>6.6435207038062327E-2</v>
      </c>
      <c r="Y44" s="22">
        <f>IFERROR(VLOOKUP($B44,Terminales!$A:$B,2,0),0)+IFERROR(VLOOKUP(D44,Fibras!$A:$E,5,0),0)+IFERROR(VLOOKUP(D44,Moviles!$A:$C,3,0),0)+IFERROR(VLOOKUP($D44,Terminales!$A:$B,2,0),0)+IFERROR(VLOOKUP(D44,Fibras!$A:$E,5,0),0)+IFERROR(VLOOKUP(D44,Moviles!$A:$C,3,0),0)</f>
        <v>0</v>
      </c>
      <c r="Z44" s="22">
        <f>IFERROR(VLOOKUP(B44,Terminales!$E:$F,2,0),0)+IFERROR(VLOOKUP(D44,Fibras!$G:$K,5,0),0)+IFERROR(VLOOKUP(D44,Moviles!$G:$I,3,0),0)+IFERROR(VLOOKUP(D44,Terminales!$E:$F,2,0),0)+IFERROR(VLOOKUP(D44,Fibras!$G:$K,5,0),0)+IFERROR(VLOOKUP(D44,Moviles!$G:$I,3,0),0)</f>
        <v>0</v>
      </c>
      <c r="AA44" s="19">
        <f t="shared" si="11"/>
        <v>0</v>
      </c>
      <c r="AB44" s="4">
        <f>IFERROR(VLOOKUP($D44,Fibras!$A:$D,3,0),0)</f>
        <v>4</v>
      </c>
      <c r="AC44" s="4">
        <f>IFERROR(VLOOKUP($D44,Fibras!$G:$J,3,0),0)</f>
        <v>4</v>
      </c>
      <c r="AD44" s="19">
        <f t="shared" si="12"/>
        <v>0.5714285714285714</v>
      </c>
      <c r="AE44" s="15">
        <f t="shared" si="6"/>
        <v>24.88473040768563</v>
      </c>
      <c r="AF44" s="4">
        <f>IFERROR(VLOOKUP($B44,Fibras!$A:$E,4,0),0)+IFERROR(VLOOKUP($D44,Fibras!$A:$E,4,0),0)</f>
        <v>5</v>
      </c>
      <c r="AG44" s="4">
        <f>IFERROR(VLOOKUP($B44,Fibras!$G:$J,4,0),0)+IFERROR(VLOOKUP($D44,Fibras!$G:$J,4,0),0)</f>
        <v>5</v>
      </c>
      <c r="AH44" s="21">
        <f t="shared" si="7"/>
        <v>0.7142857142857143</v>
      </c>
      <c r="AI44" s="170">
        <f>IFERROR(SUMIF('129'!$P:$P,CDM!$F44,'129'!$T:$T),0)</f>
        <v>2622</v>
      </c>
      <c r="AJ44" s="170">
        <f>IFERROR(SUMIF('129'!$P:$P,CDM!$F44,'129'!$U:$U),0)</f>
        <v>2635</v>
      </c>
      <c r="AK44" s="4">
        <f t="shared" si="13"/>
        <v>24.88473040768563</v>
      </c>
      <c r="AL44" s="4">
        <f t="shared" si="14"/>
        <v>25.008110077899175</v>
      </c>
      <c r="AM44" s="119">
        <f t="shared" si="15"/>
        <v>0.76875025286900689</v>
      </c>
      <c r="AN44" s="4">
        <f>IFERROR(IFERROR(SUMIF('129'!$P:$P,CDM!$F44,'129'!$Y:$Y),0)/IFERROR(SUMIF('129'!$P:$P,CDM!$F44,'129'!$X:$X),0),0)</f>
        <v>34.783015597920276</v>
      </c>
      <c r="AO44" s="4">
        <f>IFERROR(IFERROR(SUMIF('129'!P:P,CDM!$F44,'129'!$Z:$Z),0)/IFERROR(SUMIF('129'!P:P,CDM!$F44,'129'!$X:$X),0),0)</f>
        <v>39.396533795493937</v>
      </c>
      <c r="AP44" s="34">
        <f t="shared" si="16"/>
        <v>0.83044008797577906</v>
      </c>
      <c r="AQ44" s="35">
        <f t="shared" si="17"/>
        <v>0</v>
      </c>
      <c r="AR44" s="35">
        <f t="shared" si="18"/>
        <v>1.9047619047619047</v>
      </c>
      <c r="AS44" s="35">
        <f t="shared" si="19"/>
        <v>0.77639751552795033</v>
      </c>
      <c r="AT44" s="10" t="str">
        <f t="shared" si="20"/>
        <v>C</v>
      </c>
      <c r="AU44" s="10" t="str">
        <f t="shared" si="21"/>
        <v>Z</v>
      </c>
      <c r="AV44" s="10" t="str">
        <f t="shared" si="22"/>
        <v>A</v>
      </c>
      <c r="AW44" s="10" t="str">
        <f t="shared" si="23"/>
        <v>C</v>
      </c>
      <c r="AX44" s="10">
        <f t="shared" si="24"/>
        <v>-1</v>
      </c>
    </row>
    <row r="45" spans="1:50" x14ac:dyDescent="0.25">
      <c r="A45" s="104">
        <v>44882</v>
      </c>
      <c r="B45" s="104" t="s">
        <v>193</v>
      </c>
      <c r="C45" s="107">
        <v>86924</v>
      </c>
      <c r="D45" s="105" t="s">
        <v>388</v>
      </c>
      <c r="E45" s="105" t="s">
        <v>430</v>
      </c>
      <c r="F45" s="106" t="s">
        <v>389</v>
      </c>
      <c r="G45" s="105" t="s">
        <v>128</v>
      </c>
      <c r="H45" s="191">
        <f>IFERROR(VLOOKUP(F45,'129'!P:AA,12,0),0)</f>
        <v>83.094151000000011</v>
      </c>
      <c r="I45" s="166">
        <f>IFERROR(SUMIF('129'!$P:$P,CDM!$F45,'129'!$W:$W),0)</f>
        <v>67.454709999999992</v>
      </c>
      <c r="J45" s="170">
        <f>IFERROR(SUMIF('129'!$P:$P,CDM!$F45,'129'!$Q:$Q),0)</f>
        <v>33</v>
      </c>
      <c r="K45" s="4">
        <f>IFERROR(VLOOKUP($D45,Simyo!O:P,2,0),0)</f>
        <v>0</v>
      </c>
      <c r="L45" s="4">
        <f>IFERROR(VLOOKUP($D45,Simyo!$I:$J,2,0),0)</f>
        <v>0</v>
      </c>
      <c r="M45" s="4">
        <f>IFERROR(VLOOKUP(D45,Moviles!A:B,2,0),0)</f>
        <v>7</v>
      </c>
      <c r="N45" s="4">
        <f>IFERROR(VLOOKUP($B45,Fibras!$A:$D,2,0),0)+IFERROR(VLOOKUP($D45,Fibras!$A:$D,2,0),0)</f>
        <v>3</v>
      </c>
      <c r="O45" s="4">
        <f>IFERROR(VLOOKUP(D45,Orange!AB:AC,2,0),0)</f>
        <v>0</v>
      </c>
      <c r="P45" s="4">
        <f>IFERROR(VLOOKUP(D45,Orange!AH:AI,2,0),0)</f>
        <v>0</v>
      </c>
      <c r="Q45" s="4">
        <f t="shared" si="8"/>
        <v>7</v>
      </c>
      <c r="R45" s="4">
        <f t="shared" si="9"/>
        <v>3</v>
      </c>
      <c r="S45" s="20">
        <f t="shared" si="3"/>
        <v>1.1428571428571428</v>
      </c>
      <c r="T45" s="20">
        <f t="shared" si="4"/>
        <v>1</v>
      </c>
      <c r="U45" s="4">
        <f>IFERROR(VLOOKUP($B45,Moviles!$G:$I,2,0),0)+IFERROR(VLOOKUP($D45,Moviles!$G:$I,2,0),0)+ IFERROR(VLOOKUP($D45,Simyo!L:M,2,0),0)+IFERROR(VLOOKUP(D45,Orange!AK:AL,2,0),0)</f>
        <v>8</v>
      </c>
      <c r="V45" s="3">
        <f t="shared" si="10"/>
        <v>0.10377333176586188</v>
      </c>
      <c r="W45" s="4">
        <f>IFERROR(VLOOKUP($B45,Fibras!$G:$J,2,0),0)+IFERROR(VLOOKUP($D45,Fibras!$G:$J,2,0),0)+IFERROR(VLOOKUP($D45,Simyo!R:S,2,0),0)+IFERROR(VLOOKUP(D45,Orange!AE:AF,2,0),0)</f>
        <v>3</v>
      </c>
      <c r="X45" s="7">
        <f t="shared" si="5"/>
        <v>4.4474285042512232E-2</v>
      </c>
      <c r="Y45" s="22">
        <f>IFERROR(VLOOKUP($B45,Terminales!$A:$B,2,0),0)+IFERROR(VLOOKUP(D45,Fibras!$A:$E,5,0),0)+IFERROR(VLOOKUP(D45,Moviles!$A:$C,3,0),0)+IFERROR(VLOOKUP($D45,Terminales!$A:$B,2,0),0)+IFERROR(VLOOKUP(D45,Fibras!$A:$E,5,0),0)+IFERROR(VLOOKUP(D45,Moviles!$A:$C,3,0),0)</f>
        <v>2</v>
      </c>
      <c r="Z45" s="22">
        <f>IFERROR(VLOOKUP(B45,Terminales!$E:$F,2,0),0)+IFERROR(VLOOKUP(D45,Fibras!$G:$K,5,0),0)+IFERROR(VLOOKUP(D45,Moviles!$G:$I,3,0),0)+IFERROR(VLOOKUP(D45,Terminales!$E:$F,2,0),0)+IFERROR(VLOOKUP(D45,Fibras!$G:$K,5,0),0)+IFERROR(VLOOKUP(D45,Moviles!$G:$I,3,0),0)</f>
        <v>0</v>
      </c>
      <c r="AA45" s="19">
        <f t="shared" si="11"/>
        <v>0</v>
      </c>
      <c r="AB45" s="4">
        <f>IFERROR(VLOOKUP($D45,Fibras!$A:$D,3,0),0)</f>
        <v>3</v>
      </c>
      <c r="AC45" s="4">
        <f>IFERROR(VLOOKUP($D45,Fibras!$G:$J,3,0),0)</f>
        <v>3</v>
      </c>
      <c r="AD45" s="19">
        <f t="shared" si="12"/>
        <v>1</v>
      </c>
      <c r="AE45" s="15">
        <f t="shared" si="6"/>
        <v>35.179159468627176</v>
      </c>
      <c r="AF45" s="4">
        <f>IFERROR(VLOOKUP($B45,Fibras!$A:$E,4,0),0)+IFERROR(VLOOKUP($D45,Fibras!$A:$E,4,0),0)</f>
        <v>3</v>
      </c>
      <c r="AG45" s="4">
        <f>IFERROR(VLOOKUP($B45,Fibras!$G:$J,4,0),0)+IFERROR(VLOOKUP($D45,Fibras!$G:$J,4,0),0)</f>
        <v>3</v>
      </c>
      <c r="AH45" s="21">
        <f t="shared" si="7"/>
        <v>1</v>
      </c>
      <c r="AI45" s="170">
        <f>IFERROR(SUMIF('129'!$P:$P,CDM!$F45,'129'!$T:$T),0)</f>
        <v>2373</v>
      </c>
      <c r="AJ45" s="170">
        <f>IFERROR(SUMIF('129'!$P:$P,CDM!$F45,'129'!$U:$U),0)</f>
        <v>2381</v>
      </c>
      <c r="AK45" s="4">
        <f t="shared" si="13"/>
        <v>35.179159468627176</v>
      </c>
      <c r="AL45" s="4">
        <f t="shared" si="14"/>
        <v>35.297757562073876</v>
      </c>
      <c r="AM45" s="119">
        <f t="shared" si="15"/>
        <v>0.48921713546763457</v>
      </c>
      <c r="AN45" s="4">
        <f>IFERROR(IFERROR(SUMIF('129'!$P:$P,CDM!$F45,'129'!$Y:$Y),0)/IFERROR(SUMIF('129'!$P:$P,CDM!$F45,'129'!$X:$X),0),0)</f>
        <v>26.013793103448275</v>
      </c>
      <c r="AO45" s="4">
        <f>IFERROR(IFERROR(SUMIF('129'!P:P,CDM!$F45,'129'!$Z:$Z),0)/IFERROR(SUMIF('129'!P:P,CDM!$F45,'129'!$X:$X),0),0)</f>
        <v>29.097701149425287</v>
      </c>
      <c r="AP45" s="34">
        <f t="shared" si="16"/>
        <v>0.55592856303140292</v>
      </c>
      <c r="AQ45" s="35">
        <f t="shared" si="17"/>
        <v>0</v>
      </c>
      <c r="AR45" s="35">
        <f t="shared" si="18"/>
        <v>3.3333333333333335</v>
      </c>
      <c r="AS45" s="35">
        <f t="shared" si="19"/>
        <v>1.0869565217391304</v>
      </c>
      <c r="AT45" s="10" t="str">
        <f t="shared" si="20"/>
        <v>Z</v>
      </c>
      <c r="AU45" s="10" t="str">
        <f t="shared" si="21"/>
        <v>Z</v>
      </c>
      <c r="AV45" s="10" t="str">
        <f t="shared" si="22"/>
        <v>A</v>
      </c>
      <c r="AW45" s="10" t="str">
        <f t="shared" si="23"/>
        <v>A</v>
      </c>
      <c r="AX45" s="10">
        <f t="shared" si="24"/>
        <v>-2</v>
      </c>
    </row>
    <row r="46" spans="1:50" x14ac:dyDescent="0.25">
      <c r="A46" s="104">
        <v>44882</v>
      </c>
      <c r="B46" s="104" t="s">
        <v>193</v>
      </c>
      <c r="C46" s="107">
        <v>86920</v>
      </c>
      <c r="D46" s="105" t="s">
        <v>383</v>
      </c>
      <c r="E46" s="105" t="s">
        <v>431</v>
      </c>
      <c r="F46" s="106" t="s">
        <v>384</v>
      </c>
      <c r="G46" s="105" t="s">
        <v>128</v>
      </c>
      <c r="H46" s="191">
        <f>IFERROR(VLOOKUP(F46,'129'!P:AA,12,0),0)</f>
        <v>91.231651999999997</v>
      </c>
      <c r="I46" s="166">
        <f>IFERROR(SUMIF('129'!$P:$P,CDM!$F46,'129'!$W:$W),0)</f>
        <v>77.345820000000018</v>
      </c>
      <c r="J46" s="170">
        <f>IFERROR(SUMIF('129'!$P:$P,CDM!$F46,'129'!$Q:$Q),0)</f>
        <v>112</v>
      </c>
      <c r="K46" s="4">
        <f>IFERROR(VLOOKUP($D46,Simyo!O:P,2,0),0)</f>
        <v>0</v>
      </c>
      <c r="L46" s="4">
        <f>IFERROR(VLOOKUP($D46,Simyo!$I:$J,2,0),0)</f>
        <v>0</v>
      </c>
      <c r="M46" s="4">
        <f>IFERROR(VLOOKUP(D46,Moviles!A:B,2,0),0)</f>
        <v>6</v>
      </c>
      <c r="N46" s="4">
        <f>IFERROR(VLOOKUP($B46,Fibras!$A:$D,2,0),0)+IFERROR(VLOOKUP($D46,Fibras!$A:$D,2,0),0)</f>
        <v>8</v>
      </c>
      <c r="O46" s="4">
        <f>IFERROR(VLOOKUP(D46,Orange!AB:AC,2,0),0)</f>
        <v>0</v>
      </c>
      <c r="P46" s="4">
        <f>IFERROR(VLOOKUP(D46,Orange!AH:AI,2,0),0)</f>
        <v>0</v>
      </c>
      <c r="Q46" s="4">
        <f t="shared" si="8"/>
        <v>6</v>
      </c>
      <c r="R46" s="4">
        <f t="shared" si="9"/>
        <v>8</v>
      </c>
      <c r="S46" s="20">
        <f t="shared" si="3"/>
        <v>1</v>
      </c>
      <c r="T46" s="20">
        <f t="shared" si="4"/>
        <v>0.75</v>
      </c>
      <c r="U46" s="4">
        <f>IFERROR(VLOOKUP($B46,Moviles!$G:$I,2,0),0)+IFERROR(VLOOKUP($D46,Moviles!$G:$I,2,0),0)+ IFERROR(VLOOKUP($D46,Simyo!L:M,2,0),0)+IFERROR(VLOOKUP(D46,Orange!AK:AL,2,0),0)</f>
        <v>6</v>
      </c>
      <c r="V46" s="3">
        <f t="shared" si="10"/>
        <v>7.7573681421956586E-2</v>
      </c>
      <c r="W46" s="4">
        <f>IFERROR(VLOOKUP($B46,Fibras!$G:$J,2,0),0)+IFERROR(VLOOKUP($D46,Fibras!$G:$J,2,0),0)+IFERROR(VLOOKUP($D46,Simyo!R:S,2,0),0)+IFERROR(VLOOKUP(D46,Orange!AE:AF,2,0),0)</f>
        <v>6</v>
      </c>
      <c r="X46" s="7">
        <f t="shared" si="5"/>
        <v>0.10343157522927546</v>
      </c>
      <c r="Y46" s="22">
        <f>IFERROR(VLOOKUP($B46,Terminales!$A:$B,2,0),0)+IFERROR(VLOOKUP(D46,Fibras!$A:$E,5,0),0)+IFERROR(VLOOKUP(D46,Moviles!$A:$C,3,0),0)+IFERROR(VLOOKUP($D46,Terminales!$A:$B,2,0),0)+IFERROR(VLOOKUP(D46,Fibras!$A:$E,5,0),0)+IFERROR(VLOOKUP(D46,Moviles!$A:$C,3,0),0)</f>
        <v>1</v>
      </c>
      <c r="Z46" s="22">
        <f>IFERROR(VLOOKUP(B46,Terminales!$E:$F,2,0),0)+IFERROR(VLOOKUP(D46,Fibras!$G:$K,5,0),0)+IFERROR(VLOOKUP(D46,Moviles!$G:$I,3,0),0)+IFERROR(VLOOKUP(D46,Terminales!$E:$F,2,0),0)+IFERROR(VLOOKUP(D46,Fibras!$G:$K,5,0),0)+IFERROR(VLOOKUP(D46,Moviles!$G:$I,3,0),0)</f>
        <v>1</v>
      </c>
      <c r="AA46" s="19">
        <f t="shared" si="11"/>
        <v>0.16666666666666666</v>
      </c>
      <c r="AB46" s="4">
        <f>IFERROR(VLOOKUP($D46,Fibras!$A:$D,3,0),0)</f>
        <v>6</v>
      </c>
      <c r="AC46" s="4">
        <f>IFERROR(VLOOKUP($D46,Fibras!$G:$J,3,0),0)</f>
        <v>5</v>
      </c>
      <c r="AD46" s="19">
        <f t="shared" si="12"/>
        <v>0.75</v>
      </c>
      <c r="AE46" s="15">
        <f t="shared" si="6"/>
        <v>23.672901780600419</v>
      </c>
      <c r="AF46" s="4">
        <f>IFERROR(VLOOKUP($B46,Fibras!$A:$E,4,0),0)+IFERROR(VLOOKUP($D46,Fibras!$A:$E,4,0),0)</f>
        <v>6</v>
      </c>
      <c r="AG46" s="4">
        <f>IFERROR(VLOOKUP($B46,Fibras!$G:$J,4,0),0)+IFERROR(VLOOKUP($D46,Fibras!$G:$J,4,0),0)</f>
        <v>5</v>
      </c>
      <c r="AH46" s="21">
        <f t="shared" si="7"/>
        <v>0.75</v>
      </c>
      <c r="AI46" s="170">
        <f>IFERROR(SUMIF('129'!$P:$P,CDM!$F46,'129'!$T:$T),0)</f>
        <v>1831</v>
      </c>
      <c r="AJ46" s="170">
        <f>IFERROR(SUMIF('129'!$P:$P,CDM!$F46,'129'!$U:$U),0)</f>
        <v>1855</v>
      </c>
      <c r="AK46" s="4">
        <f t="shared" si="13"/>
        <v>23.672901780600419</v>
      </c>
      <c r="AL46" s="4">
        <f t="shared" si="14"/>
        <v>23.983196506288248</v>
      </c>
      <c r="AM46" s="119">
        <f t="shared" si="15"/>
        <v>1.4480420532098564</v>
      </c>
      <c r="AN46" s="4">
        <f>IFERROR(IFERROR(SUMIF('129'!$P:$P,CDM!$F46,'129'!$Y:$Y),0)/IFERROR(SUMIF('129'!$P:$P,CDM!$F46,'129'!$X:$X),0),0)</f>
        <v>42.06906338694418</v>
      </c>
      <c r="AO46" s="4">
        <f>IFERROR(IFERROR(SUMIF('129'!P:P,CDM!$F46,'129'!$Z:$Z),0)/IFERROR(SUMIF('129'!P:P,CDM!$F46,'129'!$X:$X),0),0)</f>
        <v>45.733207190160833</v>
      </c>
      <c r="AP46" s="34">
        <f t="shared" si="16"/>
        <v>1.2928946903659433</v>
      </c>
      <c r="AQ46" s="35">
        <f t="shared" si="17"/>
        <v>0.55555555555555558</v>
      </c>
      <c r="AR46" s="35">
        <f t="shared" si="18"/>
        <v>2.5</v>
      </c>
      <c r="AS46" s="35">
        <f t="shared" si="19"/>
        <v>0.81521739130434778</v>
      </c>
      <c r="AT46" s="10" t="str">
        <f t="shared" si="20"/>
        <v>A</v>
      </c>
      <c r="AU46" s="10" t="str">
        <f t="shared" si="21"/>
        <v>Z</v>
      </c>
      <c r="AV46" s="10" t="str">
        <f t="shared" si="22"/>
        <v>A</v>
      </c>
      <c r="AW46" s="10" t="str">
        <f t="shared" si="23"/>
        <v>C</v>
      </c>
      <c r="AX46" s="10">
        <f t="shared" si="24"/>
        <v>6.5</v>
      </c>
    </row>
    <row r="47" spans="1:50" x14ac:dyDescent="0.25">
      <c r="A47" s="104">
        <v>45026</v>
      </c>
      <c r="B47" s="104" t="s">
        <v>193</v>
      </c>
      <c r="C47" s="107" t="s">
        <v>498</v>
      </c>
      <c r="D47" s="105" t="s">
        <v>432</v>
      </c>
      <c r="E47" s="105" t="s">
        <v>396</v>
      </c>
      <c r="F47" s="106" t="s">
        <v>387</v>
      </c>
      <c r="G47" s="105" t="s">
        <v>128</v>
      </c>
      <c r="H47" s="191">
        <f>IFERROR(VLOOKUP(F47,'129'!P:AA,12,0),0)</f>
        <v>0</v>
      </c>
      <c r="I47" s="166">
        <f>IFERROR(SUMIF('129'!$P:$P,CDM!$F47,'129'!$W:$W),0)</f>
        <v>0</v>
      </c>
      <c r="J47" s="170">
        <f>IFERROR(SUMIF('129'!$P:$P,CDM!$F47,'129'!$Q:$Q),0)</f>
        <v>0</v>
      </c>
      <c r="K47" s="4">
        <f>IFERROR(VLOOKUP($D47,Simyo!O:P,2,0),0)</f>
        <v>0</v>
      </c>
      <c r="L47" s="4">
        <f>IFERROR(VLOOKUP($D47,Simyo!$I:$J,2,0),0)</f>
        <v>0</v>
      </c>
      <c r="M47" s="4">
        <f>IFERROR(VLOOKUP(D47,Moviles!A:B,2,0),0)</f>
        <v>0</v>
      </c>
      <c r="N47" s="4">
        <f>IFERROR(VLOOKUP($B47,Fibras!$A:$D,2,0),0)+IFERROR(VLOOKUP($D47,Fibras!$A:$D,2,0),0)</f>
        <v>0</v>
      </c>
      <c r="O47" s="4">
        <f>IFERROR(VLOOKUP(D47,Orange!AB:AC,2,0),0)</f>
        <v>0</v>
      </c>
      <c r="P47" s="4">
        <f>IFERROR(VLOOKUP(D47,Orange!AH:AI,2,0),0)</f>
        <v>0</v>
      </c>
      <c r="Q47" s="4">
        <f t="shared" si="8"/>
        <v>0</v>
      </c>
      <c r="R47" s="4">
        <f t="shared" si="9"/>
        <v>0</v>
      </c>
      <c r="S47" s="20">
        <f t="shared" si="3"/>
        <v>0</v>
      </c>
      <c r="T47" s="20">
        <f t="shared" si="4"/>
        <v>0</v>
      </c>
      <c r="U47" s="4">
        <f>IFERROR(VLOOKUP($B47,Moviles!$G:$I,2,0),0)+IFERROR(VLOOKUP($D47,Moviles!$G:$I,2,0),0)+ IFERROR(VLOOKUP($D47,Simyo!L:M,2,0),0)+IFERROR(VLOOKUP(D47,Orange!AK:AL,2,0),0)</f>
        <v>0</v>
      </c>
      <c r="V47" s="3">
        <f t="shared" si="10"/>
        <v>0</v>
      </c>
      <c r="W47" s="4">
        <f>IFERROR(VLOOKUP($B47,Fibras!$G:$J,2,0),0)+IFERROR(VLOOKUP($D47,Fibras!$G:$J,2,0),0)+IFERROR(VLOOKUP($D47,Simyo!R:S,2,0),0)+IFERROR(VLOOKUP(D47,Orange!AE:AF,2,0),0)</f>
        <v>0</v>
      </c>
      <c r="X47" s="7">
        <f t="shared" si="5"/>
        <v>0</v>
      </c>
      <c r="Y47" s="22">
        <f>IFERROR(VLOOKUP($B47,Terminales!$A:$B,2,0),0)+IFERROR(VLOOKUP(D47,Fibras!$A:$E,5,0),0)+IFERROR(VLOOKUP(D47,Moviles!$A:$C,3,0),0)+IFERROR(VLOOKUP($D47,Terminales!$A:$B,2,0),0)+IFERROR(VLOOKUP(D47,Fibras!$A:$E,5,0),0)+IFERROR(VLOOKUP(D47,Moviles!$A:$C,3,0),0)</f>
        <v>0</v>
      </c>
      <c r="Z47" s="22">
        <f>IFERROR(VLOOKUP(B47,Terminales!$E:$F,2,0),0)+IFERROR(VLOOKUP(D47,Fibras!$G:$K,5,0),0)+IFERROR(VLOOKUP(D47,Moviles!$G:$I,3,0),0)+IFERROR(VLOOKUP(D47,Terminales!$E:$F,2,0),0)+IFERROR(VLOOKUP(D47,Fibras!$G:$K,5,0),0)+IFERROR(VLOOKUP(D47,Moviles!$G:$I,3,0),0)</f>
        <v>0</v>
      </c>
      <c r="AA47" s="19">
        <f t="shared" si="11"/>
        <v>0</v>
      </c>
      <c r="AB47" s="4">
        <f>IFERROR(VLOOKUP($D47,Fibras!$A:$D,3,0),0)</f>
        <v>0</v>
      </c>
      <c r="AC47" s="4">
        <f>IFERROR(VLOOKUP($D47,Fibras!$G:$J,3,0),0)</f>
        <v>0</v>
      </c>
      <c r="AD47" s="19">
        <f t="shared" si="12"/>
        <v>0</v>
      </c>
      <c r="AE47" s="15">
        <f t="shared" si="6"/>
        <v>0</v>
      </c>
      <c r="AF47" s="4">
        <f>IFERROR(VLOOKUP($B47,Fibras!$A:$E,4,0),0)+IFERROR(VLOOKUP($D47,Fibras!$A:$E,4,0),0)</f>
        <v>0</v>
      </c>
      <c r="AG47" s="4">
        <f>IFERROR(VLOOKUP($B47,Fibras!$G:$J,4,0),0)+IFERROR(VLOOKUP($D47,Fibras!$G:$J,4,0),0)</f>
        <v>0</v>
      </c>
      <c r="AH47" s="21">
        <f t="shared" si="7"/>
        <v>0</v>
      </c>
      <c r="AI47" s="170">
        <f>IFERROR(SUMIF('129'!$P:$P,CDM!$F47,'129'!$T:$T),0)</f>
        <v>0</v>
      </c>
      <c r="AJ47" s="170">
        <f>IFERROR(SUMIF('129'!$P:$P,CDM!$F47,'129'!$U:$U),0)</f>
        <v>0</v>
      </c>
      <c r="AK47" s="4" t="str">
        <f t="shared" si="13"/>
        <v>-</v>
      </c>
      <c r="AL47" s="4" t="str">
        <f t="shared" si="14"/>
        <v>-</v>
      </c>
      <c r="AM47" s="119" t="str">
        <f t="shared" si="15"/>
        <v>-</v>
      </c>
      <c r="AN47" s="4">
        <f>IFERROR(IFERROR(SUMIF('129'!$P:$P,CDM!$F47,'129'!$Y:$Y),0)/IFERROR(SUMIF('129'!$P:$P,CDM!$F47,'129'!$X:$X),0),0)</f>
        <v>0</v>
      </c>
      <c r="AO47" s="4">
        <f>IFERROR(IFERROR(SUMIF('129'!P:P,CDM!$F47,'129'!$Z:$Z),0)/IFERROR(SUMIF('129'!P:P,CDM!$F47,'129'!$X:$X),0),0)</f>
        <v>0</v>
      </c>
      <c r="AP47" s="34">
        <f t="shared" si="16"/>
        <v>0</v>
      </c>
      <c r="AQ47" s="35">
        <f t="shared" si="17"/>
        <v>0</v>
      </c>
      <c r="AR47" s="35">
        <f t="shared" si="18"/>
        <v>0</v>
      </c>
      <c r="AS47" s="35">
        <f t="shared" si="19"/>
        <v>0</v>
      </c>
      <c r="AT47" s="10" t="str">
        <f t="shared" si="20"/>
        <v>Z</v>
      </c>
      <c r="AU47" s="10" t="str">
        <f t="shared" si="21"/>
        <v>Z</v>
      </c>
      <c r="AV47" s="10" t="str">
        <f t="shared" si="22"/>
        <v>Z</v>
      </c>
      <c r="AW47" s="10" t="str">
        <f t="shared" si="23"/>
        <v>Z</v>
      </c>
      <c r="AX47" s="10">
        <f t="shared" si="24"/>
        <v>-10</v>
      </c>
    </row>
    <row r="48" spans="1:50" x14ac:dyDescent="0.25">
      <c r="A48" s="104">
        <v>45098</v>
      </c>
      <c r="B48" s="104" t="s">
        <v>326</v>
      </c>
      <c r="C48" s="107">
        <v>87384</v>
      </c>
      <c r="D48" s="105" t="s">
        <v>392</v>
      </c>
      <c r="E48" s="105"/>
      <c r="F48" s="106" t="s">
        <v>390</v>
      </c>
      <c r="G48" s="105" t="s">
        <v>128</v>
      </c>
      <c r="H48" s="191">
        <f>IFERROR(VLOOKUP(F48,'129'!P:AA,12,0),0)</f>
        <v>87.459429999999998</v>
      </c>
      <c r="I48" s="166">
        <f>IFERROR(SUMIF('129'!$P:$P,CDM!$F48,'129'!$W:$W),0)</f>
        <v>74.065817999999993</v>
      </c>
      <c r="J48" s="170">
        <f>IFERROR(SUMIF('129'!$P:$P,CDM!$F48,'129'!$Q:$Q),0)</f>
        <v>254</v>
      </c>
      <c r="K48" s="4">
        <f>IFERROR(VLOOKUP($D48,Simyo!O:P,2,0),0)</f>
        <v>0</v>
      </c>
      <c r="L48" s="4">
        <f>IFERROR(VLOOKUP($D48,Simyo!$I:$J,2,0),0)</f>
        <v>0</v>
      </c>
      <c r="M48" s="4">
        <f>IFERROR(VLOOKUP(D48,Moviles!A:B,2,0),0)</f>
        <v>3</v>
      </c>
      <c r="N48" s="4">
        <f>IFERROR(VLOOKUP($B48,Fibras!$A:$D,2,0),0)+IFERROR(VLOOKUP($D48,Fibras!$A:$D,2,0),0)</f>
        <v>4</v>
      </c>
      <c r="O48" s="4">
        <f>IFERROR(VLOOKUP(D48,Orange!AB:AC,2,0),0)</f>
        <v>0</v>
      </c>
      <c r="P48" s="4">
        <f>IFERROR(VLOOKUP(D48,Orange!AH:AI,2,0),0)</f>
        <v>0</v>
      </c>
      <c r="Q48" s="4">
        <f t="shared" si="8"/>
        <v>3</v>
      </c>
      <c r="R48" s="4">
        <f t="shared" si="9"/>
        <v>4</v>
      </c>
      <c r="S48" s="20">
        <f t="shared" si="3"/>
        <v>0.66666666666666663</v>
      </c>
      <c r="T48" s="20">
        <f t="shared" si="4"/>
        <v>0.5</v>
      </c>
      <c r="U48" s="4">
        <f>IFERROR(VLOOKUP($B48,Moviles!$G:$I,2,0),0)+IFERROR(VLOOKUP($D48,Moviles!$G:$I,2,0),0)+ IFERROR(VLOOKUP($D48,Simyo!L:M,2,0),0)+IFERROR(VLOOKUP(D48,Orange!AK:AL,2,0),0)</f>
        <v>2</v>
      </c>
      <c r="V48" s="3">
        <f t="shared" si="10"/>
        <v>4.0504514511673931E-2</v>
      </c>
      <c r="W48" s="4">
        <f>IFERROR(VLOOKUP($B48,Fibras!$G:$J,2,0),0)+IFERROR(VLOOKUP($D48,Fibras!$G:$J,2,0),0)+IFERROR(VLOOKUP($D48,Simyo!R:S,2,0),0)+IFERROR(VLOOKUP(D48,Orange!AE:AF,2,0),0)</f>
        <v>2</v>
      </c>
      <c r="X48" s="7">
        <f t="shared" si="5"/>
        <v>5.4006019348898572E-2</v>
      </c>
      <c r="Y48" s="22">
        <f>IFERROR(VLOOKUP($B48,Terminales!$A:$B,2,0),0)+IFERROR(VLOOKUP(D48,Fibras!$A:$E,5,0),0)+IFERROR(VLOOKUP(D48,Moviles!$A:$C,3,0),0)+IFERROR(VLOOKUP($D48,Terminales!$A:$B,2,0),0)+IFERROR(VLOOKUP(D48,Fibras!$A:$E,5,0),0)+IFERROR(VLOOKUP(D48,Moviles!$A:$C,3,0),0)</f>
        <v>2</v>
      </c>
      <c r="Z48" s="22">
        <f>IFERROR(VLOOKUP(B48,Terminales!$E:$F,2,0),0)+IFERROR(VLOOKUP(D48,Fibras!$G:$K,5,0),0)+IFERROR(VLOOKUP(D48,Moviles!$G:$I,3,0),0)+IFERROR(VLOOKUP(D48,Terminales!$E:$F,2,0),0)+IFERROR(VLOOKUP(D48,Fibras!$G:$K,5,0),0)+IFERROR(VLOOKUP(D48,Moviles!$G:$I,3,0),0)</f>
        <v>2</v>
      </c>
      <c r="AA48" s="19">
        <f t="shared" si="11"/>
        <v>1</v>
      </c>
      <c r="AB48" s="4">
        <f>IFERROR(VLOOKUP($D48,Fibras!$A:$D,3,0),0)</f>
        <v>4</v>
      </c>
      <c r="AC48" s="4">
        <f>IFERROR(VLOOKUP($D48,Fibras!$G:$J,3,0),0)</f>
        <v>2</v>
      </c>
      <c r="AD48" s="19">
        <f t="shared" si="12"/>
        <v>1</v>
      </c>
      <c r="AE48" s="15">
        <f t="shared" si="6"/>
        <v>23.506119921608104</v>
      </c>
      <c r="AF48" s="4">
        <f>IFERROR(VLOOKUP($B48,Fibras!$A:$E,4,0),0)+IFERROR(VLOOKUP($D48,Fibras!$A:$E,4,0),0)</f>
        <v>4</v>
      </c>
      <c r="AG48" s="4">
        <f>IFERROR(VLOOKUP($B48,Fibras!$G:$J,4,0),0)+IFERROR(VLOOKUP($D48,Fibras!$G:$J,4,0),0)</f>
        <v>2</v>
      </c>
      <c r="AH48" s="21">
        <f t="shared" si="7"/>
        <v>1</v>
      </c>
      <c r="AI48" s="170">
        <f>IFERROR(SUMIF('129'!$P:$P,CDM!$F48,'129'!$T:$T),0)</f>
        <v>1741</v>
      </c>
      <c r="AJ48" s="170">
        <f>IFERROR(SUMIF('129'!$P:$P,CDM!$F48,'129'!$U:$U),0)</f>
        <v>1797</v>
      </c>
      <c r="AK48" s="4">
        <f t="shared" si="13"/>
        <v>23.506119921608104</v>
      </c>
      <c r="AL48" s="4">
        <f t="shared" si="14"/>
        <v>24.262204192492685</v>
      </c>
      <c r="AM48" s="119">
        <f t="shared" si="15"/>
        <v>3.4293822286550597</v>
      </c>
      <c r="AN48" s="4">
        <f>IFERROR(IFERROR(SUMIF('129'!$P:$P,CDM!$F48,'129'!$Y:$Y),0)/IFERROR(SUMIF('129'!$P:$P,CDM!$F48,'129'!$X:$X),0),0)</f>
        <v>45.307278944797261</v>
      </c>
      <c r="AO48" s="4">
        <f>IFERROR(IFERROR(SUMIF('129'!P:P,CDM!$F48,'129'!$Z:$Z),0)/IFERROR(SUMIF('129'!P:P,CDM!$F48,'129'!$X:$X),0),0)</f>
        <v>39.54030288226673</v>
      </c>
      <c r="AP48" s="34">
        <f t="shared" si="16"/>
        <v>0.67507524186123213</v>
      </c>
      <c r="AQ48" s="35">
        <f t="shared" si="17"/>
        <v>3.3333333333333335</v>
      </c>
      <c r="AR48" s="35">
        <f t="shared" si="18"/>
        <v>3.3333333333333335</v>
      </c>
      <c r="AS48" s="35">
        <f t="shared" si="19"/>
        <v>1.0869565217391304</v>
      </c>
      <c r="AT48" s="10" t="str">
        <f t="shared" si="20"/>
        <v>Z</v>
      </c>
      <c r="AU48" s="10" t="str">
        <f t="shared" si="21"/>
        <v>A</v>
      </c>
      <c r="AV48" s="10" t="str">
        <f t="shared" si="22"/>
        <v>A</v>
      </c>
      <c r="AW48" s="10" t="str">
        <f t="shared" si="23"/>
        <v>A</v>
      </c>
      <c r="AX48" s="10">
        <f t="shared" si="24"/>
        <v>0</v>
      </c>
    </row>
    <row r="49" spans="1:55" x14ac:dyDescent="0.25">
      <c r="A49" s="104">
        <v>45110</v>
      </c>
      <c r="B49" s="104" t="s">
        <v>193</v>
      </c>
      <c r="C49" s="107">
        <v>87391</v>
      </c>
      <c r="D49" s="105" t="s">
        <v>391</v>
      </c>
      <c r="E49" s="105"/>
      <c r="F49" s="106" t="s">
        <v>436</v>
      </c>
      <c r="G49" s="105" t="s">
        <v>128</v>
      </c>
      <c r="H49" s="191">
        <f>IFERROR(VLOOKUP(F49,'129'!P:AA,12,0),0)</f>
        <v>77.101651000000004</v>
      </c>
      <c r="I49" s="166">
        <f>IFERROR(SUMIF('129'!$P:$P,CDM!$F49,'129'!$W:$W),0)</f>
        <v>66.351096999999996</v>
      </c>
      <c r="J49" s="170">
        <f>IFERROR(SUMIF('129'!$P:$P,CDM!$F49,'129'!$Q:$Q),0)</f>
        <v>71</v>
      </c>
      <c r="K49" s="4">
        <f>IFERROR(VLOOKUP($D49,Simyo!O:P,2,0),0)</f>
        <v>0</v>
      </c>
      <c r="L49" s="4">
        <f>IFERROR(VLOOKUP($D49,Simyo!$I:$J,2,0),0)</f>
        <v>0</v>
      </c>
      <c r="M49" s="4">
        <f>IFERROR(VLOOKUP(D49,Moviles!A:B,2,0),0)</f>
        <v>5</v>
      </c>
      <c r="N49" s="4">
        <f>IFERROR(VLOOKUP($B49,Fibras!$A:$D,2,0),0)+IFERROR(VLOOKUP($D49,Fibras!$A:$D,2,0),0)</f>
        <v>6</v>
      </c>
      <c r="O49" s="4">
        <f>IFERROR(VLOOKUP(D49,Orange!AB:AC,2,0),0)</f>
        <v>0</v>
      </c>
      <c r="P49" s="4">
        <f>IFERROR(VLOOKUP(D49,Orange!AH:AI,2,0),0)</f>
        <v>0</v>
      </c>
      <c r="Q49" s="4">
        <f t="shared" si="8"/>
        <v>5</v>
      </c>
      <c r="R49" s="4">
        <f t="shared" si="9"/>
        <v>6</v>
      </c>
      <c r="S49" s="20">
        <f t="shared" si="3"/>
        <v>0.4</v>
      </c>
      <c r="T49" s="20">
        <f t="shared" si="4"/>
        <v>0.33333333333333331</v>
      </c>
      <c r="U49" s="4">
        <f>IFERROR(VLOOKUP($B49,Moviles!$G:$I,2,0),0)+IFERROR(VLOOKUP($D49,Moviles!$G:$I,2,0),0)+ IFERROR(VLOOKUP($D49,Simyo!L:M,2,0),0)+IFERROR(VLOOKUP(D49,Orange!AK:AL,2,0),0)</f>
        <v>2</v>
      </c>
      <c r="V49" s="3">
        <f t="shared" si="10"/>
        <v>7.535670435109762E-2</v>
      </c>
      <c r="W49" s="4">
        <f>IFERROR(VLOOKUP($B49,Fibras!$G:$J,2,0),0)+IFERROR(VLOOKUP($D49,Fibras!$G:$J,2,0),0)+IFERROR(VLOOKUP($D49,Simyo!R:S,2,0),0)+IFERROR(VLOOKUP(D49,Orange!AE:AF,2,0),0)</f>
        <v>2</v>
      </c>
      <c r="X49" s="7">
        <f t="shared" si="5"/>
        <v>9.0428045221317144E-2</v>
      </c>
      <c r="Y49" s="22">
        <f>IFERROR(VLOOKUP($B49,Terminales!$A:$B,2,0),0)+IFERROR(VLOOKUP(D49,Fibras!$A:$E,5,0),0)+IFERROR(VLOOKUP(D49,Moviles!$A:$C,3,0),0)+IFERROR(VLOOKUP($D49,Terminales!$A:$B,2,0),0)+IFERROR(VLOOKUP(D49,Fibras!$A:$E,5,0),0)+IFERROR(VLOOKUP(D49,Moviles!$A:$C,3,0),0)</f>
        <v>0</v>
      </c>
      <c r="Z49" s="22">
        <f>IFERROR(VLOOKUP(B49,Terminales!$E:$F,2,0),0)+IFERROR(VLOOKUP(D49,Fibras!$G:$K,5,0),0)+IFERROR(VLOOKUP(D49,Moviles!$G:$I,3,0),0)+IFERROR(VLOOKUP(D49,Terminales!$E:$F,2,0),0)+IFERROR(VLOOKUP(D49,Fibras!$G:$K,5,0),0)+IFERROR(VLOOKUP(D49,Moviles!$G:$I,3,0),0)</f>
        <v>0</v>
      </c>
      <c r="AA49" s="19">
        <f t="shared" si="11"/>
        <v>0</v>
      </c>
      <c r="AB49" s="4">
        <f>IFERROR(VLOOKUP($D49,Fibras!$A:$D,3,0),0)</f>
        <v>5</v>
      </c>
      <c r="AC49" s="4">
        <f>IFERROR(VLOOKUP($D49,Fibras!$G:$J,3,0),0)</f>
        <v>2</v>
      </c>
      <c r="AD49" s="19">
        <f t="shared" si="12"/>
        <v>0.83333333333333337</v>
      </c>
      <c r="AE49" s="15">
        <f t="shared" si="6"/>
        <v>18.899461451255284</v>
      </c>
      <c r="AF49" s="4">
        <f>IFERROR(VLOOKUP($B49,Fibras!$A:$E,4,0),0)+IFERROR(VLOOKUP($D49,Fibras!$A:$E,4,0),0)</f>
        <v>6</v>
      </c>
      <c r="AG49" s="4">
        <f>IFERROR(VLOOKUP($B49,Fibras!$G:$J,4,0),0)+IFERROR(VLOOKUP($D49,Fibras!$G:$J,4,0),0)</f>
        <v>2</v>
      </c>
      <c r="AH49" s="21">
        <f t="shared" si="7"/>
        <v>1</v>
      </c>
      <c r="AI49" s="170">
        <f>IFERROR(SUMIF('129'!$P:$P,CDM!$F49,'129'!$T:$T),0)</f>
        <v>1254</v>
      </c>
      <c r="AJ49" s="170">
        <f>IFERROR(SUMIF('129'!$P:$P,CDM!$F49,'129'!$U:$U),0)</f>
        <v>1259</v>
      </c>
      <c r="AK49" s="4">
        <f t="shared" si="13"/>
        <v>18.899461451255284</v>
      </c>
      <c r="AL49" s="4">
        <f t="shared" si="14"/>
        <v>18.974818155606382</v>
      </c>
      <c r="AM49" s="119">
        <f t="shared" si="15"/>
        <v>1.0700652017855863</v>
      </c>
      <c r="AN49" s="4">
        <f>IFERROR(IFERROR(SUMIF('129'!$P:$P,CDM!$F49,'129'!$Y:$Y),0)/IFERROR(SUMIF('129'!$P:$P,CDM!$F49,'129'!$X:$X),0),0)</f>
        <v>46.323308270676691</v>
      </c>
      <c r="AO49" s="4">
        <f>IFERROR(IFERROR(SUMIF('129'!P:P,CDM!$F49,'129'!$Z:$Z),0)/IFERROR(SUMIF('129'!P:P,CDM!$F49,'129'!$X:$X),0),0)</f>
        <v>52.245614035087719</v>
      </c>
      <c r="AP49" s="34">
        <f t="shared" si="16"/>
        <v>1.1303505652664643</v>
      </c>
      <c r="AQ49" s="35">
        <f t="shared" si="17"/>
        <v>0</v>
      </c>
      <c r="AR49" s="35">
        <f t="shared" si="18"/>
        <v>2.7777777777777781</v>
      </c>
      <c r="AS49" s="35">
        <f t="shared" si="19"/>
        <v>1.0869565217391304</v>
      </c>
      <c r="AT49" s="10" t="str">
        <f t="shared" si="20"/>
        <v>A</v>
      </c>
      <c r="AU49" s="10" t="str">
        <f t="shared" si="21"/>
        <v>Z</v>
      </c>
      <c r="AV49" s="10" t="str">
        <f t="shared" si="22"/>
        <v>A</v>
      </c>
      <c r="AW49" s="10" t="str">
        <f t="shared" si="23"/>
        <v>A</v>
      </c>
      <c r="AX49" s="10">
        <f t="shared" si="24"/>
        <v>8</v>
      </c>
    </row>
    <row r="50" spans="1:55" x14ac:dyDescent="0.25">
      <c r="A50" s="104">
        <v>45145</v>
      </c>
      <c r="B50" s="104" t="s">
        <v>293</v>
      </c>
      <c r="C50" s="107">
        <v>89012</v>
      </c>
      <c r="D50" s="105" t="s">
        <v>394</v>
      </c>
      <c r="E50" s="105" t="s">
        <v>415</v>
      </c>
      <c r="F50" s="106" t="s">
        <v>393</v>
      </c>
      <c r="G50" s="105" t="s">
        <v>128</v>
      </c>
      <c r="H50" s="191">
        <f>IFERROR(VLOOKUP(F50,'129'!P:AA,12,0),0)</f>
        <v>0</v>
      </c>
      <c r="I50" s="166">
        <f>IFERROR(SUMIF('129'!$P:$P,CDM!$F50,'129'!$W:$W),0)</f>
        <v>0</v>
      </c>
      <c r="J50" s="170">
        <f>IFERROR(SUMIF('129'!$P:$P,CDM!$F50,'129'!$Q:$Q),0)</f>
        <v>0</v>
      </c>
      <c r="K50" s="4">
        <f>IFERROR(VLOOKUP($D50,Simyo!O:P,2,0),0)</f>
        <v>0</v>
      </c>
      <c r="L50" s="4">
        <f>IFERROR(VLOOKUP($D50,Simyo!$I:$J,2,0),0)</f>
        <v>0</v>
      </c>
      <c r="M50" s="4">
        <f>IFERROR(VLOOKUP(D50,Moviles!A:B,2,0),0)</f>
        <v>0</v>
      </c>
      <c r="N50" s="4">
        <f>IFERROR(VLOOKUP($B50,Fibras!$A:$D,2,0),0)+IFERROR(VLOOKUP($D50,Fibras!$A:$D,2,0),0)</f>
        <v>0</v>
      </c>
      <c r="O50" s="4">
        <f>IFERROR(VLOOKUP(D50,Orange!AB:AC,2,0),0)</f>
        <v>0</v>
      </c>
      <c r="P50" s="4">
        <f>IFERROR(VLOOKUP(D50,Orange!AH:AI,2,0),0)</f>
        <v>0</v>
      </c>
      <c r="Q50" s="4">
        <f t="shared" si="8"/>
        <v>0</v>
      </c>
      <c r="R50" s="4">
        <f t="shared" si="9"/>
        <v>0</v>
      </c>
      <c r="S50" s="20">
        <f t="shared" si="3"/>
        <v>0</v>
      </c>
      <c r="T50" s="20">
        <f t="shared" si="4"/>
        <v>0</v>
      </c>
      <c r="U50" s="4">
        <f>IFERROR(VLOOKUP($B50,Moviles!$G:$I,2,0),0)+IFERROR(VLOOKUP($D50,Moviles!$G:$I,2,0),0)+ IFERROR(VLOOKUP($D50,Simyo!L:M,2,0),0)+IFERROR(VLOOKUP(D50,Orange!AK:AL,2,0),0)</f>
        <v>0</v>
      </c>
      <c r="V50" s="3">
        <f t="shared" si="10"/>
        <v>0</v>
      </c>
      <c r="W50" s="4">
        <f>IFERROR(VLOOKUP($B50,Fibras!$G:$J,2,0),0)+IFERROR(VLOOKUP($D50,Fibras!$G:$J,2,0),0)+IFERROR(VLOOKUP($D50,Simyo!R:S,2,0),0)+IFERROR(VLOOKUP(D50,Orange!AE:AF,2,0),0)</f>
        <v>0</v>
      </c>
      <c r="X50" s="7">
        <f t="shared" si="5"/>
        <v>0</v>
      </c>
      <c r="Y50" s="22">
        <f>IFERROR(VLOOKUP($B50,Terminales!$A:$B,2,0),0)+IFERROR(VLOOKUP(D50,Fibras!$A:$E,5,0),0)+IFERROR(VLOOKUP(D50,Moviles!$A:$C,3,0),0)+IFERROR(VLOOKUP($D50,Terminales!$A:$B,2,0),0)+IFERROR(VLOOKUP(D50,Fibras!$A:$E,5,0),0)+IFERROR(VLOOKUP(D50,Moviles!$A:$C,3,0),0)</f>
        <v>0</v>
      </c>
      <c r="Z50" s="22">
        <f>IFERROR(VLOOKUP(B50,Terminales!$E:$F,2,0),0)+IFERROR(VLOOKUP(D50,Fibras!$G:$K,5,0),0)+IFERROR(VLOOKUP(D50,Moviles!$G:$I,3,0),0)+IFERROR(VLOOKUP(D50,Terminales!$E:$F,2,0),0)+IFERROR(VLOOKUP(D50,Fibras!$G:$K,5,0),0)+IFERROR(VLOOKUP(D50,Moviles!$G:$I,3,0),0)</f>
        <v>0</v>
      </c>
      <c r="AA50" s="19">
        <f t="shared" si="11"/>
        <v>0</v>
      </c>
      <c r="AB50" s="4">
        <f>IFERROR(VLOOKUP($D50,Fibras!$A:$D,3,0),0)</f>
        <v>0</v>
      </c>
      <c r="AC50" s="4">
        <f>IFERROR(VLOOKUP($D50,Fibras!$G:$J,3,0),0)</f>
        <v>0</v>
      </c>
      <c r="AD50" s="19">
        <f t="shared" si="12"/>
        <v>0</v>
      </c>
      <c r="AE50" s="15">
        <f t="shared" si="6"/>
        <v>0</v>
      </c>
      <c r="AF50" s="4">
        <f>IFERROR(VLOOKUP($B50,Fibras!$A:$E,4,0),0)+IFERROR(VLOOKUP($D50,Fibras!$A:$E,4,0),0)</f>
        <v>0</v>
      </c>
      <c r="AG50" s="4">
        <f>IFERROR(VLOOKUP($B50,Fibras!$G:$J,4,0),0)+IFERROR(VLOOKUP($D50,Fibras!$G:$J,4,0),0)</f>
        <v>0</v>
      </c>
      <c r="AH50" s="21">
        <f t="shared" si="7"/>
        <v>0</v>
      </c>
      <c r="AI50" s="170">
        <f>IFERROR(SUMIF('129'!$P:$P,CDM!$F50,'129'!$T:$T),0)</f>
        <v>0</v>
      </c>
      <c r="AJ50" s="170">
        <f>IFERROR(SUMIF('129'!$P:$P,CDM!$F50,'129'!$U:$U),0)</f>
        <v>0</v>
      </c>
      <c r="AK50" s="4" t="str">
        <f t="shared" si="13"/>
        <v>-</v>
      </c>
      <c r="AL50" s="4" t="str">
        <f t="shared" si="14"/>
        <v>-</v>
      </c>
      <c r="AM50" s="119" t="str">
        <f t="shared" si="15"/>
        <v>-</v>
      </c>
      <c r="AN50" s="4">
        <f>IFERROR(IFERROR(SUMIF('129'!$P:$P,CDM!$F50,'129'!$Y:$Y),0)/IFERROR(SUMIF('129'!$P:$P,CDM!$F50,'129'!$X:$X),0),0)</f>
        <v>0</v>
      </c>
      <c r="AO50" s="4">
        <f>IFERROR(IFERROR(SUMIF('129'!P:P,CDM!$F50,'129'!$Z:$Z),0)/IFERROR(SUMIF('129'!P:P,CDM!$F50,'129'!$X:$X),0),0)</f>
        <v>0</v>
      </c>
      <c r="AP50" s="34">
        <f t="shared" si="16"/>
        <v>0</v>
      </c>
      <c r="AQ50" s="35">
        <f t="shared" si="17"/>
        <v>0</v>
      </c>
      <c r="AR50" s="35">
        <f t="shared" si="18"/>
        <v>0</v>
      </c>
      <c r="AS50" s="35">
        <f t="shared" si="19"/>
        <v>0</v>
      </c>
      <c r="AT50" s="10" t="str">
        <f t="shared" si="20"/>
        <v>Z</v>
      </c>
      <c r="AU50" s="10" t="str">
        <f t="shared" si="21"/>
        <v>Z</v>
      </c>
      <c r="AV50" s="10" t="str">
        <f t="shared" si="22"/>
        <v>Z</v>
      </c>
      <c r="AW50" s="10" t="str">
        <f t="shared" si="23"/>
        <v>Z</v>
      </c>
      <c r="AX50" s="10">
        <f t="shared" si="24"/>
        <v>-10</v>
      </c>
    </row>
    <row r="51" spans="1:55" x14ac:dyDescent="0.25">
      <c r="A51" s="104">
        <v>45236</v>
      </c>
      <c r="B51" s="104" t="s">
        <v>193</v>
      </c>
      <c r="C51" s="107">
        <v>85553</v>
      </c>
      <c r="D51" s="105" t="s">
        <v>395</v>
      </c>
      <c r="E51" s="105" t="s">
        <v>413</v>
      </c>
      <c r="F51" s="106" t="s">
        <v>397</v>
      </c>
      <c r="G51" s="105" t="s">
        <v>128</v>
      </c>
      <c r="H51" s="191">
        <f>IFERROR(VLOOKUP(F51,'129'!P:AA,12,0),0)</f>
        <v>117.09220999999998</v>
      </c>
      <c r="I51" s="166">
        <f>IFERROR(SUMIF('129'!$P:$P,CDM!$F51,'129'!$W:$W),0)</f>
        <v>101.44110000000001</v>
      </c>
      <c r="J51" s="170">
        <f>IFERROR(SUMIF('129'!$P:$P,CDM!$F51,'129'!$Q:$Q),0)</f>
        <v>211</v>
      </c>
      <c r="K51" s="4">
        <f>IFERROR(VLOOKUP($D51,Simyo!O:P,2,0),0)</f>
        <v>0</v>
      </c>
      <c r="L51" s="4">
        <f>IFERROR(VLOOKUP($D51,Simyo!$I:$J,2,0),0)</f>
        <v>0</v>
      </c>
      <c r="M51" s="4">
        <f>IFERROR(VLOOKUP(D51,Moviles!A:B,2,0),0)</f>
        <v>9</v>
      </c>
      <c r="N51" s="4">
        <f>IFERROR(VLOOKUP($B51,Fibras!$A:$D,2,0),0)+IFERROR(VLOOKUP($D51,Fibras!$A:$D,2,0),0)</f>
        <v>5</v>
      </c>
      <c r="O51" s="4">
        <f>IFERROR(VLOOKUP(D51,Orange!AB:AC,2,0),0)</f>
        <v>1</v>
      </c>
      <c r="P51" s="4">
        <f>IFERROR(VLOOKUP(D51,Orange!AH:AI,2,0),0)</f>
        <v>2</v>
      </c>
      <c r="Q51" s="4">
        <f t="shared" si="8"/>
        <v>11</v>
      </c>
      <c r="R51" s="4">
        <f t="shared" si="9"/>
        <v>6</v>
      </c>
      <c r="S51" s="20">
        <f t="shared" si="3"/>
        <v>1.2222222222222223</v>
      </c>
      <c r="T51" s="20">
        <f t="shared" si="4"/>
        <v>0.8</v>
      </c>
      <c r="U51" s="4">
        <f>IFERROR(VLOOKUP($B51,Moviles!$G:$I,2,0),0)+IFERROR(VLOOKUP($D51,Moviles!$G:$I,2,0),0)+ IFERROR(VLOOKUP($D51,Simyo!L:M,2,0),0)+IFERROR(VLOOKUP(D51,Orange!AK:AL,2,0),0)</f>
        <v>11</v>
      </c>
      <c r="V51" s="3">
        <f t="shared" si="10"/>
        <v>0.10843730992664709</v>
      </c>
      <c r="W51" s="4">
        <f>IFERROR(VLOOKUP($B51,Fibras!$G:$J,2,0),0)+IFERROR(VLOOKUP($D51,Fibras!$G:$J,2,0),0)+IFERROR(VLOOKUP($D51,Simyo!R:S,2,0),0)+IFERROR(VLOOKUP(D51,Orange!AE:AF,2,0),0)</f>
        <v>4</v>
      </c>
      <c r="X51" s="7">
        <f t="shared" si="5"/>
        <v>5.9147623596352956E-2</v>
      </c>
      <c r="Y51" s="22">
        <f>IFERROR(VLOOKUP($B51,Terminales!$A:$B,2,0),0)+IFERROR(VLOOKUP(D51,Fibras!$A:$E,5,0),0)+IFERROR(VLOOKUP(D51,Moviles!$A:$C,3,0),0)+IFERROR(VLOOKUP($D51,Terminales!$A:$B,2,0),0)+IFERROR(VLOOKUP(D51,Fibras!$A:$E,5,0),0)+IFERROR(VLOOKUP(D51,Moviles!$A:$C,3,0),0)</f>
        <v>1</v>
      </c>
      <c r="Z51" s="22">
        <f>IFERROR(VLOOKUP(B51,Terminales!$E:$F,2,0),0)+IFERROR(VLOOKUP(D51,Fibras!$G:$K,5,0),0)+IFERROR(VLOOKUP(D51,Moviles!$G:$I,3,0),0)+IFERROR(VLOOKUP(D51,Terminales!$E:$F,2,0),0)+IFERROR(VLOOKUP(D51,Fibras!$G:$K,5,0),0)+IFERROR(VLOOKUP(D51,Moviles!$G:$I,3,0),0)</f>
        <v>3</v>
      </c>
      <c r="AA51" s="19">
        <f t="shared" si="11"/>
        <v>0.27272727272727271</v>
      </c>
      <c r="AB51" s="4">
        <f>IFERROR(VLOOKUP($D51,Fibras!$A:$D,3,0),0)</f>
        <v>5</v>
      </c>
      <c r="AC51" s="4">
        <f>IFERROR(VLOOKUP($D51,Fibras!$G:$J,3,0),0)</f>
        <v>4</v>
      </c>
      <c r="AD51" s="19">
        <f t="shared" si="12"/>
        <v>1</v>
      </c>
      <c r="AE51" s="15">
        <f t="shared" si="6"/>
        <v>30.372304716727243</v>
      </c>
      <c r="AF51" s="4">
        <f>IFERROR(VLOOKUP($B51,Fibras!$A:$E,4,0),0)+IFERROR(VLOOKUP($D51,Fibras!$A:$E,4,0),0)</f>
        <v>4</v>
      </c>
      <c r="AG51" s="4">
        <f>IFERROR(VLOOKUP($B51,Fibras!$G:$J,4,0),0)+IFERROR(VLOOKUP($D51,Fibras!$G:$J,4,0),0)</f>
        <v>4</v>
      </c>
      <c r="AH51" s="21">
        <f t="shared" si="7"/>
        <v>0.8</v>
      </c>
      <c r="AI51" s="170">
        <f>IFERROR(SUMIF('129'!$P:$P,CDM!$F51,'129'!$T:$T),0)</f>
        <v>3081</v>
      </c>
      <c r="AJ51" s="170">
        <f>IFERROR(SUMIF('129'!$P:$P,CDM!$F51,'129'!$U:$U),0)</f>
        <v>3113</v>
      </c>
      <c r="AK51" s="4">
        <f t="shared" si="13"/>
        <v>30.372304716727243</v>
      </c>
      <c r="AL51" s="4">
        <f t="shared" si="14"/>
        <v>30.687758709241123</v>
      </c>
      <c r="AM51" s="119">
        <f t="shared" si="15"/>
        <v>2.0800247631384123</v>
      </c>
      <c r="AN51" s="4">
        <f>IFERROR(IFERROR(SUMIF('129'!$P:$P,CDM!$F51,'129'!$Y:$Y),0)/IFERROR(SUMIF('129'!$P:$P,CDM!$F51,'129'!$X:$X),0),0)</f>
        <v>32.395265208270899</v>
      </c>
      <c r="AO51" s="4">
        <f>IFERROR(IFERROR(SUMIF('129'!P:P,CDM!$F51,'129'!$Z:$Z),0)/IFERROR(SUMIF('129'!P:P,CDM!$F51,'129'!$X:$X),0),0)</f>
        <v>37.475876535810606</v>
      </c>
      <c r="AP51" s="34">
        <f t="shared" si="16"/>
        <v>0.73934529495441192</v>
      </c>
      <c r="AQ51" s="35">
        <f t="shared" si="17"/>
        <v>0.90909090909090906</v>
      </c>
      <c r="AR51" s="35">
        <f t="shared" si="18"/>
        <v>3.3333333333333335</v>
      </c>
      <c r="AS51" s="35">
        <f t="shared" si="19"/>
        <v>0.86956521739130432</v>
      </c>
      <c r="AT51" s="10" t="str">
        <f t="shared" si="20"/>
        <v>C</v>
      </c>
      <c r="AU51" s="10" t="str">
        <f t="shared" si="21"/>
        <v>B</v>
      </c>
      <c r="AV51" s="10" t="str">
        <f t="shared" si="22"/>
        <v>A</v>
      </c>
      <c r="AW51" s="10" t="str">
        <f t="shared" si="23"/>
        <v>C</v>
      </c>
      <c r="AX51" s="10">
        <f t="shared" si="24"/>
        <v>0.5</v>
      </c>
    </row>
    <row r="52" spans="1:55" x14ac:dyDescent="0.25">
      <c r="A52" s="104">
        <v>45321</v>
      </c>
      <c r="B52" s="104" t="s">
        <v>193</v>
      </c>
      <c r="C52" s="107">
        <v>85559</v>
      </c>
      <c r="D52" s="105" t="s">
        <v>450</v>
      </c>
      <c r="E52" s="105" t="s">
        <v>411</v>
      </c>
      <c r="F52" s="106" t="s">
        <v>451</v>
      </c>
      <c r="G52" s="105" t="s">
        <v>128</v>
      </c>
      <c r="H52" s="191">
        <f>IFERROR(VLOOKUP(F52,'129'!P:AA,12,0),0)</f>
        <v>104.06832399999999</v>
      </c>
      <c r="I52" s="166">
        <f>IFERROR(SUMIF('129'!$P:$P,CDM!$F52,'129'!$W:$W),0)</f>
        <v>91.564158000000006</v>
      </c>
      <c r="J52" s="170">
        <f>IFERROR(SUMIF('129'!$P:$P,CDM!$F52,'129'!$Q:$Q),0)</f>
        <v>140</v>
      </c>
      <c r="K52" s="4">
        <f>IFERROR(VLOOKUP($D52,Simyo!O:P,2,0),0)</f>
        <v>0</v>
      </c>
      <c r="L52" s="4">
        <f>IFERROR(VLOOKUP($D52,Simyo!$I:$J,2,0),0)</f>
        <v>0</v>
      </c>
      <c r="M52" s="4">
        <f>IFERROR(VLOOKUP(D52,Moviles!A:B,2,0),0)</f>
        <v>3</v>
      </c>
      <c r="N52" s="4">
        <f>IFERROR(VLOOKUP($B52,Fibras!$A:$D,2,0),0)+IFERROR(VLOOKUP($D52,Fibras!$A:$D,2,0),0)</f>
        <v>1</v>
      </c>
      <c r="O52" s="4">
        <f>IFERROR(VLOOKUP(D52,Orange!AB:AC,2,0),0)</f>
        <v>0</v>
      </c>
      <c r="P52" s="4">
        <f>IFERROR(VLOOKUP(D52,Orange!AH:AI,2,0),0)</f>
        <v>0</v>
      </c>
      <c r="Q52" s="4">
        <f t="shared" si="8"/>
        <v>3</v>
      </c>
      <c r="R52" s="4">
        <f t="shared" si="9"/>
        <v>1</v>
      </c>
      <c r="S52" s="20">
        <f t="shared" si="3"/>
        <v>1</v>
      </c>
      <c r="T52" s="20">
        <f t="shared" si="4"/>
        <v>2</v>
      </c>
      <c r="U52" s="4">
        <f>IFERROR(VLOOKUP($B52,Moviles!$G:$I,2,0),0)+IFERROR(VLOOKUP($D52,Moviles!$G:$I,2,0),0)+ IFERROR(VLOOKUP($D52,Simyo!L:M,2,0),0)+IFERROR(VLOOKUP(D52,Orange!AK:AL,2,0),0)</f>
        <v>3</v>
      </c>
      <c r="V52" s="3">
        <f t="shared" si="10"/>
        <v>3.2763911835458584E-2</v>
      </c>
      <c r="W52" s="4">
        <f>IFERROR(VLOOKUP($B52,Fibras!$G:$J,2,0),0)+IFERROR(VLOOKUP($D52,Fibras!$G:$J,2,0),0)+IFERROR(VLOOKUP($D52,Simyo!R:S,2,0),0)+IFERROR(VLOOKUP(D52,Orange!AE:AF,2,0),0)</f>
        <v>2</v>
      </c>
      <c r="X52" s="7">
        <f t="shared" si="5"/>
        <v>1.0921303945152861E-2</v>
      </c>
      <c r="Y52" s="22">
        <f>IFERROR(VLOOKUP($B52,Terminales!$A:$B,2,0),0)+IFERROR(VLOOKUP(D52,Fibras!$A:$E,5,0),0)+IFERROR(VLOOKUP(D52,Moviles!$A:$C,3,0),0)+IFERROR(VLOOKUP($D52,Terminales!$A:$B,2,0),0)+IFERROR(VLOOKUP(D52,Fibras!$A:$E,5,0),0)+IFERROR(VLOOKUP(D52,Moviles!$A:$C,3,0),0)</f>
        <v>0</v>
      </c>
      <c r="Z52" s="22">
        <f>IFERROR(VLOOKUP(B52,Terminales!$E:$F,2,0),0)+IFERROR(VLOOKUP(D52,Fibras!$G:$K,5,0),0)+IFERROR(VLOOKUP(D52,Moviles!$G:$I,3,0),0)+IFERROR(VLOOKUP(D52,Terminales!$E:$F,2,0),0)+IFERROR(VLOOKUP(D52,Fibras!$G:$K,5,0),0)+IFERROR(VLOOKUP(D52,Moviles!$G:$I,3,0),0)</f>
        <v>0</v>
      </c>
      <c r="AA52" s="19">
        <f t="shared" si="11"/>
        <v>0</v>
      </c>
      <c r="AB52" s="4">
        <f>IFERROR(VLOOKUP($D52,Fibras!$A:$D,3,0),0)</f>
        <v>1</v>
      </c>
      <c r="AC52" s="4">
        <f>IFERROR(VLOOKUP($D52,Fibras!$G:$J,3,0),0)</f>
        <v>1</v>
      </c>
      <c r="AD52" s="19">
        <f t="shared" si="12"/>
        <v>1</v>
      </c>
      <c r="AE52" s="15">
        <f t="shared" si="6"/>
        <v>25.588615143493154</v>
      </c>
      <c r="AF52" s="4">
        <f>IFERROR(VLOOKUP($B52,Fibras!$A:$E,4,0),0)+IFERROR(VLOOKUP($D52,Fibras!$A:$E,4,0),0)</f>
        <v>1</v>
      </c>
      <c r="AG52" s="4">
        <f>IFERROR(VLOOKUP($B52,Fibras!$G:$J,4,0),0)+IFERROR(VLOOKUP($D52,Fibras!$G:$J,4,0),0)</f>
        <v>1</v>
      </c>
      <c r="AH52" s="21">
        <f t="shared" si="7"/>
        <v>1</v>
      </c>
      <c r="AI52" s="170">
        <f>IFERROR(SUMIF('129'!$P:$P,CDM!$F52,'129'!$T:$T),0)</f>
        <v>2343</v>
      </c>
      <c r="AJ52" s="170">
        <f>IFERROR(SUMIF('129'!$P:$P,CDM!$F52,'129'!$U:$U),0)</f>
        <v>2416</v>
      </c>
      <c r="AK52" s="4">
        <f t="shared" si="13"/>
        <v>25.588615143493154</v>
      </c>
      <c r="AL52" s="4">
        <f t="shared" si="14"/>
        <v>26.385870331489315</v>
      </c>
      <c r="AM52" s="119">
        <f t="shared" si="15"/>
        <v>1.5289825523214007</v>
      </c>
      <c r="AN52" s="4">
        <f>IFERROR(IFERROR(SUMIF('129'!$P:$P,CDM!$F52,'129'!$Y:$Y),0)/IFERROR(SUMIF('129'!$P:$P,CDM!$F52,'129'!$X:$X),0),0)</f>
        <v>28.728695652173911</v>
      </c>
      <c r="AO52" s="4">
        <f>IFERROR(IFERROR(SUMIF('129'!P:P,CDM!$F52,'129'!$Z:$Z),0)/IFERROR(SUMIF('129'!P:P,CDM!$F52,'129'!$X:$X),0),0)</f>
        <v>45.57669565217391</v>
      </c>
      <c r="AP52" s="34">
        <f t="shared" si="16"/>
        <v>0.13651629931441076</v>
      </c>
      <c r="AQ52" s="35">
        <f t="shared" si="17"/>
        <v>0</v>
      </c>
      <c r="AR52" s="35">
        <f t="shared" si="18"/>
        <v>3.3333333333333335</v>
      </c>
      <c r="AS52" s="35">
        <f t="shared" si="19"/>
        <v>1.0869565217391304</v>
      </c>
      <c r="AT52" s="10" t="str">
        <f t="shared" si="20"/>
        <v>Z</v>
      </c>
      <c r="AU52" s="10" t="str">
        <f t="shared" si="21"/>
        <v>Z</v>
      </c>
      <c r="AV52" s="10" t="str">
        <f t="shared" si="22"/>
        <v>A</v>
      </c>
      <c r="AW52" s="10" t="str">
        <f t="shared" si="23"/>
        <v>A</v>
      </c>
      <c r="AX52" s="10">
        <f t="shared" si="24"/>
        <v>-2</v>
      </c>
    </row>
    <row r="53" spans="1:55" x14ac:dyDescent="0.25">
      <c r="A53" s="104">
        <v>45341</v>
      </c>
      <c r="B53" s="104" t="s">
        <v>193</v>
      </c>
      <c r="C53" s="107">
        <v>85571</v>
      </c>
      <c r="D53" s="105" t="s">
        <v>476</v>
      </c>
      <c r="E53" s="105" t="s">
        <v>421</v>
      </c>
      <c r="F53" s="106" t="s">
        <v>477</v>
      </c>
      <c r="G53" s="105" t="s">
        <v>128</v>
      </c>
      <c r="H53" s="191">
        <f>IFERROR(VLOOKUP(F53,'129'!P:AA,12,0),0)</f>
        <v>100.21165499999999</v>
      </c>
      <c r="I53" s="166">
        <f>IFERROR(SUMIF('129'!$P:$P,CDM!$F53,'129'!$W:$W),0)</f>
        <v>81.662207999999978</v>
      </c>
      <c r="J53" s="170">
        <f>IFERROR(SUMIF('129'!$P:$P,CDM!$F53,'129'!$Q:$Q),0)</f>
        <v>18</v>
      </c>
      <c r="K53" s="4">
        <f>IFERROR(VLOOKUP($D53,Simyo!O:P,2,0),0)</f>
        <v>0</v>
      </c>
      <c r="L53" s="4">
        <f>IFERROR(VLOOKUP($D53,Simyo!$I:$J,2,0),0)</f>
        <v>0</v>
      </c>
      <c r="M53" s="4">
        <f>IFERROR(VLOOKUP(D53,Moviles!A:B,2,0),0)</f>
        <v>16</v>
      </c>
      <c r="N53" s="4">
        <f>IFERROR(VLOOKUP($B53,Fibras!$A:$D,2,0),0)+IFERROR(VLOOKUP($D53,Fibras!$A:$D,2,0),0)</f>
        <v>7</v>
      </c>
      <c r="O53" s="4">
        <f>IFERROR(VLOOKUP(D53,Orange!AB:AC,2,0),0)</f>
        <v>0</v>
      </c>
      <c r="P53" s="4">
        <f>IFERROR(VLOOKUP(D53,Orange!AH:AI,2,0),0)</f>
        <v>0</v>
      </c>
      <c r="Q53" s="4">
        <f t="shared" si="8"/>
        <v>16</v>
      </c>
      <c r="R53" s="4">
        <f t="shared" si="9"/>
        <v>7</v>
      </c>
      <c r="S53" s="20">
        <f t="shared" si="3"/>
        <v>0.1875</v>
      </c>
      <c r="T53" s="20">
        <f t="shared" si="4"/>
        <v>0.8571428571428571</v>
      </c>
      <c r="U53" s="4">
        <f>IFERROR(VLOOKUP($B53,Moviles!$G:$I,2,0),0)+IFERROR(VLOOKUP($D53,Moviles!$G:$I,2,0),0)+ IFERROR(VLOOKUP($D53,Simyo!L:M,2,0),0)+IFERROR(VLOOKUP(D53,Orange!AK:AL,2,0),0)</f>
        <v>3</v>
      </c>
      <c r="V53" s="3">
        <f t="shared" si="10"/>
        <v>0.19592906427413773</v>
      </c>
      <c r="W53" s="4">
        <f>IFERROR(VLOOKUP($B53,Fibras!$G:$J,2,0),0)+IFERROR(VLOOKUP($D53,Fibras!$G:$J,2,0),0)+IFERROR(VLOOKUP($D53,Simyo!R:S,2,0),0)+IFERROR(VLOOKUP(D53,Orange!AE:AF,2,0),0)</f>
        <v>6</v>
      </c>
      <c r="X53" s="7">
        <f t="shared" si="5"/>
        <v>8.571896561993525E-2</v>
      </c>
      <c r="Y53" s="22">
        <f>IFERROR(VLOOKUP($B53,Terminales!$A:$B,2,0),0)+IFERROR(VLOOKUP(D53,Fibras!$A:$E,5,0),0)+IFERROR(VLOOKUP(D53,Moviles!$A:$C,3,0),0)+IFERROR(VLOOKUP($D53,Terminales!$A:$B,2,0),0)+IFERROR(VLOOKUP(D53,Fibras!$A:$E,5,0),0)+IFERROR(VLOOKUP(D53,Moviles!$A:$C,3,0),0)</f>
        <v>0</v>
      </c>
      <c r="Z53" s="22">
        <f>IFERROR(VLOOKUP(B53,Terminales!$E:$F,2,0),0)+IFERROR(VLOOKUP(D53,Fibras!$G:$K,5,0),0)+IFERROR(VLOOKUP(D53,Moviles!$G:$I,3,0),0)+IFERROR(VLOOKUP(D53,Terminales!$E:$F,2,0),0)+IFERROR(VLOOKUP(D53,Fibras!$G:$K,5,0),0)+IFERROR(VLOOKUP(D53,Moviles!$G:$I,3,0),0)</f>
        <v>0</v>
      </c>
      <c r="AA53" s="19">
        <f t="shared" si="11"/>
        <v>0</v>
      </c>
      <c r="AB53" s="4">
        <f>IFERROR(VLOOKUP($D53,Fibras!$A:$D,3,0),0)</f>
        <v>5</v>
      </c>
      <c r="AC53" s="4">
        <f>IFERROR(VLOOKUP($D53,Fibras!$G:$J,3,0),0)</f>
        <v>5</v>
      </c>
      <c r="AD53" s="19">
        <f t="shared" si="12"/>
        <v>0.7142857142857143</v>
      </c>
      <c r="AE53" s="15">
        <f t="shared" si="6"/>
        <v>35.781545363064403</v>
      </c>
      <c r="AF53" s="4">
        <f>IFERROR(VLOOKUP($B53,Fibras!$A:$E,4,0),0)+IFERROR(VLOOKUP($D53,Fibras!$A:$E,4,0),0)</f>
        <v>5</v>
      </c>
      <c r="AG53" s="4">
        <f>IFERROR(VLOOKUP($B53,Fibras!$G:$J,4,0),0)+IFERROR(VLOOKUP($D53,Fibras!$G:$J,4,0),0)</f>
        <v>5</v>
      </c>
      <c r="AH53" s="21">
        <f t="shared" si="7"/>
        <v>0.7142857142857143</v>
      </c>
      <c r="AI53" s="170">
        <f>IFERROR(SUMIF('129'!$P:$P,CDM!$F53,'129'!$T:$T),0)</f>
        <v>2922</v>
      </c>
      <c r="AJ53" s="170">
        <f>IFERROR(SUMIF('129'!$P:$P,CDM!$F53,'129'!$U:$U),0)</f>
        <v>2958</v>
      </c>
      <c r="AK53" s="4">
        <f t="shared" si="13"/>
        <v>35.781545363064403</v>
      </c>
      <c r="AL53" s="4">
        <f t="shared" si="14"/>
        <v>36.222385757681209</v>
      </c>
      <c r="AM53" s="119">
        <f t="shared" si="15"/>
        <v>0.22042019730840495</v>
      </c>
      <c r="AN53" s="4">
        <f>IFERROR(IFERROR(SUMIF('129'!$P:$P,CDM!$F53,'129'!$Y:$Y),0)/IFERROR(SUMIF('129'!$P:$P,CDM!$F53,'129'!$X:$X),0),0)</f>
        <v>34.023412350014631</v>
      </c>
      <c r="AO53" s="4">
        <f>IFERROR(IFERROR(SUMIF('129'!P:P,CDM!$F53,'129'!$Z:$Z),0)/IFERROR(SUMIF('129'!P:P,CDM!$F53,'129'!$X:$X),0),0)</f>
        <v>9.4980977465613119</v>
      </c>
      <c r="AP53" s="34">
        <f t="shared" si="16"/>
        <v>1.0714870702491905</v>
      </c>
      <c r="AQ53" s="35">
        <f t="shared" si="17"/>
        <v>0</v>
      </c>
      <c r="AR53" s="35">
        <f t="shared" si="18"/>
        <v>2.3809523809523809</v>
      </c>
      <c r="AS53" s="35">
        <f t="shared" si="19"/>
        <v>0.77639751552795033</v>
      </c>
      <c r="AT53" s="10" t="str">
        <f t="shared" si="20"/>
        <v>A</v>
      </c>
      <c r="AU53" s="10" t="str">
        <f t="shared" si="21"/>
        <v>Z</v>
      </c>
      <c r="AV53" s="10" t="str">
        <f t="shared" si="22"/>
        <v>A</v>
      </c>
      <c r="AW53" s="10" t="str">
        <f t="shared" si="23"/>
        <v>C</v>
      </c>
      <c r="AX53" s="10">
        <f t="shared" si="24"/>
        <v>6.5</v>
      </c>
    </row>
    <row r="54" spans="1:55" x14ac:dyDescent="0.25">
      <c r="A54" s="104">
        <v>45414</v>
      </c>
      <c r="B54" s="104" t="s">
        <v>337</v>
      </c>
      <c r="C54" s="107">
        <v>85035</v>
      </c>
      <c r="D54" s="105" t="s">
        <v>500</v>
      </c>
      <c r="E54" s="105" t="s">
        <v>422</v>
      </c>
      <c r="F54" s="106" t="s">
        <v>502</v>
      </c>
      <c r="G54" s="105" t="s">
        <v>128</v>
      </c>
      <c r="H54" s="191">
        <f>IFERROR(VLOOKUP(F54,'129'!P:AA,12,0),0)</f>
        <v>128.31332</v>
      </c>
      <c r="I54" s="166">
        <f>IFERROR(SUMIF('129'!$P:$P,CDM!$F54,'129'!$W:$W),0)</f>
        <v>111.73443099999999</v>
      </c>
      <c r="J54" s="170">
        <f>IFERROR(SUMIF('129'!$P:$P,CDM!$F54,'129'!$Q:$Q),0)</f>
        <v>148</v>
      </c>
      <c r="K54" s="4">
        <f>IFERROR(VLOOKUP($D54,Simyo!O:P,2,0),0)</f>
        <v>0</v>
      </c>
      <c r="L54" s="4">
        <f>IFERROR(VLOOKUP($D54,Simyo!$I:$J,2,0),0)</f>
        <v>0</v>
      </c>
      <c r="M54" s="4">
        <f>IFERROR(VLOOKUP(D54,Moviles!A:B,2,0),0)</f>
        <v>6</v>
      </c>
      <c r="N54" s="4">
        <f>IFERROR(VLOOKUP($B54,Fibras!$A:$D,2,0),0)+IFERROR(VLOOKUP($D54,Fibras!$A:$D,2,0),0)</f>
        <v>2</v>
      </c>
      <c r="O54" s="4">
        <f>IFERROR(VLOOKUP(D54,Orange!AB:AC,2,0),0)</f>
        <v>0</v>
      </c>
      <c r="P54" s="4">
        <f>IFERROR(VLOOKUP(D54,Orange!AH:AI,2,0),0)</f>
        <v>0</v>
      </c>
      <c r="Q54" s="4">
        <f t="shared" si="8"/>
        <v>6</v>
      </c>
      <c r="R54" s="4">
        <f t="shared" si="9"/>
        <v>2</v>
      </c>
      <c r="S54" s="20">
        <f t="shared" si="3"/>
        <v>0.16666666666666666</v>
      </c>
      <c r="T54" s="20">
        <f t="shared" si="4"/>
        <v>1.5</v>
      </c>
      <c r="U54" s="4">
        <f>IFERROR(VLOOKUP($B54,Moviles!$G:$I,2,0),0)+IFERROR(VLOOKUP($D54,Moviles!$G:$I,2,0),0)+ IFERROR(VLOOKUP($D54,Simyo!L:M,2,0),0)+IFERROR(VLOOKUP(D54,Orange!AK:AL,2,0),0)</f>
        <v>1</v>
      </c>
      <c r="V54" s="3">
        <f t="shared" si="10"/>
        <v>5.3698756473731901E-2</v>
      </c>
      <c r="W54" s="4">
        <f>IFERROR(VLOOKUP($B54,Fibras!$G:$J,2,0),0)+IFERROR(VLOOKUP($D54,Fibras!$G:$J,2,0),0)+IFERROR(VLOOKUP($D54,Simyo!R:S,2,0),0)+IFERROR(VLOOKUP(D54,Orange!AE:AF,2,0),0)</f>
        <v>3</v>
      </c>
      <c r="X54" s="7">
        <f t="shared" si="5"/>
        <v>1.7899585491243968E-2</v>
      </c>
      <c r="Y54" s="22">
        <f>IFERROR(VLOOKUP($B54,Terminales!$A:$B,2,0),0)+IFERROR(VLOOKUP(D54,Fibras!$A:$E,5,0),0)+IFERROR(VLOOKUP(D54,Moviles!$A:$C,3,0),0)+IFERROR(VLOOKUP($D54,Terminales!$A:$B,2,0),0)+IFERROR(VLOOKUP(D54,Fibras!$A:$E,5,0),0)+IFERROR(VLOOKUP(D54,Moviles!$A:$C,3,0),0)</f>
        <v>0</v>
      </c>
      <c r="Z54" s="22">
        <f>IFERROR(VLOOKUP(B54,Terminales!$E:$F,2,0),0)+IFERROR(VLOOKUP(D54,Fibras!$G:$K,5,0),0)+IFERROR(VLOOKUP(D54,Moviles!$G:$I,3,0),0)+IFERROR(VLOOKUP(D54,Terminales!$E:$F,2,0),0)+IFERROR(VLOOKUP(D54,Fibras!$G:$K,5,0),0)+IFERROR(VLOOKUP(D54,Moviles!$G:$I,3,0),0)</f>
        <v>0</v>
      </c>
      <c r="AA54" s="19">
        <f t="shared" si="11"/>
        <v>0</v>
      </c>
      <c r="AB54" s="4">
        <f>IFERROR(VLOOKUP($D54,Fibras!$A:$D,3,0),0)</f>
        <v>2</v>
      </c>
      <c r="AC54" s="4">
        <f>IFERROR(VLOOKUP($D54,Fibras!$G:$J,3,0),0)</f>
        <v>3</v>
      </c>
      <c r="AD54" s="19">
        <f t="shared" si="12"/>
        <v>1</v>
      </c>
      <c r="AE54" s="15">
        <f t="shared" si="6"/>
        <v>32.702542692502732</v>
      </c>
      <c r="AF54" s="4">
        <f>IFERROR(VLOOKUP($B54,Fibras!$A:$E,4,0),0)+IFERROR(VLOOKUP($D54,Fibras!$A:$E,4,0),0)</f>
        <v>2</v>
      </c>
      <c r="AG54" s="4">
        <f>IFERROR(VLOOKUP($B54,Fibras!$G:$J,4,0),0)+IFERROR(VLOOKUP($D54,Fibras!$G:$J,4,0),0)</f>
        <v>3</v>
      </c>
      <c r="AH54" s="21">
        <f t="shared" si="7"/>
        <v>1</v>
      </c>
      <c r="AI54" s="170">
        <f>IFERROR(SUMIF('129'!$P:$P,CDM!$F54,'129'!$T:$T),0)</f>
        <v>3654</v>
      </c>
      <c r="AJ54" s="170">
        <f>IFERROR(SUMIF('129'!$P:$P,CDM!$F54,'129'!$U:$U),0)</f>
        <v>3666</v>
      </c>
      <c r="AK54" s="4">
        <f t="shared" si="13"/>
        <v>32.702542692502732</v>
      </c>
      <c r="AL54" s="4">
        <f t="shared" si="14"/>
        <v>32.809940205450197</v>
      </c>
      <c r="AM54" s="119">
        <f t="shared" si="15"/>
        <v>1.3245693263520537</v>
      </c>
      <c r="AN54" s="4">
        <f>IFERROR(IFERROR(SUMIF('129'!$P:$P,CDM!$F54,'129'!$Y:$Y),0)/IFERROR(SUMIF('129'!$P:$P,CDM!$F54,'129'!$X:$X),0),0)</f>
        <v>31.066651075771748</v>
      </c>
      <c r="AO54" s="4">
        <f>IFERROR(IFERROR(SUMIF('129'!P:P,CDM!$F54,'129'!$Z:$Z),0)/IFERROR(SUMIF('129'!P:P,CDM!$F54,'129'!$X:$X),0),0)</f>
        <v>21.037652011225443</v>
      </c>
      <c r="AP54" s="34">
        <f t="shared" si="16"/>
        <v>0.2237448186405496</v>
      </c>
      <c r="AQ54" s="35">
        <f t="shared" si="17"/>
        <v>0</v>
      </c>
      <c r="AR54" s="35">
        <f t="shared" si="18"/>
        <v>3.3333333333333335</v>
      </c>
      <c r="AS54" s="35">
        <f t="shared" si="19"/>
        <v>1.0869565217391304</v>
      </c>
      <c r="AT54" s="10" t="str">
        <f t="shared" si="20"/>
        <v>Z</v>
      </c>
      <c r="AU54" s="10" t="str">
        <f t="shared" si="21"/>
        <v>Z</v>
      </c>
      <c r="AV54" s="10" t="str">
        <f t="shared" si="22"/>
        <v>A</v>
      </c>
      <c r="AW54" s="10" t="str">
        <f t="shared" si="23"/>
        <v>A</v>
      </c>
      <c r="AX54" s="10">
        <f t="shared" si="24"/>
        <v>-2</v>
      </c>
    </row>
    <row r="55" spans="1:55" s="101" customFormat="1" x14ac:dyDescent="0.25">
      <c r="A55" s="104">
        <v>45414</v>
      </c>
      <c r="B55" s="104" t="s">
        <v>193</v>
      </c>
      <c r="C55" s="107">
        <v>85051</v>
      </c>
      <c r="D55" s="105" t="s">
        <v>501</v>
      </c>
      <c r="E55" s="105" t="s">
        <v>423</v>
      </c>
      <c r="F55" s="106" t="s">
        <v>503</v>
      </c>
      <c r="G55" s="105" t="s">
        <v>128</v>
      </c>
      <c r="H55" s="191">
        <f>IFERROR(VLOOKUP(F55,'129'!P:AA,12,0),0)</f>
        <v>104.26304399999999</v>
      </c>
      <c r="I55" s="166">
        <f>IFERROR(SUMIF('129'!$P:$P,CDM!$F55,'129'!$W:$W),0)</f>
        <v>88.985266999999993</v>
      </c>
      <c r="J55" s="170">
        <f>IFERROR(SUMIF('129'!$P:$P,CDM!$F55,'129'!$Q:$Q),0)</f>
        <v>79</v>
      </c>
      <c r="K55" s="4">
        <f>IFERROR(VLOOKUP($D55,Simyo!O:P,2,0),0)</f>
        <v>0</v>
      </c>
      <c r="L55" s="4">
        <f>IFERROR(VLOOKUP($D55,Simyo!$I:$J,2,0),0)</f>
        <v>0</v>
      </c>
      <c r="M55" s="4">
        <f>IFERROR(VLOOKUP(D55,Moviles!A:B,2,0),0)</f>
        <v>10</v>
      </c>
      <c r="N55" s="4">
        <f>IFERROR(VLOOKUP($B55,Fibras!$A:$D,2,0),0)+IFERROR(VLOOKUP($D55,Fibras!$A:$D,2,0),0)</f>
        <v>4</v>
      </c>
      <c r="O55" s="4">
        <f>IFERROR(VLOOKUP(D55,Orange!AB:AC,2,0),0)</f>
        <v>0</v>
      </c>
      <c r="P55" s="4">
        <f>IFERROR(VLOOKUP(D55,Orange!AH:AI,2,0),0)</f>
        <v>0</v>
      </c>
      <c r="Q55" s="4">
        <f t="shared" si="8"/>
        <v>10</v>
      </c>
      <c r="R55" s="4">
        <f t="shared" si="9"/>
        <v>4</v>
      </c>
      <c r="S55" s="20">
        <f t="shared" si="3"/>
        <v>0.4</v>
      </c>
      <c r="T55" s="20">
        <f t="shared" si="4"/>
        <v>1</v>
      </c>
      <c r="U55" s="4">
        <f>IFERROR(VLOOKUP($B55,Moviles!$G:$I,2,0),0)+IFERROR(VLOOKUP($D55,Moviles!$G:$I,2,0),0)+ IFERROR(VLOOKUP($D55,Simyo!L:M,2,0),0)+IFERROR(VLOOKUP(D55,Orange!AK:AL,2,0),0)</f>
        <v>4</v>
      </c>
      <c r="V55" s="3">
        <f t="shared" si="10"/>
        <v>0.11237815356557845</v>
      </c>
      <c r="W55" s="4">
        <f>IFERROR(VLOOKUP($B55,Fibras!$G:$J,2,0),0)+IFERROR(VLOOKUP($D55,Fibras!$G:$J,2,0),0)+IFERROR(VLOOKUP($D55,Simyo!R:S,2,0),0)+IFERROR(VLOOKUP(D55,Orange!AE:AF,2,0),0)</f>
        <v>4</v>
      </c>
      <c r="X55" s="7">
        <f t="shared" si="5"/>
        <v>4.4951261426231383E-2</v>
      </c>
      <c r="Y55" s="22">
        <f>IFERROR(VLOOKUP($B55,Terminales!$A:$B,2,0),0)+IFERROR(VLOOKUP(D55,Fibras!$A:$E,5,0),0)+IFERROR(VLOOKUP(D55,Moviles!$A:$C,3,0),0)+IFERROR(VLOOKUP($D55,Terminales!$A:$B,2,0),0)+IFERROR(VLOOKUP(D55,Fibras!$A:$E,5,0),0)+IFERROR(VLOOKUP(D55,Moviles!$A:$C,3,0),0)</f>
        <v>1</v>
      </c>
      <c r="Z55" s="22">
        <f>IFERROR(VLOOKUP(B55,Terminales!$E:$F,2,0),0)+IFERROR(VLOOKUP(D55,Fibras!$G:$K,5,0),0)+IFERROR(VLOOKUP(D55,Moviles!$G:$I,3,0),0)+IFERROR(VLOOKUP(D55,Terminales!$E:$F,2,0),0)+IFERROR(VLOOKUP(D55,Fibras!$G:$K,5,0),0)+IFERROR(VLOOKUP(D55,Moviles!$G:$I,3,0),0)</f>
        <v>1</v>
      </c>
      <c r="AA55" s="19">
        <f t="shared" si="11"/>
        <v>0.25</v>
      </c>
      <c r="AB55" s="4">
        <f>IFERROR(VLOOKUP($D55,Fibras!$A:$D,3,0),0)</f>
        <v>4</v>
      </c>
      <c r="AC55" s="4">
        <f>IFERROR(VLOOKUP($D55,Fibras!$G:$J,3,0),0)</f>
        <v>4</v>
      </c>
      <c r="AD55" s="19">
        <f t="shared" si="12"/>
        <v>1</v>
      </c>
      <c r="AE55" s="15">
        <f t="shared" si="6"/>
        <v>25.869450950796161</v>
      </c>
      <c r="AF55" s="4">
        <f>IFERROR(VLOOKUP($B55,Fibras!$A:$E,4,0),0)+IFERROR(VLOOKUP($D55,Fibras!$A:$E,4,0),0)</f>
        <v>4</v>
      </c>
      <c r="AG55" s="4">
        <f>IFERROR(VLOOKUP($B55,Fibras!$G:$J,4,0),0)+IFERROR(VLOOKUP($D55,Fibras!$G:$J,4,0),0)</f>
        <v>4</v>
      </c>
      <c r="AH55" s="21">
        <f t="shared" si="7"/>
        <v>1</v>
      </c>
      <c r="AI55" s="170">
        <f>IFERROR(SUMIF('129'!$P:$P,CDM!$F55,'129'!$T:$T),0)</f>
        <v>2302</v>
      </c>
      <c r="AJ55" s="170">
        <f>IFERROR(SUMIF('129'!$P:$P,CDM!$F55,'129'!$U:$U),0)</f>
        <v>2314</v>
      </c>
      <c r="AK55" s="4">
        <f t="shared" si="13"/>
        <v>25.869450950796161</v>
      </c>
      <c r="AL55" s="4">
        <f t="shared" si="14"/>
        <v>26.004304735074854</v>
      </c>
      <c r="AM55" s="119">
        <f t="shared" si="15"/>
        <v>0.88778741316806975</v>
      </c>
      <c r="AN55" s="4">
        <f>IFERROR(IFERROR(SUMIF('129'!$P:$P,CDM!$F55,'129'!$Y:$Y),0)/IFERROR(SUMIF('129'!$P:$P,CDM!$F55,'129'!$X:$X),0),0)</f>
        <v>36.059506531204647</v>
      </c>
      <c r="AO55" s="4">
        <f>IFERROR(IFERROR(SUMIF('129'!P:P,CDM!$F55,'129'!$Z:$Z),0)/IFERROR(SUMIF('129'!P:P,CDM!$F55,'129'!$X:$X),0),0)</f>
        <v>37.92489114658926</v>
      </c>
      <c r="AP55" s="34">
        <f t="shared" si="16"/>
        <v>0.56189076782789227</v>
      </c>
      <c r="AQ55" s="35">
        <f t="shared" si="17"/>
        <v>0.83333333333333337</v>
      </c>
      <c r="AR55" s="35">
        <f t="shared" si="18"/>
        <v>3.3333333333333335</v>
      </c>
      <c r="AS55" s="35">
        <f t="shared" si="19"/>
        <v>1.0869565217391304</v>
      </c>
      <c r="AT55" s="10" t="str">
        <f t="shared" si="20"/>
        <v>Z</v>
      </c>
      <c r="AU55" s="10" t="str">
        <f t="shared" si="21"/>
        <v>C</v>
      </c>
      <c r="AV55" s="10" t="str">
        <f t="shared" si="22"/>
        <v>A</v>
      </c>
      <c r="AW55" s="10" t="str">
        <f t="shared" si="23"/>
        <v>A</v>
      </c>
      <c r="AX55" s="10">
        <f t="shared" si="24"/>
        <v>-1.5</v>
      </c>
    </row>
    <row r="56" spans="1:55" s="25" customFormat="1" x14ac:dyDescent="0.25">
      <c r="A56" s="104">
        <v>45467</v>
      </c>
      <c r="B56" s="104" t="s">
        <v>193</v>
      </c>
      <c r="C56" s="107">
        <v>85574</v>
      </c>
      <c r="D56" s="105" t="s">
        <v>515</v>
      </c>
      <c r="E56" s="105"/>
      <c r="F56" s="106" t="s">
        <v>513</v>
      </c>
      <c r="G56" s="105" t="s">
        <v>128</v>
      </c>
      <c r="H56" s="191">
        <f>IFERROR(VLOOKUP(F56,'129'!P:AA,12,0),0)</f>
        <v>0</v>
      </c>
      <c r="I56" s="166">
        <f>IFERROR(SUMIF('129'!$P:$P,CDM!$F56,'129'!$W:$W),0)</f>
        <v>0</v>
      </c>
      <c r="J56" s="170">
        <f>IFERROR(SUMIF('129'!$P:$P,CDM!$F56,'129'!$Q:$Q),0)</f>
        <v>0</v>
      </c>
      <c r="K56" s="4">
        <f>IFERROR(VLOOKUP($D56,Simyo!O:P,2,0),0)</f>
        <v>0</v>
      </c>
      <c r="L56" s="4">
        <f>IFERROR(VLOOKUP($D56,Simyo!$I:$J,2,0),0)</f>
        <v>0</v>
      </c>
      <c r="M56" s="4">
        <f>IFERROR(VLOOKUP(D56,Moviles!A:B,2,0),0)</f>
        <v>0</v>
      </c>
      <c r="N56" s="4">
        <f>IFERROR(VLOOKUP($B56,Fibras!$A:$D,2,0),0)+IFERROR(VLOOKUP($D56,Fibras!$A:$D,2,0),0)</f>
        <v>0</v>
      </c>
      <c r="O56" s="4">
        <f>IFERROR(VLOOKUP(D56,Orange!AB:AC,2,0),0)</f>
        <v>0</v>
      </c>
      <c r="P56" s="4">
        <f>IFERROR(VLOOKUP(D56,Orange!AH:AI,2,0),0)</f>
        <v>0</v>
      </c>
      <c r="Q56" s="4">
        <f t="shared" si="8"/>
        <v>0</v>
      </c>
      <c r="R56" s="4">
        <f t="shared" si="9"/>
        <v>0</v>
      </c>
      <c r="S56" s="20">
        <f t="shared" si="3"/>
        <v>0</v>
      </c>
      <c r="T56" s="20">
        <f t="shared" si="4"/>
        <v>0</v>
      </c>
      <c r="U56" s="4">
        <f>IFERROR(VLOOKUP($B56,Moviles!$G:$I,2,0),0)+IFERROR(VLOOKUP($D56,Moviles!$G:$I,2,0),0)+ IFERROR(VLOOKUP($D56,Simyo!L:M,2,0),0)+IFERROR(VLOOKUP(D56,Orange!AK:AL,2,0),0)</f>
        <v>0</v>
      </c>
      <c r="V56" s="3">
        <f t="shared" si="10"/>
        <v>0</v>
      </c>
      <c r="W56" s="4">
        <f>IFERROR(VLOOKUP($B56,Fibras!$G:$J,2,0),0)+IFERROR(VLOOKUP($D56,Fibras!$G:$J,2,0),0)+IFERROR(VLOOKUP($D56,Simyo!R:S,2,0),0)+IFERROR(VLOOKUP(D56,Orange!AE:AF,2,0),0)</f>
        <v>0</v>
      </c>
      <c r="X56" s="7">
        <f t="shared" si="5"/>
        <v>0</v>
      </c>
      <c r="Y56" s="22">
        <f>IFERROR(VLOOKUP($B56,Terminales!$A:$B,2,0),0)+IFERROR(VLOOKUP(D56,Fibras!$A:$E,5,0),0)+IFERROR(VLOOKUP(D56,Moviles!$A:$C,3,0),0)+IFERROR(VLOOKUP($D56,Terminales!$A:$B,2,0),0)+IFERROR(VLOOKUP(D56,Fibras!$A:$E,5,0),0)+IFERROR(VLOOKUP(D56,Moviles!$A:$C,3,0),0)</f>
        <v>0</v>
      </c>
      <c r="Z56" s="22">
        <f>IFERROR(VLOOKUP(B56,Terminales!$E:$F,2,0),0)+IFERROR(VLOOKUP(D56,Fibras!$G:$K,5,0),0)+IFERROR(VLOOKUP(D56,Moviles!$G:$I,3,0),0)+IFERROR(VLOOKUP(D56,Terminales!$E:$F,2,0),0)+IFERROR(VLOOKUP(D56,Fibras!$G:$K,5,0),0)+IFERROR(VLOOKUP(D56,Moviles!$G:$I,3,0),0)</f>
        <v>0</v>
      </c>
      <c r="AA56" s="19">
        <f t="shared" si="11"/>
        <v>0</v>
      </c>
      <c r="AB56" s="4">
        <f>IFERROR(VLOOKUP($D56,Fibras!$A:$D,3,0),0)</f>
        <v>0</v>
      </c>
      <c r="AC56" s="4">
        <f>IFERROR(VLOOKUP($D56,Fibras!$G:$J,3,0),0)</f>
        <v>0</v>
      </c>
      <c r="AD56" s="19">
        <f t="shared" si="12"/>
        <v>0</v>
      </c>
      <c r="AE56" s="15">
        <f t="shared" si="6"/>
        <v>0</v>
      </c>
      <c r="AF56" s="4">
        <f>IFERROR(VLOOKUP($B56,Fibras!$A:$E,4,0),0)+IFERROR(VLOOKUP($D56,Fibras!$A:$E,4,0),0)</f>
        <v>0</v>
      </c>
      <c r="AG56" s="4">
        <f>IFERROR(VLOOKUP($B56,Fibras!$G:$J,4,0),0)+IFERROR(VLOOKUP($D56,Fibras!$G:$J,4,0),0)</f>
        <v>0</v>
      </c>
      <c r="AH56" s="21">
        <f t="shared" si="7"/>
        <v>0</v>
      </c>
      <c r="AI56" s="170">
        <f>IFERROR(SUMIF('129'!$P:$P,CDM!$F56,'129'!$T:$T),0)</f>
        <v>0</v>
      </c>
      <c r="AJ56" s="170">
        <f>IFERROR(SUMIF('129'!$P:$P,CDM!$F56,'129'!$U:$U),0)</f>
        <v>0</v>
      </c>
      <c r="AK56" s="4" t="str">
        <f t="shared" si="13"/>
        <v>-</v>
      </c>
      <c r="AL56" s="4" t="str">
        <f t="shared" si="14"/>
        <v>-</v>
      </c>
      <c r="AM56" s="119" t="str">
        <f t="shared" si="15"/>
        <v>-</v>
      </c>
      <c r="AN56" s="4">
        <f>IFERROR(IFERROR(SUMIF('129'!$P:$P,CDM!$F56,'129'!$Y:$Y),0)/IFERROR(SUMIF('129'!$P:$P,CDM!$F56,'129'!$X:$X),0),0)</f>
        <v>0</v>
      </c>
      <c r="AO56" s="4">
        <f>IFERROR(IFERROR(SUMIF('129'!P:P,CDM!$F56,'129'!$Z:$Z),0)/IFERROR(SUMIF('129'!P:P,CDM!$F56,'129'!$X:$X),0),0)</f>
        <v>0</v>
      </c>
      <c r="AP56" s="34">
        <f t="shared" si="16"/>
        <v>0</v>
      </c>
      <c r="AQ56" s="35">
        <f t="shared" si="17"/>
        <v>0</v>
      </c>
      <c r="AR56" s="35">
        <f t="shared" si="18"/>
        <v>0</v>
      </c>
      <c r="AS56" s="35">
        <f t="shared" si="19"/>
        <v>0</v>
      </c>
      <c r="AT56" s="10" t="str">
        <f t="shared" si="20"/>
        <v>Z</v>
      </c>
      <c r="AU56" s="10" t="str">
        <f t="shared" si="21"/>
        <v>Z</v>
      </c>
      <c r="AV56" s="10" t="str">
        <f t="shared" si="22"/>
        <v>Z</v>
      </c>
      <c r="AW56" s="10" t="str">
        <f t="shared" si="23"/>
        <v>Z</v>
      </c>
      <c r="AX56" s="10">
        <f t="shared" si="24"/>
        <v>-10</v>
      </c>
    </row>
    <row r="57" spans="1:55" s="25" customFormat="1" x14ac:dyDescent="0.25">
      <c r="A57" s="104">
        <v>44480</v>
      </c>
      <c r="B57" s="104" t="s">
        <v>193</v>
      </c>
      <c r="C57" s="107" t="s">
        <v>499</v>
      </c>
      <c r="D57" s="105" t="s">
        <v>88</v>
      </c>
      <c r="E57" s="105" t="s">
        <v>424</v>
      </c>
      <c r="F57" s="106" t="s">
        <v>89</v>
      </c>
      <c r="G57" s="105" t="s">
        <v>39</v>
      </c>
      <c r="H57" s="191">
        <f>IFERROR(VLOOKUP(F57,'129'!P:AA,12,0),0)</f>
        <v>0</v>
      </c>
      <c r="I57" s="166">
        <f>IFERROR(SUMIF('129'!$P:$P,CDM!$F57,'129'!$W:$W),0)</f>
        <v>0</v>
      </c>
      <c r="J57" s="170">
        <f>IFERROR(SUMIF('129'!$P:$P,CDM!$F57,'129'!$Q:$Q),0)</f>
        <v>0</v>
      </c>
      <c r="K57" s="4">
        <f>IFERROR(VLOOKUP($D57,Simyo!O:P,2,0),0)</f>
        <v>0</v>
      </c>
      <c r="L57" s="4">
        <f>IFERROR(VLOOKUP($D57,Simyo!$I:$J,2,0),0)</f>
        <v>0</v>
      </c>
      <c r="M57" s="4">
        <f>IFERROR(VLOOKUP(D57,Moviles!A:B,2,0),0)</f>
        <v>0</v>
      </c>
      <c r="N57" s="4">
        <f>IFERROR(VLOOKUP($B57,Fibras!$A:$D,2,0),0)+IFERROR(VLOOKUP($D57,Fibras!$A:$D,2,0),0)</f>
        <v>0</v>
      </c>
      <c r="O57" s="4">
        <f>IFERROR(VLOOKUP(D57,Orange!AB:AC,2,0),0)</f>
        <v>0</v>
      </c>
      <c r="P57" s="4">
        <f>IFERROR(VLOOKUP(D57,Orange!AH:AI,2,0),0)</f>
        <v>0</v>
      </c>
      <c r="Q57" s="4">
        <f t="shared" si="8"/>
        <v>0</v>
      </c>
      <c r="R57" s="4">
        <f t="shared" si="9"/>
        <v>0</v>
      </c>
      <c r="S57" s="20">
        <f t="shared" ref="S57:S69" si="25">IFERROR(U57/(M57+L57),0)</f>
        <v>0</v>
      </c>
      <c r="T57" s="20">
        <f t="shared" ref="T57:T69" si="26">IFERROR(W57/(N57+K57),0)</f>
        <v>0</v>
      </c>
      <c r="U57" s="4">
        <f>IFERROR(VLOOKUP($B57,Moviles!$G:$I,2,0),0)+IFERROR(VLOOKUP($D57,Moviles!$G:$I,2,0),0)+ IFERROR(VLOOKUP($D57,Simyo!L:M,2,0),0)+IFERROR(VLOOKUP(D57,Orange!AK:AL,2,0),0)</f>
        <v>0</v>
      </c>
      <c r="V57" s="3">
        <f t="shared" si="10"/>
        <v>0</v>
      </c>
      <c r="W57" s="4">
        <f>IFERROR(VLOOKUP($B57,Fibras!$G:$J,2,0),0)+IFERROR(VLOOKUP($D57,Fibras!$G:$J,2,0),0)+IFERROR(VLOOKUP($D57,Simyo!R:S,2,0),0)+IFERROR(VLOOKUP(D57,Orange!AE:AF,2,0),0)</f>
        <v>0</v>
      </c>
      <c r="X57" s="7">
        <f t="shared" si="5"/>
        <v>0</v>
      </c>
      <c r="Y57" s="22">
        <f>IFERROR(VLOOKUP($B57,Terminales!$A:$B,2,0),0)+IFERROR(VLOOKUP(D57,Fibras!$A:$E,5,0),0)+IFERROR(VLOOKUP(D57,Moviles!$A:$C,3,0),0)+IFERROR(VLOOKUP($D57,Terminales!$A:$B,2,0),0)+IFERROR(VLOOKUP(D57,Fibras!$A:$E,5,0),0)+IFERROR(VLOOKUP(D57,Moviles!$A:$C,3,0),0)</f>
        <v>0</v>
      </c>
      <c r="Z57" s="22">
        <f>IFERROR(VLOOKUP(B57,Terminales!$E:$F,2,0),0)+IFERROR(VLOOKUP(D57,Fibras!$G:$K,5,0),0)+IFERROR(VLOOKUP(D57,Moviles!$G:$I,3,0),0)+IFERROR(VLOOKUP(D57,Terminales!$E:$F,2,0),0)+IFERROR(VLOOKUP(D57,Fibras!$G:$K,5,0),0)+IFERROR(VLOOKUP(D57,Moviles!$G:$I,3,0),0)</f>
        <v>0</v>
      </c>
      <c r="AA57" s="19">
        <f t="shared" si="11"/>
        <v>0</v>
      </c>
      <c r="AB57" s="4">
        <f>IFERROR(VLOOKUP($D57,Fibras!$A:$D,3,0),0)</f>
        <v>0</v>
      </c>
      <c r="AC57" s="4">
        <f>IFERROR(VLOOKUP($D57,Fibras!$G:$J,3,0),0)</f>
        <v>0</v>
      </c>
      <c r="AD57" s="19">
        <f t="shared" ref="AD57:AD69" si="27">IFERROR(AB57/N57,0)</f>
        <v>0</v>
      </c>
      <c r="AE57" s="15">
        <f t="shared" ref="AE57:AE69" si="28">IFERROR(AI57/I57,0)</f>
        <v>0</v>
      </c>
      <c r="AF57" s="4">
        <f>IFERROR(VLOOKUP($B57,Fibras!$A:$E,4,0),0)+IFERROR(VLOOKUP($D57,Fibras!$A:$E,4,0),0)</f>
        <v>0</v>
      </c>
      <c r="AG57" s="4">
        <f>IFERROR(VLOOKUP($B57,Fibras!$G:$J,4,0),0)+IFERROR(VLOOKUP($D57,Fibras!$G:$J,4,0),0)</f>
        <v>0</v>
      </c>
      <c r="AH57" s="21">
        <f t="shared" ref="AH57:AH69" si="29">IFERROR(AF57/N57,0)</f>
        <v>0</v>
      </c>
      <c r="AI57" s="170">
        <f>IFERROR(SUMIF('129'!$P:$P,CDM!$F57,'129'!$T:$T),0)</f>
        <v>0</v>
      </c>
      <c r="AJ57" s="170">
        <f>IFERROR(SUMIF('129'!$P:$P,CDM!$F57,'129'!$U:$U),0)</f>
        <v>0</v>
      </c>
      <c r="AK57" s="4" t="str">
        <f t="shared" si="13"/>
        <v>-</v>
      </c>
      <c r="AL57" s="4" t="str">
        <f t="shared" si="14"/>
        <v>-</v>
      </c>
      <c r="AM57" s="119" t="str">
        <f t="shared" si="15"/>
        <v>-</v>
      </c>
      <c r="AN57" s="4">
        <f>IFERROR(IFERROR(SUMIF('129'!$P:$P,CDM!$F57,'129'!$Y:$Y),0)/IFERROR(SUMIF('129'!$P:$P,CDM!$F57,'129'!$X:$X),0),0)</f>
        <v>0</v>
      </c>
      <c r="AO57" s="4">
        <f>IFERROR(IFERROR(SUMIF('129'!P:P,CDM!$F57,'129'!$Z:$Z),0)/IFERROR(SUMIF('129'!P:P,CDM!$F57,'129'!$X:$X),0),0)</f>
        <v>0</v>
      </c>
      <c r="AP57" s="34">
        <f t="shared" si="16"/>
        <v>0</v>
      </c>
      <c r="AQ57" s="35">
        <f t="shared" si="17"/>
        <v>0</v>
      </c>
      <c r="AR57" s="35">
        <f t="shared" si="18"/>
        <v>0</v>
      </c>
      <c r="AS57" s="35">
        <f t="shared" si="19"/>
        <v>0</v>
      </c>
      <c r="AT57" s="10" t="str">
        <f t="shared" si="20"/>
        <v>Z</v>
      </c>
      <c r="AU57" s="10" t="str">
        <f t="shared" si="21"/>
        <v>Z</v>
      </c>
      <c r="AV57" s="10" t="str">
        <f t="shared" si="22"/>
        <v>Z</v>
      </c>
      <c r="AW57" s="10" t="str">
        <f t="shared" si="23"/>
        <v>Z</v>
      </c>
      <c r="AX57" s="10">
        <f t="shared" si="24"/>
        <v>-10</v>
      </c>
    </row>
    <row r="58" spans="1:55" s="25" customFormat="1" x14ac:dyDescent="0.25">
      <c r="A58" s="104">
        <v>44658</v>
      </c>
      <c r="B58" s="104" t="s">
        <v>296</v>
      </c>
      <c r="C58" s="107">
        <v>86772</v>
      </c>
      <c r="D58" s="105" t="s">
        <v>218</v>
      </c>
      <c r="E58" s="105" t="s">
        <v>425</v>
      </c>
      <c r="F58" s="106" t="s">
        <v>213</v>
      </c>
      <c r="G58" s="105" t="s">
        <v>39</v>
      </c>
      <c r="H58" s="191">
        <f>IFERROR(VLOOKUP(F58,'129'!P:AA,12,0),0)</f>
        <v>3.956944</v>
      </c>
      <c r="I58" s="166">
        <f>IFERROR(SUMIF('129'!$P:$P,CDM!$F58,'129'!$W:$W),0)</f>
        <v>3.1911109999999998</v>
      </c>
      <c r="J58" s="170">
        <f>IFERROR(SUMIF('129'!$P:$P,CDM!$F58,'129'!$Q:$Q),0)</f>
        <v>0</v>
      </c>
      <c r="K58" s="4">
        <f>IFERROR(VLOOKUP($D58,Simyo!O:P,2,0),0)</f>
        <v>0</v>
      </c>
      <c r="L58" s="4">
        <f>IFERROR(VLOOKUP($D58,Simyo!$I:$J,2,0),0)</f>
        <v>0</v>
      </c>
      <c r="M58" s="4">
        <f>IFERROR(VLOOKUP(D58,Moviles!A:B,2,0),0)</f>
        <v>0</v>
      </c>
      <c r="N58" s="4">
        <f>IFERROR(VLOOKUP($B58,Fibras!$A:$D,2,0),0)+IFERROR(VLOOKUP($D58,Fibras!$A:$D,2,0),0)</f>
        <v>0</v>
      </c>
      <c r="O58" s="4">
        <f>IFERROR(VLOOKUP(D58,Orange!AB:AC,2,0),0)</f>
        <v>0</v>
      </c>
      <c r="P58" s="4">
        <f>IFERROR(VLOOKUP(D58,Orange!AH:AI,2,0),0)</f>
        <v>0</v>
      </c>
      <c r="Q58" s="4">
        <f t="shared" si="8"/>
        <v>0</v>
      </c>
      <c r="R58" s="4">
        <f t="shared" si="9"/>
        <v>0</v>
      </c>
      <c r="S58" s="20">
        <f t="shared" si="25"/>
        <v>0</v>
      </c>
      <c r="T58" s="20">
        <f t="shared" si="26"/>
        <v>0</v>
      </c>
      <c r="U58" s="4">
        <f>IFERROR(VLOOKUP($B58,Moviles!$G:$I,2,0),0)+IFERROR(VLOOKUP($D58,Moviles!$G:$I,2,0),0)+ IFERROR(VLOOKUP($D58,Simyo!L:M,2,0),0)+IFERROR(VLOOKUP(D58,Orange!AK:AL,2,0),0)</f>
        <v>0</v>
      </c>
      <c r="V58" s="3">
        <f t="shared" si="10"/>
        <v>0</v>
      </c>
      <c r="W58" s="4">
        <f>IFERROR(VLOOKUP($B58,Fibras!$G:$J,2,0),0)+IFERROR(VLOOKUP($D58,Fibras!$G:$J,2,0),0)+IFERROR(VLOOKUP($D58,Simyo!R:S,2,0),0)+IFERROR(VLOOKUP(D58,Orange!AE:AF,2,0),0)</f>
        <v>0</v>
      </c>
      <c r="X58" s="7">
        <f t="shared" si="5"/>
        <v>0</v>
      </c>
      <c r="Y58" s="22">
        <f>IFERROR(VLOOKUP($B58,Terminales!$A:$B,2,0),0)+IFERROR(VLOOKUP(D58,Fibras!$A:$E,5,0),0)+IFERROR(VLOOKUP(D58,Moviles!$A:$C,3,0),0)+IFERROR(VLOOKUP($D58,Terminales!$A:$B,2,0),0)+IFERROR(VLOOKUP(D58,Fibras!$A:$E,5,0),0)+IFERROR(VLOOKUP(D58,Moviles!$A:$C,3,0),0)</f>
        <v>0</v>
      </c>
      <c r="Z58" s="22">
        <f>IFERROR(VLOOKUP(B58,Terminales!$E:$F,2,0),0)+IFERROR(VLOOKUP(D58,Fibras!$G:$K,5,0),0)+IFERROR(VLOOKUP(D58,Moviles!$G:$I,3,0),0)+IFERROR(VLOOKUP(D58,Terminales!$E:$F,2,0),0)+IFERROR(VLOOKUP(D58,Fibras!$G:$K,5,0),0)+IFERROR(VLOOKUP(D58,Moviles!$G:$I,3,0),0)</f>
        <v>0</v>
      </c>
      <c r="AA58" s="19">
        <f t="shared" si="11"/>
        <v>0</v>
      </c>
      <c r="AB58" s="4">
        <f>IFERROR(VLOOKUP($D58,Fibras!$A:$D,3,0),0)</f>
        <v>0</v>
      </c>
      <c r="AC58" s="4">
        <f>IFERROR(VLOOKUP($D58,Fibras!$G:$J,3,0),0)</f>
        <v>0</v>
      </c>
      <c r="AD58" s="19">
        <f t="shared" si="27"/>
        <v>0</v>
      </c>
      <c r="AE58" s="15">
        <f t="shared" si="28"/>
        <v>28.830084569292641</v>
      </c>
      <c r="AF58" s="4">
        <f>IFERROR(VLOOKUP($B58,Fibras!$A:$E,4,0),0)+IFERROR(VLOOKUP($D58,Fibras!$A:$E,4,0),0)</f>
        <v>0</v>
      </c>
      <c r="AG58" s="4">
        <f>IFERROR(VLOOKUP($B58,Fibras!$G:$J,4,0),0)+IFERROR(VLOOKUP($D58,Fibras!$G:$J,4,0),0)</f>
        <v>0</v>
      </c>
      <c r="AH58" s="21">
        <f t="shared" si="29"/>
        <v>0</v>
      </c>
      <c r="AI58" s="170">
        <f>IFERROR(SUMIF('129'!$P:$P,CDM!$F58,'129'!$T:$T),0)</f>
        <v>92</v>
      </c>
      <c r="AJ58" s="170">
        <f>IFERROR(SUMIF('129'!$P:$P,CDM!$F58,'129'!$U:$U),0)</f>
        <v>92</v>
      </c>
      <c r="AK58" s="4">
        <f t="shared" si="13"/>
        <v>28.830084569292641</v>
      </c>
      <c r="AL58" s="4">
        <f t="shared" si="14"/>
        <v>28.830084569292641</v>
      </c>
      <c r="AM58" s="119">
        <f t="shared" si="15"/>
        <v>0</v>
      </c>
      <c r="AN58" s="4">
        <f>IFERROR(IFERROR(SUMIF('129'!$P:$P,CDM!$F58,'129'!$Y:$Y),0)/IFERROR(SUMIF('129'!$P:$P,CDM!$F58,'129'!$X:$X),0),0)</f>
        <v>32.617021276595743</v>
      </c>
      <c r="AO58" s="4">
        <f>IFERROR(IFERROR(SUMIF('129'!P:P,CDM!$F58,'129'!$Z:$Z),0)/IFERROR(SUMIF('129'!P:P,CDM!$F58,'129'!$X:$X),0),0)</f>
        <v>6.957446808510638</v>
      </c>
      <c r="AP58" s="34">
        <f t="shared" si="16"/>
        <v>0</v>
      </c>
      <c r="AQ58" s="35">
        <f t="shared" si="17"/>
        <v>0</v>
      </c>
      <c r="AR58" s="35">
        <f t="shared" si="18"/>
        <v>0</v>
      </c>
      <c r="AS58" s="35">
        <f t="shared" si="19"/>
        <v>0</v>
      </c>
      <c r="AT58" s="10" t="str">
        <f t="shared" si="20"/>
        <v>Z</v>
      </c>
      <c r="AU58" s="10" t="str">
        <f t="shared" si="21"/>
        <v>Z</v>
      </c>
      <c r="AV58" s="10" t="str">
        <f t="shared" si="22"/>
        <v>Z</v>
      </c>
      <c r="AW58" s="10" t="str">
        <f t="shared" si="23"/>
        <v>Z</v>
      </c>
      <c r="AX58" s="10">
        <f t="shared" si="24"/>
        <v>-10</v>
      </c>
    </row>
    <row r="59" spans="1:55" s="25" customFormat="1" x14ac:dyDescent="0.25">
      <c r="A59" s="104">
        <v>44679</v>
      </c>
      <c r="B59" s="104" t="s">
        <v>193</v>
      </c>
      <c r="C59" s="107">
        <v>86471</v>
      </c>
      <c r="D59" s="105" t="s">
        <v>230</v>
      </c>
      <c r="E59" s="105" t="s">
        <v>426</v>
      </c>
      <c r="F59" s="106" t="s">
        <v>222</v>
      </c>
      <c r="G59" s="105" t="s">
        <v>39</v>
      </c>
      <c r="H59" s="191">
        <f>IFERROR(VLOOKUP(F59,'129'!P:AA,12,0),0)</f>
        <v>0</v>
      </c>
      <c r="I59" s="166">
        <f>IFERROR(SUMIF('129'!$P:$P,CDM!$F59,'129'!$W:$W),0)</f>
        <v>0</v>
      </c>
      <c r="J59" s="170">
        <f>IFERROR(SUMIF('129'!$P:$P,CDM!$F59,'129'!$Q:$Q),0)</f>
        <v>0</v>
      </c>
      <c r="K59" s="4">
        <f>IFERROR(VLOOKUP($D59,Simyo!O:P,2,0),0)</f>
        <v>0</v>
      </c>
      <c r="L59" s="4">
        <f>IFERROR(VLOOKUP($D59,Simyo!$I:$J,2,0),0)</f>
        <v>0</v>
      </c>
      <c r="M59" s="4">
        <f>IFERROR(VLOOKUP(D59,Moviles!A:B,2,0),0)</f>
        <v>0</v>
      </c>
      <c r="N59" s="4">
        <f>IFERROR(VLOOKUP($B59,Fibras!$A:$D,2,0),0)+IFERROR(VLOOKUP($D59,Fibras!$A:$D,2,0),0)</f>
        <v>0</v>
      </c>
      <c r="O59" s="4">
        <f>IFERROR(VLOOKUP(D59,Orange!AB:AC,2,0),0)</f>
        <v>0</v>
      </c>
      <c r="P59" s="4">
        <f>IFERROR(VLOOKUP(D59,Orange!AH:AI,2,0),0)</f>
        <v>0</v>
      </c>
      <c r="Q59" s="4">
        <f t="shared" si="8"/>
        <v>0</v>
      </c>
      <c r="R59" s="4">
        <f t="shared" si="9"/>
        <v>0</v>
      </c>
      <c r="S59" s="20">
        <f t="shared" si="25"/>
        <v>0</v>
      </c>
      <c r="T59" s="20">
        <f t="shared" si="26"/>
        <v>0</v>
      </c>
      <c r="U59" s="4">
        <f>IFERROR(VLOOKUP($B59,Moviles!$G:$I,2,0),0)+IFERROR(VLOOKUP($D59,Moviles!$G:$I,2,0),0)+ IFERROR(VLOOKUP($D59,Simyo!L:M,2,0),0)+IFERROR(VLOOKUP(D59,Orange!AK:AL,2,0),0)</f>
        <v>0</v>
      </c>
      <c r="V59" s="3">
        <f t="shared" si="10"/>
        <v>0</v>
      </c>
      <c r="W59" s="4">
        <f>IFERROR(VLOOKUP($B59,Fibras!$G:$J,2,0),0)+IFERROR(VLOOKUP($D59,Fibras!$G:$J,2,0),0)+IFERROR(VLOOKUP($D59,Simyo!R:S,2,0),0)+IFERROR(VLOOKUP(D59,Orange!AE:AF,2,0),0)</f>
        <v>0</v>
      </c>
      <c r="X59" s="7">
        <f t="shared" si="5"/>
        <v>0</v>
      </c>
      <c r="Y59" s="22">
        <f>IFERROR(VLOOKUP($B59,Terminales!$A:$B,2,0),0)+IFERROR(VLOOKUP(D59,Fibras!$A:$E,5,0),0)+IFERROR(VLOOKUP(D59,Moviles!$A:$C,3,0),0)+IFERROR(VLOOKUP($D59,Terminales!$A:$B,2,0),0)+IFERROR(VLOOKUP(D59,Fibras!$A:$E,5,0),0)+IFERROR(VLOOKUP(D59,Moviles!$A:$C,3,0),0)</f>
        <v>0</v>
      </c>
      <c r="Z59" s="22">
        <f>IFERROR(VLOOKUP(B59,Terminales!$E:$F,2,0),0)+IFERROR(VLOOKUP(D59,Fibras!$G:$K,5,0),0)+IFERROR(VLOOKUP(D59,Moviles!$G:$I,3,0),0)+IFERROR(VLOOKUP(D59,Terminales!$E:$F,2,0),0)+IFERROR(VLOOKUP(D59,Fibras!$G:$K,5,0),0)+IFERROR(VLOOKUP(D59,Moviles!$G:$I,3,0),0)</f>
        <v>0</v>
      </c>
      <c r="AA59" s="19">
        <f t="shared" si="11"/>
        <v>0</v>
      </c>
      <c r="AB59" s="4">
        <f>IFERROR(VLOOKUP($D59,Fibras!$A:$D,3,0),0)</f>
        <v>0</v>
      </c>
      <c r="AC59" s="4">
        <f>IFERROR(VLOOKUP($D59,Fibras!$G:$J,3,0),0)</f>
        <v>0</v>
      </c>
      <c r="AD59" s="19">
        <f t="shared" si="27"/>
        <v>0</v>
      </c>
      <c r="AE59" s="15">
        <f t="shared" si="28"/>
        <v>0</v>
      </c>
      <c r="AF59" s="4">
        <f>IFERROR(VLOOKUP($B59,Fibras!$A:$E,4,0),0)+IFERROR(VLOOKUP($D59,Fibras!$A:$E,4,0),0)</f>
        <v>0</v>
      </c>
      <c r="AG59" s="4">
        <f>IFERROR(VLOOKUP($B59,Fibras!$G:$J,4,0),0)+IFERROR(VLOOKUP($D59,Fibras!$G:$J,4,0),0)</f>
        <v>0</v>
      </c>
      <c r="AH59" s="21">
        <f t="shared" si="29"/>
        <v>0</v>
      </c>
      <c r="AI59" s="170">
        <f>IFERROR(SUMIF('129'!$P:$P,CDM!$F59,'129'!$T:$T),0)</f>
        <v>0</v>
      </c>
      <c r="AJ59" s="170">
        <f>IFERROR(SUMIF('129'!$P:$P,CDM!$F59,'129'!$U:$U),0)</f>
        <v>0</v>
      </c>
      <c r="AK59" s="4" t="str">
        <f t="shared" si="13"/>
        <v>-</v>
      </c>
      <c r="AL59" s="4" t="str">
        <f t="shared" si="14"/>
        <v>-</v>
      </c>
      <c r="AM59" s="119" t="str">
        <f t="shared" si="15"/>
        <v>-</v>
      </c>
      <c r="AN59" s="4">
        <f>IFERROR(IFERROR(SUMIF('129'!$P:$P,CDM!$F59,'129'!$Y:$Y),0)/IFERROR(SUMIF('129'!$P:$P,CDM!$F59,'129'!$X:$X),0),0)</f>
        <v>0</v>
      </c>
      <c r="AO59" s="4">
        <f>IFERROR(IFERROR(SUMIF('129'!P:P,CDM!$F59,'129'!$Z:$Z),0)/IFERROR(SUMIF('129'!P:P,CDM!$F59,'129'!$X:$X),0),0)</f>
        <v>0</v>
      </c>
      <c r="AP59" s="34">
        <f t="shared" si="16"/>
        <v>0</v>
      </c>
      <c r="AQ59" s="35">
        <f t="shared" si="17"/>
        <v>0</v>
      </c>
      <c r="AR59" s="35">
        <f t="shared" si="18"/>
        <v>0</v>
      </c>
      <c r="AS59" s="35">
        <f t="shared" si="19"/>
        <v>0</v>
      </c>
      <c r="AT59" s="10" t="str">
        <f t="shared" si="20"/>
        <v>Z</v>
      </c>
      <c r="AU59" s="10" t="str">
        <f t="shared" si="21"/>
        <v>Z</v>
      </c>
      <c r="AV59" s="10" t="str">
        <f t="shared" si="22"/>
        <v>Z</v>
      </c>
      <c r="AW59" s="10" t="str">
        <f t="shared" si="23"/>
        <v>Z</v>
      </c>
      <c r="AX59" s="10">
        <f t="shared" si="24"/>
        <v>-10</v>
      </c>
    </row>
    <row r="60" spans="1:55" x14ac:dyDescent="0.25">
      <c r="A60" s="104">
        <v>44700</v>
      </c>
      <c r="B60" s="104" t="s">
        <v>308</v>
      </c>
      <c r="C60" s="107">
        <v>86807</v>
      </c>
      <c r="D60" s="105" t="s">
        <v>237</v>
      </c>
      <c r="E60" s="105"/>
      <c r="F60" s="106" t="s">
        <v>244</v>
      </c>
      <c r="G60" s="105" t="s">
        <v>39</v>
      </c>
      <c r="H60" s="191">
        <f>IFERROR(VLOOKUP(F60,'129'!P:AA,12,0),0)</f>
        <v>76.913877999999983</v>
      </c>
      <c r="I60" s="166">
        <f>IFERROR(SUMIF('129'!$P:$P,CDM!$F60,'129'!$W:$W),0)</f>
        <v>67.770542000000006</v>
      </c>
      <c r="J60" s="170">
        <f>IFERROR(SUMIF('129'!$P:$P,CDM!$F60,'129'!$Q:$Q),0)</f>
        <v>127</v>
      </c>
      <c r="K60" s="4">
        <f>IFERROR(VLOOKUP($D60,Simyo!O:P,2,0),0)</f>
        <v>0</v>
      </c>
      <c r="L60" s="4">
        <f>IFERROR(VLOOKUP($D60,Simyo!$I:$J,2,0),0)</f>
        <v>0</v>
      </c>
      <c r="M60" s="4">
        <f>IFERROR(VLOOKUP(D60,Moviles!A:B,2,0),0)</f>
        <v>10</v>
      </c>
      <c r="N60" s="4">
        <f>IFERROR(VLOOKUP($B60,Fibras!$A:$D,2,0),0)+IFERROR(VLOOKUP($D60,Fibras!$A:$D,2,0),0)</f>
        <v>7</v>
      </c>
      <c r="O60" s="4">
        <f>IFERROR(VLOOKUP(D60,Orange!AB:AC,2,0),0)</f>
        <v>0</v>
      </c>
      <c r="P60" s="4">
        <f>IFERROR(VLOOKUP(D60,Orange!AH:AI,2,0),0)</f>
        <v>0</v>
      </c>
      <c r="Q60" s="4">
        <f t="shared" si="8"/>
        <v>10</v>
      </c>
      <c r="R60" s="4">
        <f t="shared" si="9"/>
        <v>7</v>
      </c>
      <c r="S60" s="20">
        <f t="shared" si="25"/>
        <v>1</v>
      </c>
      <c r="T60" s="20">
        <f t="shared" si="26"/>
        <v>0.7142857142857143</v>
      </c>
      <c r="U60" s="4">
        <f>IFERROR(VLOOKUP($B60,Moviles!$G:$I,2,0),0)+IFERROR(VLOOKUP($D60,Moviles!$G:$I,2,0),0)+ IFERROR(VLOOKUP($D60,Simyo!L:M,2,0),0)+IFERROR(VLOOKUP(D60,Orange!AK:AL,2,0),0)</f>
        <v>10</v>
      </c>
      <c r="V60" s="3">
        <f t="shared" si="10"/>
        <v>0.14755673637669889</v>
      </c>
      <c r="W60" s="4">
        <f>IFERROR(VLOOKUP($B60,Fibras!$G:$J,2,0),0)+IFERROR(VLOOKUP($D60,Fibras!$G:$J,2,0),0)+IFERROR(VLOOKUP($D60,Simyo!R:S,2,0),0)+IFERROR(VLOOKUP(D60,Orange!AE:AF,2,0),0)</f>
        <v>5</v>
      </c>
      <c r="X60" s="7">
        <f t="shared" si="5"/>
        <v>0.10328971546368922</v>
      </c>
      <c r="Y60" s="22">
        <f>IFERROR(VLOOKUP($B60,Terminales!$A:$B,2,0),0)+IFERROR(VLOOKUP(D60,Fibras!$A:$E,5,0),0)+IFERROR(VLOOKUP(D60,Moviles!$A:$C,3,0),0)+IFERROR(VLOOKUP($D60,Terminales!$A:$B,2,0),0)+IFERROR(VLOOKUP(D60,Fibras!$A:$E,5,0),0)+IFERROR(VLOOKUP(D60,Moviles!$A:$C,3,0),0)</f>
        <v>4</v>
      </c>
      <c r="Z60" s="22">
        <f>IFERROR(VLOOKUP(B60,Terminales!$E:$F,2,0),0)+IFERROR(VLOOKUP(D60,Fibras!$G:$K,5,0),0)+IFERROR(VLOOKUP(D60,Moviles!$G:$I,3,0),0)+IFERROR(VLOOKUP(D60,Terminales!$E:$F,2,0),0)+IFERROR(VLOOKUP(D60,Fibras!$G:$K,5,0),0)+IFERROR(VLOOKUP(D60,Moviles!$G:$I,3,0),0)</f>
        <v>4</v>
      </c>
      <c r="AA60" s="19">
        <f t="shared" si="11"/>
        <v>0.4</v>
      </c>
      <c r="AB60" s="4">
        <f>IFERROR(VLOOKUP($D60,Fibras!$A:$D,3,0),0)</f>
        <v>7</v>
      </c>
      <c r="AC60" s="4">
        <f>IFERROR(VLOOKUP($D60,Fibras!$G:$J,3,0),0)</f>
        <v>5</v>
      </c>
      <c r="AD60" s="19">
        <f t="shared" si="27"/>
        <v>1</v>
      </c>
      <c r="AE60" s="15">
        <f t="shared" si="28"/>
        <v>20.362829619984446</v>
      </c>
      <c r="AF60" s="4">
        <f>IFERROR(VLOOKUP($B60,Fibras!$A:$E,4,0),0)+IFERROR(VLOOKUP($D60,Fibras!$A:$E,4,0),0)</f>
        <v>7</v>
      </c>
      <c r="AG60" s="4">
        <f>IFERROR(VLOOKUP($B60,Fibras!$G:$J,4,0),0)+IFERROR(VLOOKUP($D60,Fibras!$G:$J,4,0),0)</f>
        <v>5</v>
      </c>
      <c r="AH60" s="21">
        <f t="shared" si="29"/>
        <v>1</v>
      </c>
      <c r="AI60" s="170">
        <f>IFERROR(SUMIF('129'!$P:$P,CDM!$F60,'129'!$T:$T),0)</f>
        <v>1380</v>
      </c>
      <c r="AJ60" s="170">
        <f>IFERROR(SUMIF('129'!$P:$P,CDM!$F60,'129'!$U:$U),0)</f>
        <v>1388</v>
      </c>
      <c r="AK60" s="4">
        <f t="shared" si="13"/>
        <v>20.362829619984446</v>
      </c>
      <c r="AL60" s="4">
        <f t="shared" si="14"/>
        <v>20.480875009085803</v>
      </c>
      <c r="AM60" s="119">
        <f t="shared" si="15"/>
        <v>1.8739705519840757</v>
      </c>
      <c r="AN60" s="4">
        <f>IFERROR(IFERROR(SUMIF('129'!$P:$P,CDM!$F60,'129'!$Y:$Y),0)/IFERROR(SUMIF('129'!$P:$P,CDM!$F60,'129'!$X:$X),0),0)</f>
        <v>51.742792538157154</v>
      </c>
      <c r="AO60" s="4">
        <f>IFERROR(IFERROR(SUMIF('129'!P:P,CDM!$F60,'129'!$Z:$Z),0)/IFERROR(SUMIF('129'!P:P,CDM!$F60,'129'!$X:$X),0),0)</f>
        <v>36.777840587902773</v>
      </c>
      <c r="AP60" s="34">
        <f t="shared" si="16"/>
        <v>1.2911214432961151</v>
      </c>
      <c r="AQ60" s="35">
        <f t="shared" si="17"/>
        <v>1.3333333333333335</v>
      </c>
      <c r="AR60" s="35">
        <f t="shared" si="18"/>
        <v>3.3333333333333335</v>
      </c>
      <c r="AS60" s="35">
        <f t="shared" si="19"/>
        <v>1.0869565217391304</v>
      </c>
      <c r="AT60" s="10" t="str">
        <f t="shared" si="20"/>
        <v>A</v>
      </c>
      <c r="AU60" s="10" t="str">
        <f t="shared" si="21"/>
        <v>A</v>
      </c>
      <c r="AV60" s="10" t="str">
        <f t="shared" si="22"/>
        <v>A</v>
      </c>
      <c r="AW60" s="10" t="str">
        <f t="shared" si="23"/>
        <v>A</v>
      </c>
      <c r="AX60" s="10">
        <f t="shared" si="24"/>
        <v>10</v>
      </c>
    </row>
    <row r="61" spans="1:55" x14ac:dyDescent="0.25">
      <c r="A61" s="104">
        <v>44721</v>
      </c>
      <c r="B61" s="104" t="s">
        <v>193</v>
      </c>
      <c r="C61" s="107">
        <v>86808</v>
      </c>
      <c r="D61" s="105" t="s">
        <v>248</v>
      </c>
      <c r="E61" s="105"/>
      <c r="F61" s="106" t="s">
        <v>251</v>
      </c>
      <c r="G61" s="105" t="s">
        <v>39</v>
      </c>
      <c r="H61" s="191">
        <f>IFERROR(VLOOKUP(F61,'129'!P:AA,12,0),0)</f>
        <v>0</v>
      </c>
      <c r="I61" s="166">
        <f>IFERROR(SUMIF('129'!$P:$P,CDM!$F61,'129'!$W:$W),0)</f>
        <v>0</v>
      </c>
      <c r="J61" s="170">
        <f>IFERROR(SUMIF('129'!$P:$P,CDM!$F61,'129'!$Q:$Q),0)</f>
        <v>0</v>
      </c>
      <c r="K61" s="4">
        <f>IFERROR(VLOOKUP($D61,Simyo!O:P,2,0),0)</f>
        <v>0</v>
      </c>
      <c r="L61" s="4">
        <f>IFERROR(VLOOKUP($D61,Simyo!$I:$J,2,0),0)</f>
        <v>0</v>
      </c>
      <c r="M61" s="4">
        <f>IFERROR(VLOOKUP(D61,Moviles!A:B,2,0),0)</f>
        <v>2</v>
      </c>
      <c r="N61" s="4">
        <f>IFERROR(VLOOKUP($B61,Fibras!$A:$D,2,0),0)+IFERROR(VLOOKUP($D61,Fibras!$A:$D,2,0),0)</f>
        <v>0</v>
      </c>
      <c r="O61" s="4">
        <f>IFERROR(VLOOKUP(D61,Orange!AB:AC,2,0),0)</f>
        <v>0</v>
      </c>
      <c r="P61" s="4">
        <f>IFERROR(VLOOKUP(D61,Orange!AH:AI,2,0),0)</f>
        <v>0</v>
      </c>
      <c r="Q61" s="4">
        <f t="shared" si="8"/>
        <v>2</v>
      </c>
      <c r="R61" s="4">
        <f t="shared" si="9"/>
        <v>0</v>
      </c>
      <c r="S61" s="20">
        <f t="shared" si="25"/>
        <v>1</v>
      </c>
      <c r="T61" s="20">
        <f t="shared" si="26"/>
        <v>0</v>
      </c>
      <c r="U61" s="4">
        <f>IFERROR(VLOOKUP($B61,Moviles!$G:$I,2,0),0)+IFERROR(VLOOKUP($D61,Moviles!$G:$I,2,0),0)+ IFERROR(VLOOKUP($D61,Simyo!L:M,2,0),0)+IFERROR(VLOOKUP(D61,Orange!AK:AL,2,0),0)</f>
        <v>2</v>
      </c>
      <c r="V61" s="3">
        <f t="shared" si="10"/>
        <v>0</v>
      </c>
      <c r="W61" s="4">
        <f>IFERROR(VLOOKUP($B61,Fibras!$G:$J,2,0),0)+IFERROR(VLOOKUP($D61,Fibras!$G:$J,2,0),0)+IFERROR(VLOOKUP($D61,Simyo!R:S,2,0),0)+IFERROR(VLOOKUP(D61,Orange!AE:AF,2,0),0)</f>
        <v>1</v>
      </c>
      <c r="X61" s="7">
        <f t="shared" si="5"/>
        <v>0</v>
      </c>
      <c r="Y61" s="22">
        <f>IFERROR(VLOOKUP($B61,Terminales!$A:$B,2,0),0)+IFERROR(VLOOKUP(D61,Fibras!$A:$E,5,0),0)+IFERROR(VLOOKUP(D61,Moviles!$A:$C,3,0),0)+IFERROR(VLOOKUP($D61,Terminales!$A:$B,2,0),0)+IFERROR(VLOOKUP(D61,Fibras!$A:$E,5,0),0)+IFERROR(VLOOKUP(D61,Moviles!$A:$C,3,0),0)</f>
        <v>0</v>
      </c>
      <c r="Z61" s="22">
        <f>IFERROR(VLOOKUP(B61,Terminales!$E:$F,2,0),0)+IFERROR(VLOOKUP(D61,Fibras!$G:$K,5,0),0)+IFERROR(VLOOKUP(D61,Moviles!$G:$I,3,0),0)+IFERROR(VLOOKUP(D61,Terminales!$E:$F,2,0),0)+IFERROR(VLOOKUP(D61,Fibras!$G:$K,5,0),0)+IFERROR(VLOOKUP(D61,Moviles!$G:$I,3,0),0)</f>
        <v>0</v>
      </c>
      <c r="AA61" s="19">
        <f t="shared" si="11"/>
        <v>0</v>
      </c>
      <c r="AB61" s="4">
        <f>IFERROR(VLOOKUP($D61,Fibras!$A:$D,3,0),0)</f>
        <v>0</v>
      </c>
      <c r="AC61" s="4">
        <f>IFERROR(VLOOKUP($D61,Fibras!$G:$J,3,0),0)</f>
        <v>1</v>
      </c>
      <c r="AD61" s="19">
        <f t="shared" si="27"/>
        <v>0</v>
      </c>
      <c r="AE61" s="15">
        <f t="shared" si="28"/>
        <v>0</v>
      </c>
      <c r="AF61" s="4">
        <f>IFERROR(VLOOKUP($B61,Fibras!$A:$E,4,0),0)+IFERROR(VLOOKUP($D61,Fibras!$A:$E,4,0),0)</f>
        <v>0</v>
      </c>
      <c r="AG61" s="4">
        <f>IFERROR(VLOOKUP($B61,Fibras!$G:$J,4,0),0)+IFERROR(VLOOKUP($D61,Fibras!$G:$J,4,0),0)</f>
        <v>1</v>
      </c>
      <c r="AH61" s="21">
        <f t="shared" si="29"/>
        <v>0</v>
      </c>
      <c r="AI61" s="170">
        <f>IFERROR(SUMIF('129'!$P:$P,CDM!$F61,'129'!$T:$T),0)</f>
        <v>0</v>
      </c>
      <c r="AJ61" s="170">
        <f>IFERROR(SUMIF('129'!$P:$P,CDM!$F61,'129'!$U:$U),0)</f>
        <v>0</v>
      </c>
      <c r="AK61" s="4" t="str">
        <f t="shared" si="13"/>
        <v>-</v>
      </c>
      <c r="AL61" s="4" t="str">
        <f t="shared" si="14"/>
        <v>-</v>
      </c>
      <c r="AM61" s="119" t="str">
        <f t="shared" si="15"/>
        <v>-</v>
      </c>
      <c r="AN61" s="4">
        <f>IFERROR(IFERROR(SUMIF('129'!$P:$P,CDM!$F61,'129'!$Y:$Y),0)/IFERROR(SUMIF('129'!$P:$P,CDM!$F61,'129'!$X:$X),0),0)</f>
        <v>0</v>
      </c>
      <c r="AO61" s="4">
        <f>IFERROR(IFERROR(SUMIF('129'!P:P,CDM!$F61,'129'!$Z:$Z),0)/IFERROR(SUMIF('129'!P:P,CDM!$F61,'129'!$X:$X),0),0)</f>
        <v>0</v>
      </c>
      <c r="AP61" s="34">
        <f t="shared" si="16"/>
        <v>0</v>
      </c>
      <c r="AQ61" s="35">
        <f t="shared" si="17"/>
        <v>0</v>
      </c>
      <c r="AR61" s="35">
        <f t="shared" si="18"/>
        <v>0</v>
      </c>
      <c r="AS61" s="35">
        <f t="shared" si="19"/>
        <v>0</v>
      </c>
      <c r="AT61" s="10" t="str">
        <f t="shared" si="20"/>
        <v>Z</v>
      </c>
      <c r="AU61" s="10" t="str">
        <f t="shared" si="21"/>
        <v>Z</v>
      </c>
      <c r="AV61" s="10" t="str">
        <f t="shared" si="22"/>
        <v>Z</v>
      </c>
      <c r="AW61" s="10" t="str">
        <f t="shared" si="23"/>
        <v>Z</v>
      </c>
      <c r="AX61" s="10">
        <f t="shared" si="24"/>
        <v>-10</v>
      </c>
    </row>
    <row r="62" spans="1:55" s="25" customFormat="1" x14ac:dyDescent="0.25">
      <c r="A62" s="104">
        <v>45505</v>
      </c>
      <c r="B62" s="104" t="s">
        <v>346</v>
      </c>
      <c r="C62" s="107">
        <v>85038</v>
      </c>
      <c r="D62" s="105" t="s">
        <v>521</v>
      </c>
      <c r="E62" s="105" t="s">
        <v>428</v>
      </c>
      <c r="F62" s="117" t="s">
        <v>517</v>
      </c>
      <c r="G62" s="105" t="s">
        <v>39</v>
      </c>
      <c r="H62" s="191">
        <f>IFERROR(VLOOKUP(F62,'129'!P:AA,12,0),0)</f>
        <v>125.060265</v>
      </c>
      <c r="I62" s="166">
        <f>IFERROR(SUMIF('129'!$P:$P,CDM!$F62,'129'!$W:$W),0)</f>
        <v>104.72554099999999</v>
      </c>
      <c r="J62" s="170">
        <f>IFERROR(SUMIF('129'!$P:$P,CDM!$F62,'129'!$Q:$Q),0)</f>
        <v>121</v>
      </c>
      <c r="K62" s="4">
        <f>IFERROR(VLOOKUP($D62,Simyo!O:P,2,0),0)</f>
        <v>0</v>
      </c>
      <c r="L62" s="4">
        <f>IFERROR(VLOOKUP($D62,Simyo!$I:$J,2,0),0)</f>
        <v>0</v>
      </c>
      <c r="M62" s="4">
        <f>IFERROR(VLOOKUP(D62,Moviles!A:B,2,0),0)</f>
        <v>5</v>
      </c>
      <c r="N62" s="4">
        <f>IFERROR(VLOOKUP($B62,Fibras!$A:$D,2,0),0)+IFERROR(VLOOKUP($D62,Fibras!$A:$D,2,0),0)</f>
        <v>6</v>
      </c>
      <c r="O62" s="4">
        <f>IFERROR(VLOOKUP(D62,Orange!AB:AC,2,0),0)</f>
        <v>0</v>
      </c>
      <c r="P62" s="4">
        <f>IFERROR(VLOOKUP(D62,Orange!AH:AI,2,0),0)</f>
        <v>0</v>
      </c>
      <c r="Q62" s="4">
        <f t="shared" si="8"/>
        <v>5</v>
      </c>
      <c r="R62" s="4">
        <f t="shared" si="9"/>
        <v>6</v>
      </c>
      <c r="S62" s="20">
        <f t="shared" si="25"/>
        <v>1</v>
      </c>
      <c r="T62" s="20">
        <f t="shared" si="26"/>
        <v>0.66666666666666663</v>
      </c>
      <c r="U62" s="4">
        <f>IFERROR(VLOOKUP($B62,Moviles!$G:$I,2,0),0)+IFERROR(VLOOKUP($D62,Moviles!$G:$I,2,0),0)+ IFERROR(VLOOKUP($D62,Simyo!L:M,2,0),0)+IFERROR(VLOOKUP(D62,Orange!AK:AL,2,0),0)</f>
        <v>5</v>
      </c>
      <c r="V62" s="3">
        <f t="shared" si="10"/>
        <v>4.7743845028215229E-2</v>
      </c>
      <c r="W62" s="4">
        <f>IFERROR(VLOOKUP($B62,Fibras!$G:$J,2,0),0)+IFERROR(VLOOKUP($D62,Fibras!$G:$J,2,0),0)+IFERROR(VLOOKUP($D62,Simyo!R:S,2,0),0)+IFERROR(VLOOKUP(D62,Orange!AE:AF,2,0),0)</f>
        <v>4</v>
      </c>
      <c r="X62" s="7">
        <f t="shared" si="5"/>
        <v>5.7292614033858276E-2</v>
      </c>
      <c r="Y62" s="22">
        <f>IFERROR(VLOOKUP($B62,Terminales!$A:$B,2,0),0)+IFERROR(VLOOKUP(D62,Fibras!$A:$E,5,0),0)+IFERROR(VLOOKUP(D62,Moviles!$A:$C,3,0),0)+IFERROR(VLOOKUP($D62,Terminales!$A:$B,2,0),0)+IFERROR(VLOOKUP(D62,Fibras!$A:$E,5,0),0)+IFERROR(VLOOKUP(D62,Moviles!$A:$C,3,0),0)</f>
        <v>2</v>
      </c>
      <c r="Z62" s="22">
        <f>IFERROR(VLOOKUP(B62,Terminales!$E:$F,2,0),0)+IFERROR(VLOOKUP(D62,Fibras!$G:$K,5,0),0)+IFERROR(VLOOKUP(D62,Moviles!$G:$I,3,0),0)+IFERROR(VLOOKUP(D62,Terminales!$E:$F,2,0),0)+IFERROR(VLOOKUP(D62,Fibras!$G:$K,5,0),0)+IFERROR(VLOOKUP(D62,Moviles!$G:$I,3,0),0)</f>
        <v>2</v>
      </c>
      <c r="AA62" s="19">
        <f t="shared" si="11"/>
        <v>0.4</v>
      </c>
      <c r="AB62" s="4">
        <f>IFERROR(VLOOKUP($D62,Fibras!$A:$D,3,0),0)</f>
        <v>4</v>
      </c>
      <c r="AC62" s="4">
        <f>IFERROR(VLOOKUP($D62,Fibras!$G:$J,3,0),0)</f>
        <v>2</v>
      </c>
      <c r="AD62" s="19">
        <f t="shared" si="27"/>
        <v>0.66666666666666663</v>
      </c>
      <c r="AE62" s="15">
        <f t="shared" si="28"/>
        <v>40.209866282762867</v>
      </c>
      <c r="AF62" s="4">
        <f>IFERROR(VLOOKUP($B62,Fibras!$A:$E,4,0),0)+IFERROR(VLOOKUP($D62,Fibras!$A:$E,4,0),0)</f>
        <v>5</v>
      </c>
      <c r="AG62" s="4">
        <f>IFERROR(VLOOKUP($B62,Fibras!$G:$J,4,0),0)+IFERROR(VLOOKUP($D62,Fibras!$G:$J,4,0),0)</f>
        <v>3</v>
      </c>
      <c r="AH62" s="21">
        <f t="shared" si="29"/>
        <v>0.83333333333333337</v>
      </c>
      <c r="AI62" s="170">
        <f>IFERROR(SUMIF('129'!$P:$P,CDM!$F62,'129'!$T:$T),0)</f>
        <v>4211</v>
      </c>
      <c r="AJ62" s="170">
        <f>IFERROR(SUMIF('129'!$P:$P,CDM!$F62,'129'!$U:$U),0)</f>
        <v>4220</v>
      </c>
      <c r="AK62" s="4">
        <f t="shared" si="13"/>
        <v>40.209866282762867</v>
      </c>
      <c r="AL62" s="4">
        <f t="shared" si="14"/>
        <v>40.295805203813657</v>
      </c>
      <c r="AM62" s="119">
        <f t="shared" si="15"/>
        <v>1.1554010496828087</v>
      </c>
      <c r="AN62" s="4">
        <f>IFERROR(IFERROR(SUMIF('129'!$P:$P,CDM!$F62,'129'!$Y:$Y),0)/IFERROR(SUMIF('129'!$P:$P,CDM!$F62,'129'!$X:$X),0),0)</f>
        <v>25.710138917686088</v>
      </c>
      <c r="AO62" s="4">
        <f>IFERROR(IFERROR(SUMIF('129'!P:P,CDM!$F62,'129'!$Z:$Z),0)/IFERROR(SUMIF('129'!P:P,CDM!$F62,'129'!$X:$X),0),0)</f>
        <v>11.06033589052457</v>
      </c>
      <c r="AP62" s="34">
        <f t="shared" si="16"/>
        <v>0.71615767542322839</v>
      </c>
      <c r="AQ62" s="35">
        <f t="shared" si="17"/>
        <v>1.3333333333333335</v>
      </c>
      <c r="AR62" s="35">
        <f t="shared" si="18"/>
        <v>2.2222222222222223</v>
      </c>
      <c r="AS62" s="35">
        <f t="shared" si="19"/>
        <v>0.90579710144927539</v>
      </c>
      <c r="AT62" s="10" t="str">
        <f t="shared" si="20"/>
        <v>C</v>
      </c>
      <c r="AU62" s="10" t="str">
        <f t="shared" si="21"/>
        <v>A</v>
      </c>
      <c r="AV62" s="10" t="str">
        <f t="shared" si="22"/>
        <v>A</v>
      </c>
      <c r="AW62" s="10" t="str">
        <f t="shared" si="23"/>
        <v>B</v>
      </c>
      <c r="AX62" s="10">
        <f t="shared" si="24"/>
        <v>2</v>
      </c>
      <c r="AY62" s="36"/>
      <c r="AZ62" s="36"/>
      <c r="BA62" s="36"/>
      <c r="BB62" s="36"/>
      <c r="BC62" s="36"/>
    </row>
    <row r="63" spans="1:55" x14ac:dyDescent="0.25">
      <c r="A63" s="104">
        <v>45505</v>
      </c>
      <c r="B63" s="104" t="s">
        <v>193</v>
      </c>
      <c r="C63" s="107">
        <v>85036</v>
      </c>
      <c r="D63" s="105" t="s">
        <v>522</v>
      </c>
      <c r="E63" s="105" t="s">
        <v>410</v>
      </c>
      <c r="F63" s="106" t="s">
        <v>518</v>
      </c>
      <c r="G63" s="105" t="s">
        <v>39</v>
      </c>
      <c r="H63" s="191">
        <f>IFERROR(VLOOKUP(F63,'129'!P:AA,12,0),0)</f>
        <v>55.428046000000002</v>
      </c>
      <c r="I63" s="166">
        <f>IFERROR(SUMIF('129'!$P:$P,CDM!$F63,'129'!$W:$W),0)</f>
        <v>48.533880999999994</v>
      </c>
      <c r="J63" s="170">
        <f>IFERROR(SUMIF('129'!$P:$P,CDM!$F63,'129'!$Q:$Q),0)</f>
        <v>47</v>
      </c>
      <c r="K63" s="4">
        <f>IFERROR(VLOOKUP($D63,Simyo!O:P,2,0),0)</f>
        <v>0</v>
      </c>
      <c r="L63" s="4">
        <f>IFERROR(VLOOKUP($D63,Simyo!$I:$J,2,0),0)</f>
        <v>0</v>
      </c>
      <c r="M63" s="4">
        <f>IFERROR(VLOOKUP(D63,Moviles!A:B,2,0),0)</f>
        <v>1</v>
      </c>
      <c r="N63" s="4">
        <f>IFERROR(VLOOKUP($B63,Fibras!$A:$D,2,0),0)+IFERROR(VLOOKUP($D63,Fibras!$A:$D,2,0),0)</f>
        <v>0</v>
      </c>
      <c r="O63" s="4">
        <f>IFERROR(VLOOKUP(D63,Orange!AB:AC,2,0),0)</f>
        <v>0</v>
      </c>
      <c r="P63" s="4">
        <f>IFERROR(VLOOKUP(D63,Orange!AH:AI,2,0),0)</f>
        <v>2</v>
      </c>
      <c r="Q63" s="4">
        <f t="shared" si="8"/>
        <v>3</v>
      </c>
      <c r="R63" s="4">
        <f t="shared" si="9"/>
        <v>0</v>
      </c>
      <c r="S63" s="20">
        <f t="shared" si="25"/>
        <v>1</v>
      </c>
      <c r="T63" s="20">
        <f t="shared" si="26"/>
        <v>0</v>
      </c>
      <c r="U63" s="4">
        <f>IFERROR(VLOOKUP($B63,Moviles!$G:$I,2,0),0)+IFERROR(VLOOKUP($D63,Moviles!$G:$I,2,0),0)+ IFERROR(VLOOKUP($D63,Simyo!L:M,2,0),0)+IFERROR(VLOOKUP(D63,Orange!AK:AL,2,0),0)</f>
        <v>1</v>
      </c>
      <c r="V63" s="3">
        <f t="shared" si="10"/>
        <v>6.1812489300000557E-2</v>
      </c>
      <c r="W63" s="4">
        <f>IFERROR(VLOOKUP($B63,Fibras!$G:$J,2,0),0)+IFERROR(VLOOKUP($D63,Fibras!$G:$J,2,0),0)+IFERROR(VLOOKUP($D63,Simyo!R:S,2,0),0)+IFERROR(VLOOKUP(D63,Orange!AE:AF,2,0),0)</f>
        <v>0</v>
      </c>
      <c r="X63" s="7">
        <f t="shared" si="5"/>
        <v>0</v>
      </c>
      <c r="Y63" s="22">
        <f>IFERROR(VLOOKUP($B63,Terminales!$A:$B,2,0),0)+IFERROR(VLOOKUP(D63,Fibras!$A:$E,5,0),0)+IFERROR(VLOOKUP(D63,Moviles!$A:$C,3,0),0)+IFERROR(VLOOKUP($D63,Terminales!$A:$B,2,0),0)+IFERROR(VLOOKUP(D63,Fibras!$A:$E,5,0),0)+IFERROR(VLOOKUP(D63,Moviles!$A:$C,3,0),0)</f>
        <v>0</v>
      </c>
      <c r="Z63" s="22">
        <f>IFERROR(VLOOKUP(B63,Terminales!$E:$F,2,0),0)+IFERROR(VLOOKUP(D63,Fibras!$G:$K,5,0),0)+IFERROR(VLOOKUP(D63,Moviles!$G:$I,3,0),0)+IFERROR(VLOOKUP(D63,Terminales!$E:$F,2,0),0)+IFERROR(VLOOKUP(D63,Fibras!$G:$K,5,0),0)+IFERROR(VLOOKUP(D63,Moviles!$G:$I,3,0),0)</f>
        <v>0</v>
      </c>
      <c r="AA63" s="19">
        <f t="shared" si="11"/>
        <v>0</v>
      </c>
      <c r="AB63" s="4">
        <f>IFERROR(VLOOKUP($D63,Fibras!$A:$D,3,0),0)</f>
        <v>0</v>
      </c>
      <c r="AC63" s="4">
        <f>IFERROR(VLOOKUP($D63,Fibras!$G:$J,3,0),0)</f>
        <v>0</v>
      </c>
      <c r="AD63" s="19">
        <f t="shared" si="27"/>
        <v>0</v>
      </c>
      <c r="AE63" s="15">
        <f t="shared" si="28"/>
        <v>30.823827997600279</v>
      </c>
      <c r="AF63" s="4">
        <f>IFERROR(VLOOKUP($B63,Fibras!$A:$E,4,0),0)+IFERROR(VLOOKUP($D63,Fibras!$A:$E,4,0),0)</f>
        <v>0</v>
      </c>
      <c r="AG63" s="4">
        <f>IFERROR(VLOOKUP($B63,Fibras!$G:$J,4,0),0)+IFERROR(VLOOKUP($D63,Fibras!$G:$J,4,0),0)</f>
        <v>0</v>
      </c>
      <c r="AH63" s="21">
        <f t="shared" si="29"/>
        <v>0</v>
      </c>
      <c r="AI63" s="170">
        <f>IFERROR(SUMIF('129'!$P:$P,CDM!$F63,'129'!$T:$T),0)</f>
        <v>1496</v>
      </c>
      <c r="AJ63" s="170">
        <f>IFERROR(SUMIF('129'!$P:$P,CDM!$F63,'129'!$U:$U),0)</f>
        <v>1561</v>
      </c>
      <c r="AK63" s="4">
        <f t="shared" si="13"/>
        <v>30.823827997600279</v>
      </c>
      <c r="AL63" s="4">
        <f t="shared" si="14"/>
        <v>32.163098599100287</v>
      </c>
      <c r="AM63" s="119">
        <f t="shared" si="15"/>
        <v>0.96839566570000879</v>
      </c>
      <c r="AN63" s="4">
        <f>IFERROR(IFERROR(SUMIF('129'!$P:$P,CDM!$F63,'129'!$Y:$Y),0)/IFERROR(SUMIF('129'!$P:$P,CDM!$F63,'129'!$X:$X),0),0)</f>
        <v>38.773189706762416</v>
      </c>
      <c r="AO63" s="4">
        <f>IFERROR(IFERROR(SUMIF('129'!P:P,CDM!$F63,'129'!$Z:$Z),0)/IFERROR(SUMIF('129'!P:P,CDM!$F63,'129'!$X:$X),0),0)</f>
        <v>13.506283662477559</v>
      </c>
      <c r="AP63" s="34">
        <f t="shared" si="16"/>
        <v>0</v>
      </c>
      <c r="AQ63" s="35">
        <f t="shared" si="17"/>
        <v>0</v>
      </c>
      <c r="AR63" s="35">
        <f t="shared" si="18"/>
        <v>0</v>
      </c>
      <c r="AS63" s="35">
        <f t="shared" si="19"/>
        <v>0</v>
      </c>
      <c r="AT63" s="10" t="str">
        <f t="shared" si="20"/>
        <v>Z</v>
      </c>
      <c r="AU63" s="10" t="str">
        <f t="shared" si="21"/>
        <v>Z</v>
      </c>
      <c r="AV63" s="10" t="str">
        <f t="shared" si="22"/>
        <v>Z</v>
      </c>
      <c r="AW63" s="10" t="str">
        <f t="shared" si="23"/>
        <v>Z</v>
      </c>
      <c r="AX63" s="10">
        <f t="shared" si="24"/>
        <v>-10</v>
      </c>
      <c r="AY63" s="37"/>
      <c r="AZ63" s="37"/>
      <c r="BA63" s="37"/>
      <c r="BB63" s="37"/>
      <c r="BC63" s="37"/>
    </row>
    <row r="64" spans="1:55" x14ac:dyDescent="0.25">
      <c r="A64" s="104">
        <v>45505</v>
      </c>
      <c r="B64" s="104" t="s">
        <v>193</v>
      </c>
      <c r="C64" s="107">
        <v>85563</v>
      </c>
      <c r="D64" s="105" t="s">
        <v>520</v>
      </c>
      <c r="E64" s="105" t="s">
        <v>420</v>
      </c>
      <c r="F64" s="106" t="s">
        <v>516</v>
      </c>
      <c r="G64" s="105" t="s">
        <v>39</v>
      </c>
      <c r="H64" s="191">
        <f>IFERROR(VLOOKUP(F64,'129'!P:AA,12,0),0)</f>
        <v>70.824993000000006</v>
      </c>
      <c r="I64" s="166">
        <f>IFERROR(SUMIF('129'!$P:$P,CDM!$F64,'129'!$W:$W),0)</f>
        <v>61.450825000000002</v>
      </c>
      <c r="J64" s="170">
        <f>IFERROR(SUMIF('129'!$P:$P,CDM!$F64,'129'!$Q:$Q),0)</f>
        <v>71</v>
      </c>
      <c r="K64" s="4">
        <f>IFERROR(VLOOKUP($D64,Simyo!O:P,2,0),0)</f>
        <v>0</v>
      </c>
      <c r="L64" s="4">
        <f>IFERROR(VLOOKUP($D64,Simyo!$I:$J,2,0),0)</f>
        <v>0</v>
      </c>
      <c r="M64" s="4">
        <f>IFERROR(VLOOKUP(D64,Moviles!A:B,2,0),0)</f>
        <v>2</v>
      </c>
      <c r="N64" s="4">
        <f>IFERROR(VLOOKUP($B64,Fibras!$A:$D,2,0),0)+IFERROR(VLOOKUP($D64,Fibras!$A:$D,2,0),0)</f>
        <v>8</v>
      </c>
      <c r="O64" s="4">
        <f>IFERROR(VLOOKUP(D64,Orange!AB:AC,2,0),0)</f>
        <v>0</v>
      </c>
      <c r="P64" s="4">
        <f>IFERROR(VLOOKUP(D64,Orange!AH:AI,2,0),0)</f>
        <v>0</v>
      </c>
      <c r="Q64" s="4">
        <f t="shared" si="8"/>
        <v>2</v>
      </c>
      <c r="R64" s="4">
        <f t="shared" si="9"/>
        <v>8</v>
      </c>
      <c r="S64" s="20">
        <f t="shared" si="25"/>
        <v>1.5</v>
      </c>
      <c r="T64" s="20">
        <f t="shared" si="26"/>
        <v>0.625</v>
      </c>
      <c r="U64" s="4">
        <f>IFERROR(VLOOKUP($B64,Moviles!$G:$I,2,0),0)+IFERROR(VLOOKUP($D64,Moviles!$G:$I,2,0),0)+ IFERROR(VLOOKUP($D64,Simyo!L:M,2,0),0)+IFERROR(VLOOKUP(D64,Orange!AK:AL,2,0),0)</f>
        <v>3</v>
      </c>
      <c r="V64" s="3">
        <f t="shared" si="10"/>
        <v>3.2546349052270655E-2</v>
      </c>
      <c r="W64" s="4">
        <f>IFERROR(VLOOKUP($B64,Fibras!$G:$J,2,0),0)+IFERROR(VLOOKUP($D64,Fibras!$G:$J,2,0),0)+IFERROR(VLOOKUP($D64,Simyo!R:S,2,0),0)+IFERROR(VLOOKUP(D64,Orange!AE:AF,2,0),0)</f>
        <v>5</v>
      </c>
      <c r="X64" s="7">
        <f t="shared" si="5"/>
        <v>0.13018539620908262</v>
      </c>
      <c r="Y64" s="22">
        <f>IFERROR(VLOOKUP($B64,Terminales!$A:$B,2,0),0)+IFERROR(VLOOKUP(D64,Fibras!$A:$E,5,0),0)+IFERROR(VLOOKUP(D64,Moviles!$A:$C,3,0),0)+IFERROR(VLOOKUP($D64,Terminales!$A:$B,2,0),0)+IFERROR(VLOOKUP(D64,Fibras!$A:$E,5,0),0)+IFERROR(VLOOKUP(D64,Moviles!$A:$C,3,0),0)</f>
        <v>0</v>
      </c>
      <c r="Z64" s="22">
        <f>IFERROR(VLOOKUP(B64,Terminales!$E:$F,2,0),0)+IFERROR(VLOOKUP(D64,Fibras!$G:$K,5,0),0)+IFERROR(VLOOKUP(D64,Moviles!$G:$I,3,0),0)+IFERROR(VLOOKUP(D64,Terminales!$E:$F,2,0),0)+IFERROR(VLOOKUP(D64,Fibras!$G:$K,5,0),0)+IFERROR(VLOOKUP(D64,Moviles!$G:$I,3,0),0)</f>
        <v>0</v>
      </c>
      <c r="AA64" s="19">
        <f t="shared" si="11"/>
        <v>0</v>
      </c>
      <c r="AB64" s="4">
        <f>IFERROR(VLOOKUP($D64,Fibras!$A:$D,3,0),0)</f>
        <v>4</v>
      </c>
      <c r="AC64" s="4">
        <f>IFERROR(VLOOKUP($D64,Fibras!$G:$J,3,0),0)</f>
        <v>3</v>
      </c>
      <c r="AD64" s="19">
        <f t="shared" si="27"/>
        <v>0.5</v>
      </c>
      <c r="AE64" s="15">
        <f t="shared" si="28"/>
        <v>26.004532892764253</v>
      </c>
      <c r="AF64" s="4">
        <f>IFERROR(VLOOKUP($B64,Fibras!$A:$E,4,0),0)+IFERROR(VLOOKUP($D64,Fibras!$A:$E,4,0),0)</f>
        <v>5</v>
      </c>
      <c r="AG64" s="4">
        <f>IFERROR(VLOOKUP($B64,Fibras!$G:$J,4,0),0)+IFERROR(VLOOKUP($D64,Fibras!$G:$J,4,0),0)</f>
        <v>3</v>
      </c>
      <c r="AH64" s="21">
        <f t="shared" si="29"/>
        <v>0.625</v>
      </c>
      <c r="AI64" s="170">
        <f>IFERROR(SUMIF('129'!$P:$P,CDM!$F64,'129'!$T:$T),0)</f>
        <v>1598</v>
      </c>
      <c r="AJ64" s="170">
        <f>IFERROR(SUMIF('129'!$P:$P,CDM!$F64,'129'!$U:$U),0)</f>
        <v>1617</v>
      </c>
      <c r="AK64" s="4">
        <f t="shared" si="13"/>
        <v>26.004532892764253</v>
      </c>
      <c r="AL64" s="4">
        <f t="shared" si="14"/>
        <v>26.313723208760827</v>
      </c>
      <c r="AM64" s="119">
        <f t="shared" si="15"/>
        <v>1.1553953913556083</v>
      </c>
      <c r="AN64" s="4">
        <f>IFERROR(IFERROR(SUMIF('129'!$P:$P,CDM!$F64,'129'!$Y:$Y),0)/IFERROR(SUMIF('129'!$P:$P,CDM!$F64,'129'!$X:$X),0),0)</f>
        <v>47.011557788944721</v>
      </c>
      <c r="AO64" s="4">
        <f>IFERROR(IFERROR(SUMIF('129'!P:P,CDM!$F64,'129'!$Z:$Z),0)/IFERROR(SUMIF('129'!P:P,CDM!$F64,'129'!$X:$X),0),0)</f>
        <v>16.313567839195979</v>
      </c>
      <c r="AP64" s="34">
        <f t="shared" si="16"/>
        <v>1.6273174526135328</v>
      </c>
      <c r="AQ64" s="35">
        <f t="shared" si="17"/>
        <v>0</v>
      </c>
      <c r="AR64" s="35">
        <f t="shared" si="18"/>
        <v>1.6666666666666667</v>
      </c>
      <c r="AS64" s="35">
        <f t="shared" si="19"/>
        <v>0.67934782608695654</v>
      </c>
      <c r="AT64" s="10" t="str">
        <f t="shared" si="20"/>
        <v>A</v>
      </c>
      <c r="AU64" s="10" t="str">
        <f t="shared" si="21"/>
        <v>Z</v>
      </c>
      <c r="AV64" s="10" t="str">
        <f t="shared" si="22"/>
        <v>A</v>
      </c>
      <c r="AW64" s="10" t="str">
        <f t="shared" si="23"/>
        <v>Z</v>
      </c>
      <c r="AX64" s="10">
        <f t="shared" si="24"/>
        <v>6</v>
      </c>
      <c r="AY64" s="25"/>
      <c r="AZ64" s="25"/>
      <c r="BA64" s="25"/>
      <c r="BB64" s="25"/>
      <c r="BC64" s="25"/>
    </row>
    <row r="65" spans="1:50" x14ac:dyDescent="0.25">
      <c r="A65" s="104">
        <v>45554</v>
      </c>
      <c r="B65" s="104" t="s">
        <v>193</v>
      </c>
      <c r="C65" s="107">
        <v>85045</v>
      </c>
      <c r="D65" s="105" t="s">
        <v>551</v>
      </c>
      <c r="E65" s="105" t="s">
        <v>427</v>
      </c>
      <c r="F65" s="106" t="s">
        <v>555</v>
      </c>
      <c r="G65" s="105" t="s">
        <v>39</v>
      </c>
      <c r="H65" s="191">
        <f>IFERROR(VLOOKUP(F65,'129'!P:AA,12,0),0)</f>
        <v>112.70553600000001</v>
      </c>
      <c r="I65" s="166">
        <f>IFERROR(SUMIF('129'!$P:$P,CDM!$F65,'129'!$W:$W),0)</f>
        <v>94.546644000000001</v>
      </c>
      <c r="J65" s="170">
        <f>IFERROR(SUMIF('129'!$P:$P,CDM!$F65,'129'!$Q:$Q),0)</f>
        <v>310</v>
      </c>
      <c r="K65" s="4">
        <f>IFERROR(VLOOKUP($D65,Simyo!O:P,2,0),0)</f>
        <v>0</v>
      </c>
      <c r="L65" s="4">
        <f>IFERROR(VLOOKUP($D65,Simyo!$I:$J,2,0),0)</f>
        <v>0</v>
      </c>
      <c r="M65" s="4">
        <f>IFERROR(VLOOKUP(D65,Moviles!A:B,2,0),0)</f>
        <v>6</v>
      </c>
      <c r="N65" s="4">
        <f>IFERROR(VLOOKUP($B65,Fibras!$A:$D,2,0),0)+IFERROR(VLOOKUP($D65,Fibras!$A:$D,2,0),0)</f>
        <v>8</v>
      </c>
      <c r="O65" s="4">
        <f>IFERROR(VLOOKUP(D65,Orange!AB:AC,2,0),0)</f>
        <v>0</v>
      </c>
      <c r="P65" s="4">
        <f>IFERROR(VLOOKUP(D65,Orange!AH:AI,2,0),0)</f>
        <v>0</v>
      </c>
      <c r="Q65" s="4">
        <f t="shared" si="8"/>
        <v>6</v>
      </c>
      <c r="R65" s="4">
        <f t="shared" si="9"/>
        <v>8</v>
      </c>
      <c r="S65" s="20">
        <f t="shared" si="25"/>
        <v>0.83333333333333337</v>
      </c>
      <c r="T65" s="20">
        <f t="shared" si="26"/>
        <v>0.625</v>
      </c>
      <c r="U65" s="4">
        <f>IFERROR(VLOOKUP($B65,Moviles!$G:$I,2,0),0)+IFERROR(VLOOKUP($D65,Moviles!$G:$I,2,0),0)+ IFERROR(VLOOKUP($D65,Simyo!L:M,2,0),0)+IFERROR(VLOOKUP(D65,Orange!AK:AL,2,0),0)</f>
        <v>5</v>
      </c>
      <c r="V65" s="3">
        <f t="shared" si="10"/>
        <v>6.3460740076612343E-2</v>
      </c>
      <c r="W65" s="4">
        <f>IFERROR(VLOOKUP($B65,Fibras!$G:$J,2,0),0)+IFERROR(VLOOKUP($D65,Fibras!$G:$J,2,0),0)+IFERROR(VLOOKUP($D65,Simyo!R:S,2,0),0)+IFERROR(VLOOKUP(D65,Orange!AE:AF,2,0),0)</f>
        <v>5</v>
      </c>
      <c r="X65" s="7">
        <f t="shared" si="5"/>
        <v>8.4614320102149795E-2</v>
      </c>
      <c r="Y65" s="22">
        <f>IFERROR(VLOOKUP($B65,Terminales!$A:$B,2,0),0)+IFERROR(VLOOKUP(D65,Fibras!$A:$E,5,0),0)+IFERROR(VLOOKUP(D65,Moviles!$A:$C,3,0),0)+IFERROR(VLOOKUP($D65,Terminales!$A:$B,2,0),0)+IFERROR(VLOOKUP(D65,Fibras!$A:$E,5,0),0)+IFERROR(VLOOKUP(D65,Moviles!$A:$C,3,0),0)</f>
        <v>0</v>
      </c>
      <c r="Z65" s="22">
        <f>IFERROR(VLOOKUP(B65,Terminales!$E:$F,2,0),0)+IFERROR(VLOOKUP(D65,Fibras!$G:$K,5,0),0)+IFERROR(VLOOKUP(D65,Moviles!$G:$I,3,0),0)+IFERROR(VLOOKUP(D65,Terminales!$E:$F,2,0),0)+IFERROR(VLOOKUP(D65,Fibras!$G:$K,5,0),0)+IFERROR(VLOOKUP(D65,Moviles!$G:$I,3,0),0)</f>
        <v>0</v>
      </c>
      <c r="AA65" s="19">
        <f t="shared" si="11"/>
        <v>0</v>
      </c>
      <c r="AB65" s="4">
        <f>IFERROR(VLOOKUP($D65,Fibras!$A:$D,3,0),0)</f>
        <v>7</v>
      </c>
      <c r="AC65" s="4">
        <f>IFERROR(VLOOKUP($D65,Fibras!$G:$J,3,0),0)</f>
        <v>4</v>
      </c>
      <c r="AD65" s="19">
        <f t="shared" si="27"/>
        <v>0.875</v>
      </c>
      <c r="AE65" s="15">
        <f t="shared" si="28"/>
        <v>34.067840631128057</v>
      </c>
      <c r="AF65" s="4">
        <f>IFERROR(VLOOKUP($B65,Fibras!$A:$E,4,0),0)+IFERROR(VLOOKUP($D65,Fibras!$A:$E,4,0),0)</f>
        <v>7</v>
      </c>
      <c r="AG65" s="4">
        <f>IFERROR(VLOOKUP($B65,Fibras!$G:$J,4,0),0)+IFERROR(VLOOKUP($D65,Fibras!$G:$J,4,0),0)</f>
        <v>4</v>
      </c>
      <c r="AH65" s="21">
        <f t="shared" si="29"/>
        <v>0.875</v>
      </c>
      <c r="AI65" s="170">
        <f>IFERROR(SUMIF('129'!$P:$P,CDM!$F65,'129'!$T:$T),0)</f>
        <v>3221</v>
      </c>
      <c r="AJ65" s="170">
        <f>IFERROR(SUMIF('129'!$P:$P,CDM!$F65,'129'!$U:$U),0)</f>
        <v>3334</v>
      </c>
      <c r="AK65" s="4">
        <f t="shared" si="13"/>
        <v>34.067840631128057</v>
      </c>
      <c r="AL65" s="4">
        <f t="shared" si="14"/>
        <v>35.263017902570923</v>
      </c>
      <c r="AM65" s="119">
        <f t="shared" si="15"/>
        <v>3.2788049039583043</v>
      </c>
      <c r="AN65" s="4">
        <f>IFERROR(IFERROR(SUMIF('129'!$P:$P,CDM!$F65,'129'!$Y:$Y),0)/IFERROR(SUMIF('129'!$P:$P,CDM!$F65,'129'!$X:$X),0),0)</f>
        <v>35.319425989901674</v>
      </c>
      <c r="AO65" s="4">
        <f>IFERROR(IFERROR(SUMIF('129'!P:P,CDM!$F65,'129'!$Z:$Z),0)/IFERROR(SUMIF('129'!P:P,CDM!$F65,'129'!$X:$X),0),0)</f>
        <v>11.681371246346</v>
      </c>
      <c r="AP65" s="34">
        <f t="shared" si="16"/>
        <v>1.0576790012768724</v>
      </c>
      <c r="AQ65" s="35">
        <f t="shared" si="17"/>
        <v>0</v>
      </c>
      <c r="AR65" s="35">
        <f t="shared" si="18"/>
        <v>2.916666666666667</v>
      </c>
      <c r="AS65" s="35">
        <f t="shared" si="19"/>
        <v>0.95108695652173914</v>
      </c>
      <c r="AT65" s="10" t="str">
        <f t="shared" si="20"/>
        <v>A</v>
      </c>
      <c r="AU65" s="10" t="str">
        <f t="shared" si="21"/>
        <v>Z</v>
      </c>
      <c r="AV65" s="10" t="str">
        <f t="shared" si="22"/>
        <v>A</v>
      </c>
      <c r="AW65" s="10" t="str">
        <f t="shared" si="23"/>
        <v>B</v>
      </c>
      <c r="AX65" s="10">
        <f t="shared" si="24"/>
        <v>7.5</v>
      </c>
    </row>
    <row r="66" spans="1:50" x14ac:dyDescent="0.25">
      <c r="A66" s="104">
        <v>45554</v>
      </c>
      <c r="B66" s="104" t="s">
        <v>277</v>
      </c>
      <c r="C66" s="107">
        <v>87386</v>
      </c>
      <c r="D66" s="105" t="s">
        <v>552</v>
      </c>
      <c r="E66" s="105" t="s">
        <v>417</v>
      </c>
      <c r="F66" s="106" t="s">
        <v>557</v>
      </c>
      <c r="G66" s="105" t="s">
        <v>39</v>
      </c>
      <c r="H66" s="191">
        <f>IFERROR(VLOOKUP(F66,'129'!P:AA,12,0),0)</f>
        <v>101.09887500000001</v>
      </c>
      <c r="I66" s="166">
        <f>IFERROR(SUMIF('129'!$P:$P,CDM!$F66,'129'!$W:$W),0)</f>
        <v>88.020823000000007</v>
      </c>
      <c r="J66" s="170">
        <f>IFERROR(SUMIF('129'!$P:$P,CDM!$F66,'129'!$Q:$Q),0)</f>
        <v>208</v>
      </c>
      <c r="K66" s="4">
        <f>IFERROR(VLOOKUP($D66,Simyo!O:P,2,0),0)</f>
        <v>0</v>
      </c>
      <c r="L66" s="4">
        <f>IFERROR(VLOOKUP($D66,Simyo!$I:$J,2,0),0)</f>
        <v>0</v>
      </c>
      <c r="M66" s="4">
        <f>IFERROR(VLOOKUP(D66,Moviles!A:B,2,0),0)</f>
        <v>5</v>
      </c>
      <c r="N66" s="4">
        <f>IFERROR(VLOOKUP($B66,Fibras!$A:$D,2,0),0)+IFERROR(VLOOKUP($D66,Fibras!$A:$D,2,0),0)</f>
        <v>4</v>
      </c>
      <c r="O66" s="4">
        <f>IFERROR(VLOOKUP(D66,Orange!AB:AC,2,0),0)</f>
        <v>0</v>
      </c>
      <c r="P66" s="4">
        <f>IFERROR(VLOOKUP(D66,Orange!AH:AI,2,0),0)</f>
        <v>0</v>
      </c>
      <c r="Q66" s="4">
        <f t="shared" si="8"/>
        <v>5</v>
      </c>
      <c r="R66" s="4">
        <f t="shared" si="9"/>
        <v>4</v>
      </c>
      <c r="S66" s="20">
        <f t="shared" si="25"/>
        <v>1.4</v>
      </c>
      <c r="T66" s="20">
        <f t="shared" si="26"/>
        <v>0.75</v>
      </c>
      <c r="U66" s="4">
        <f>IFERROR(VLOOKUP($B66,Moviles!$G:$I,2,0),0)+IFERROR(VLOOKUP($D66,Moviles!$G:$I,2,0),0)+ IFERROR(VLOOKUP($D66,Simyo!L:M,2,0),0)+IFERROR(VLOOKUP(D66,Orange!AK:AL,2,0),0)</f>
        <v>7</v>
      </c>
      <c r="V66" s="3">
        <f t="shared" si="10"/>
        <v>5.6804740396485497E-2</v>
      </c>
      <c r="W66" s="4">
        <f>IFERROR(VLOOKUP($B66,Fibras!$G:$J,2,0),0)+IFERROR(VLOOKUP($D66,Fibras!$G:$J,2,0),0)+IFERROR(VLOOKUP($D66,Simyo!R:S,2,0),0)+IFERROR(VLOOKUP(D66,Orange!AE:AF,2,0),0)</f>
        <v>3</v>
      </c>
      <c r="X66" s="7">
        <f t="shared" si="5"/>
        <v>4.5443792317188397E-2</v>
      </c>
      <c r="Y66" s="22">
        <f>IFERROR(VLOOKUP($B66,Terminales!$A:$B,2,0),0)+IFERROR(VLOOKUP(D66,Fibras!$A:$E,5,0),0)+IFERROR(VLOOKUP(D66,Moviles!$A:$C,3,0),0)+IFERROR(VLOOKUP($D66,Terminales!$A:$B,2,0),0)+IFERROR(VLOOKUP(D66,Fibras!$A:$E,5,0),0)+IFERROR(VLOOKUP(D66,Moviles!$A:$C,3,0),0)</f>
        <v>1</v>
      </c>
      <c r="Z66" s="22">
        <f>IFERROR(VLOOKUP(B66,Terminales!$E:$F,2,0),0)+IFERROR(VLOOKUP(D66,Fibras!$G:$K,5,0),0)+IFERROR(VLOOKUP(D66,Moviles!$G:$I,3,0),0)+IFERROR(VLOOKUP(D66,Terminales!$E:$F,2,0),0)+IFERROR(VLOOKUP(D66,Fibras!$G:$K,5,0),0)+IFERROR(VLOOKUP(D66,Moviles!$G:$I,3,0),0)</f>
        <v>1</v>
      </c>
      <c r="AA66" s="19">
        <f t="shared" si="11"/>
        <v>0.14285714285714285</v>
      </c>
      <c r="AB66" s="4">
        <f>IFERROR(VLOOKUP($D66,Fibras!$A:$D,3,0),0)</f>
        <v>3</v>
      </c>
      <c r="AC66" s="4">
        <f>IFERROR(VLOOKUP($D66,Fibras!$G:$J,3,0),0)</f>
        <v>2</v>
      </c>
      <c r="AD66" s="19">
        <f t="shared" si="27"/>
        <v>0.75</v>
      </c>
      <c r="AE66" s="15">
        <f t="shared" si="28"/>
        <v>37.775152363662855</v>
      </c>
      <c r="AF66" s="4">
        <f>IFERROR(VLOOKUP($B66,Fibras!$A:$E,4,0),0)+IFERROR(VLOOKUP($D66,Fibras!$A:$E,4,0),0)</f>
        <v>3</v>
      </c>
      <c r="AG66" s="4">
        <f>IFERROR(VLOOKUP($B66,Fibras!$G:$J,4,0),0)+IFERROR(VLOOKUP($D66,Fibras!$G:$J,4,0),0)</f>
        <v>2</v>
      </c>
      <c r="AH66" s="21">
        <f t="shared" si="29"/>
        <v>0.75</v>
      </c>
      <c r="AI66" s="170">
        <f>IFERROR(SUMIF('129'!$P:$P,CDM!$F66,'129'!$T:$T),0)</f>
        <v>3325</v>
      </c>
      <c r="AJ66" s="170">
        <f>IFERROR(SUMIF('129'!$P:$P,CDM!$F66,'129'!$U:$U),0)</f>
        <v>3356</v>
      </c>
      <c r="AK66" s="4">
        <f t="shared" si="13"/>
        <v>37.775152363662855</v>
      </c>
      <c r="AL66" s="4">
        <f t="shared" si="14"/>
        <v>38.127341754121062</v>
      </c>
      <c r="AM66" s="119">
        <f t="shared" si="15"/>
        <v>2.3630772004937968</v>
      </c>
      <c r="AN66" s="4">
        <f>IFERROR(IFERROR(SUMIF('129'!$P:$P,CDM!$F66,'129'!$Y:$Y),0)/IFERROR(SUMIF('129'!$P:$P,CDM!$F66,'129'!$X:$X),0),0)</f>
        <v>26.245012787723784</v>
      </c>
      <c r="AO66" s="4">
        <f>IFERROR(IFERROR(SUMIF('129'!P:P,CDM!$F66,'129'!$Z:$Z),0)/IFERROR(SUMIF('129'!P:P,CDM!$F66,'129'!$X:$X),0),0)</f>
        <v>7.429667519181586</v>
      </c>
      <c r="AP66" s="34">
        <f t="shared" si="16"/>
        <v>0.56804740396485498</v>
      </c>
      <c r="AQ66" s="35">
        <f t="shared" si="17"/>
        <v>0.47619047619047616</v>
      </c>
      <c r="AR66" s="35">
        <f t="shared" si="18"/>
        <v>2.5</v>
      </c>
      <c r="AS66" s="35">
        <f t="shared" si="19"/>
        <v>0.81521739130434778</v>
      </c>
      <c r="AT66" s="10" t="str">
        <f t="shared" si="20"/>
        <v>Z</v>
      </c>
      <c r="AU66" s="10" t="str">
        <f t="shared" si="21"/>
        <v>Z</v>
      </c>
      <c r="AV66" s="10" t="str">
        <f t="shared" si="22"/>
        <v>A</v>
      </c>
      <c r="AW66" s="10" t="str">
        <f t="shared" si="23"/>
        <v>C</v>
      </c>
      <c r="AX66" s="10">
        <f t="shared" si="24"/>
        <v>-3.5</v>
      </c>
    </row>
    <row r="67" spans="1:50" x14ac:dyDescent="0.25">
      <c r="A67" s="104">
        <v>45573</v>
      </c>
      <c r="B67" s="104" t="s">
        <v>193</v>
      </c>
      <c r="C67" s="107">
        <v>84498</v>
      </c>
      <c r="D67" s="105" t="s">
        <v>566</v>
      </c>
      <c r="E67" s="105" t="s">
        <v>416</v>
      </c>
      <c r="F67" s="106" t="s">
        <v>571</v>
      </c>
      <c r="G67" s="105" t="s">
        <v>39</v>
      </c>
      <c r="H67" s="191">
        <f>IFERROR(VLOOKUP(F67,'129'!P:AA,12,0),0)</f>
        <v>126.06470200000001</v>
      </c>
      <c r="I67" s="166">
        <f>IFERROR(SUMIF('129'!$P:$P,CDM!$F67,'129'!$W:$W),0)</f>
        <v>108.676648</v>
      </c>
      <c r="J67" s="170">
        <f>IFERROR(SUMIF('129'!$P:$P,CDM!$F67,'129'!$Q:$Q),0)</f>
        <v>148</v>
      </c>
      <c r="K67" s="4">
        <f>IFERROR(VLOOKUP($D67,Simyo!O:P,2,0),0)</f>
        <v>0</v>
      </c>
      <c r="L67" s="4">
        <f>IFERROR(VLOOKUP($D67,Simyo!$I:$J,2,0),0)</f>
        <v>0</v>
      </c>
      <c r="M67" s="4">
        <f>IFERROR(VLOOKUP(D67,Moviles!A:B,2,0),0)</f>
        <v>25</v>
      </c>
      <c r="N67" s="4">
        <f>IFERROR(VLOOKUP($B67,Fibras!$A:$D,2,0),0)+IFERROR(VLOOKUP($D67,Fibras!$A:$D,2,0),0)</f>
        <v>16</v>
      </c>
      <c r="O67" s="4">
        <f>IFERROR(VLOOKUP(D67,Orange!AB:AC,2,0),0)</f>
        <v>2</v>
      </c>
      <c r="P67" s="4">
        <f>IFERROR(VLOOKUP(D67,Orange!AH:AI,2,0),0)</f>
        <v>3</v>
      </c>
      <c r="Q67" s="4">
        <f t="shared" si="8"/>
        <v>28</v>
      </c>
      <c r="R67" s="4">
        <f t="shared" si="9"/>
        <v>18</v>
      </c>
      <c r="S67" s="20">
        <f t="shared" si="25"/>
        <v>0.6</v>
      </c>
      <c r="T67" s="20">
        <f t="shared" si="26"/>
        <v>0.6875</v>
      </c>
      <c r="U67" s="4">
        <f>IFERROR(VLOOKUP($B67,Moviles!$G:$I,2,0),0)+IFERROR(VLOOKUP($D67,Moviles!$G:$I,2,0),0)+ IFERROR(VLOOKUP($D67,Simyo!L:M,2,0),0)+IFERROR(VLOOKUP(D67,Orange!AK:AL,2,0),0)</f>
        <v>15</v>
      </c>
      <c r="V67" s="3">
        <f t="shared" si="10"/>
        <v>0.25764504624765389</v>
      </c>
      <c r="W67" s="4">
        <f>IFERROR(VLOOKUP($B67,Fibras!$G:$J,2,0),0)+IFERROR(VLOOKUP($D67,Fibras!$G:$J,2,0),0)+IFERROR(VLOOKUP($D67,Simyo!R:S,2,0),0)+IFERROR(VLOOKUP(D67,Orange!AE:AF,2,0),0)</f>
        <v>11</v>
      </c>
      <c r="X67" s="7">
        <f t="shared" si="5"/>
        <v>0.1656289583020632</v>
      </c>
      <c r="Y67" s="22">
        <f>IFERROR(VLOOKUP($B67,Terminales!$A:$B,2,0),0)+IFERROR(VLOOKUP(D67,Fibras!$A:$E,5,0),0)+IFERROR(VLOOKUP(D67,Moviles!$A:$C,3,0),0)+IFERROR(VLOOKUP($D67,Terminales!$A:$B,2,0),0)+IFERROR(VLOOKUP(D67,Fibras!$A:$E,5,0),0)+IFERROR(VLOOKUP(D67,Moviles!$A:$C,3,0),0)</f>
        <v>1</v>
      </c>
      <c r="Z67" s="22">
        <f>IFERROR(VLOOKUP(B67,Terminales!$E:$F,2,0),0)+IFERROR(VLOOKUP(D67,Fibras!$G:$K,5,0),0)+IFERROR(VLOOKUP(D67,Moviles!$G:$I,3,0),0)+IFERROR(VLOOKUP(D67,Terminales!$E:$F,2,0),0)+IFERROR(VLOOKUP(D67,Fibras!$G:$K,5,0),0)+IFERROR(VLOOKUP(D67,Moviles!$G:$I,3,0),0)</f>
        <v>3</v>
      </c>
      <c r="AA67" s="19">
        <f t="shared" si="11"/>
        <v>0.2</v>
      </c>
      <c r="AB67" s="4">
        <f>IFERROR(VLOOKUP($D67,Fibras!$A:$D,3,0),0)</f>
        <v>15</v>
      </c>
      <c r="AC67" s="4">
        <f>IFERROR(VLOOKUP($D67,Fibras!$G:$J,3,0),0)</f>
        <v>11</v>
      </c>
      <c r="AD67" s="19">
        <f t="shared" si="27"/>
        <v>0.9375</v>
      </c>
      <c r="AE67" s="15">
        <f t="shared" si="28"/>
        <v>22.203482021271029</v>
      </c>
      <c r="AF67" s="4">
        <f>IFERROR(VLOOKUP($B67,Fibras!$A:$E,4,0),0)+IFERROR(VLOOKUP($D67,Fibras!$A:$E,4,0),0)</f>
        <v>15</v>
      </c>
      <c r="AG67" s="4">
        <f>IFERROR(VLOOKUP($B67,Fibras!$G:$J,4,0),0)+IFERROR(VLOOKUP($D67,Fibras!$G:$J,4,0),0)</f>
        <v>11</v>
      </c>
      <c r="AH67" s="21">
        <f t="shared" si="29"/>
        <v>0.9375</v>
      </c>
      <c r="AI67" s="170">
        <f>IFERROR(SUMIF('129'!$P:$P,CDM!$F67,'129'!$T:$T),0)</f>
        <v>2413</v>
      </c>
      <c r="AJ67" s="170">
        <f>IFERROR(SUMIF('129'!$P:$P,CDM!$F67,'129'!$U:$U),0)</f>
        <v>2423</v>
      </c>
      <c r="AK67" s="4">
        <f t="shared" si="13"/>
        <v>22.203482021271029</v>
      </c>
      <c r="AL67" s="4">
        <f t="shared" si="14"/>
        <v>22.29549810921662</v>
      </c>
      <c r="AM67" s="119">
        <f t="shared" si="15"/>
        <v>1.3618381015947418</v>
      </c>
      <c r="AN67" s="4">
        <f>IFERROR(IFERROR(SUMIF('129'!$P:$P,CDM!$F67,'129'!$Y:$Y),0)/IFERROR(SUMIF('129'!$P:$P,CDM!$F67,'129'!$X:$X),0),0)</f>
        <v>70.937933207309385</v>
      </c>
      <c r="AO67" s="4">
        <f>IFERROR(IFERROR(SUMIF('129'!P:P,CDM!$F67,'129'!$Z:$Z),0)/IFERROR(SUMIF('129'!P:P,CDM!$F67,'129'!$X:$X),0),0)</f>
        <v>11.179269061121612</v>
      </c>
      <c r="AP67" s="34">
        <f t="shared" si="16"/>
        <v>2.0703619787757899</v>
      </c>
      <c r="AQ67" s="35">
        <f t="shared" si="17"/>
        <v>0.66666666666666674</v>
      </c>
      <c r="AR67" s="35">
        <f t="shared" si="18"/>
        <v>3.125</v>
      </c>
      <c r="AS67" s="35">
        <f t="shared" si="19"/>
        <v>1.0190217391304348</v>
      </c>
      <c r="AT67" s="10" t="str">
        <f t="shared" si="20"/>
        <v>A</v>
      </c>
      <c r="AU67" s="10" t="str">
        <f t="shared" si="21"/>
        <v>Z</v>
      </c>
      <c r="AV67" s="10" t="str">
        <f t="shared" si="22"/>
        <v>A</v>
      </c>
      <c r="AW67" s="10" t="str">
        <f t="shared" si="23"/>
        <v>A</v>
      </c>
      <c r="AX67" s="10">
        <f t="shared" si="24"/>
        <v>8</v>
      </c>
    </row>
    <row r="68" spans="1:50" x14ac:dyDescent="0.25">
      <c r="A68" s="104">
        <v>45573</v>
      </c>
      <c r="B68" s="104" t="s">
        <v>193</v>
      </c>
      <c r="C68" s="107">
        <v>84535</v>
      </c>
      <c r="D68" s="105" t="s">
        <v>567</v>
      </c>
      <c r="E68" s="105" t="s">
        <v>414</v>
      </c>
      <c r="F68" s="106" t="s">
        <v>572</v>
      </c>
      <c r="G68" s="105" t="s">
        <v>39</v>
      </c>
      <c r="H68" s="191">
        <f>IFERROR(VLOOKUP(F68,'129'!P:AA,12,0),0)</f>
        <v>108.37832499999999</v>
      </c>
      <c r="I68" s="166">
        <f>IFERROR(SUMIF('129'!$P:$P,CDM!$F68,'129'!$W:$W),0)</f>
        <v>97.586935999999994</v>
      </c>
      <c r="J68" s="170">
        <f>IFERROR(SUMIF('129'!$P:$P,CDM!$F68,'129'!$Q:$Q),0)</f>
        <v>109</v>
      </c>
      <c r="K68" s="4">
        <f>IFERROR(VLOOKUP($D68,Simyo!O:P,2,0),0)</f>
        <v>0</v>
      </c>
      <c r="L68" s="4">
        <f>IFERROR(VLOOKUP($D68,Simyo!$I:$J,2,0),0)</f>
        <v>0</v>
      </c>
      <c r="M68" s="4">
        <f>IFERROR(VLOOKUP(D68,Moviles!A:B,2,0),0)</f>
        <v>0</v>
      </c>
      <c r="N68" s="4">
        <f>IFERROR(VLOOKUP($B68,Fibras!$A:$D,2,0),0)+IFERROR(VLOOKUP($D68,Fibras!$A:$D,2,0),0)</f>
        <v>2</v>
      </c>
      <c r="O68" s="4">
        <f>IFERROR(VLOOKUP(D68,Orange!AB:AC,2,0),0)</f>
        <v>0</v>
      </c>
      <c r="P68" s="4">
        <f>IFERROR(VLOOKUP(D68,Orange!AH:AI,2,0),0)</f>
        <v>0</v>
      </c>
      <c r="Q68" s="4">
        <f t="shared" si="8"/>
        <v>0</v>
      </c>
      <c r="R68" s="4">
        <f t="shared" si="9"/>
        <v>2</v>
      </c>
      <c r="S68" s="20">
        <f t="shared" si="25"/>
        <v>0</v>
      </c>
      <c r="T68" s="20">
        <f t="shared" si="26"/>
        <v>1</v>
      </c>
      <c r="U68" s="4">
        <f>IFERROR(VLOOKUP($B68,Moviles!$G:$I,2,0),0)+IFERROR(VLOOKUP($D68,Moviles!$G:$I,2,0),0)+ IFERROR(VLOOKUP($D68,Simyo!L:M,2,0),0)+IFERROR(VLOOKUP(D68,Orange!AK:AL,2,0),0)</f>
        <v>0</v>
      </c>
      <c r="V68" s="3">
        <f t="shared" si="10"/>
        <v>0</v>
      </c>
      <c r="W68" s="4">
        <f>IFERROR(VLOOKUP($B68,Fibras!$G:$J,2,0),0)+IFERROR(VLOOKUP($D68,Fibras!$G:$J,2,0),0)+IFERROR(VLOOKUP($D68,Simyo!R:S,2,0),0)+IFERROR(VLOOKUP(D68,Orange!AE:AF,2,0),0)</f>
        <v>2</v>
      </c>
      <c r="X68" s="7">
        <f t="shared" si="5"/>
        <v>2.0494546524137208E-2</v>
      </c>
      <c r="Y68" s="22">
        <f>IFERROR(VLOOKUP($B68,Terminales!$A:$B,2,0),0)+IFERROR(VLOOKUP(D68,Fibras!$A:$E,5,0),0)+IFERROR(VLOOKUP(D68,Moviles!$A:$C,3,0),0)+IFERROR(VLOOKUP($D68,Terminales!$A:$B,2,0),0)+IFERROR(VLOOKUP(D68,Fibras!$A:$E,5,0),0)+IFERROR(VLOOKUP(D68,Moviles!$A:$C,3,0),0)</f>
        <v>0</v>
      </c>
      <c r="Z68" s="22">
        <f>IFERROR(VLOOKUP(B68,Terminales!$E:$F,2,0),0)+IFERROR(VLOOKUP(D68,Fibras!$G:$K,5,0),0)+IFERROR(VLOOKUP(D68,Moviles!$G:$I,3,0),0)+IFERROR(VLOOKUP(D68,Terminales!$E:$F,2,0),0)+IFERROR(VLOOKUP(D68,Fibras!$G:$K,5,0),0)+IFERROR(VLOOKUP(D68,Moviles!$G:$I,3,0),0)</f>
        <v>0</v>
      </c>
      <c r="AA68" s="19">
        <f t="shared" si="11"/>
        <v>0</v>
      </c>
      <c r="AB68" s="4">
        <f>IFERROR(VLOOKUP($D68,Fibras!$A:$D,3,0),0)</f>
        <v>0</v>
      </c>
      <c r="AC68" s="4">
        <f>IFERROR(VLOOKUP($D68,Fibras!$G:$J,3,0),0)</f>
        <v>0</v>
      </c>
      <c r="AD68" s="19">
        <f t="shared" si="27"/>
        <v>0</v>
      </c>
      <c r="AE68" s="15">
        <f t="shared" si="28"/>
        <v>28.415688755716239</v>
      </c>
      <c r="AF68" s="4">
        <f>IFERROR(VLOOKUP($B68,Fibras!$A:$E,4,0),0)+IFERROR(VLOOKUP($D68,Fibras!$A:$E,4,0),0)</f>
        <v>0</v>
      </c>
      <c r="AG68" s="4">
        <f>IFERROR(VLOOKUP($B68,Fibras!$G:$J,4,0),0)+IFERROR(VLOOKUP($D68,Fibras!$G:$J,4,0),0)</f>
        <v>0</v>
      </c>
      <c r="AH68" s="21">
        <f t="shared" si="29"/>
        <v>0</v>
      </c>
      <c r="AI68" s="170">
        <f>IFERROR(SUMIF('129'!$P:$P,CDM!$F68,'129'!$T:$T),0)</f>
        <v>2773</v>
      </c>
      <c r="AJ68" s="170">
        <f>IFERROR(SUMIF('129'!$P:$P,CDM!$F68,'129'!$U:$U),0)</f>
        <v>2782</v>
      </c>
      <c r="AK68" s="4">
        <f t="shared" si="13"/>
        <v>28.415688755716239</v>
      </c>
      <c r="AL68" s="4">
        <f t="shared" si="14"/>
        <v>28.507914215074855</v>
      </c>
      <c r="AM68" s="119">
        <f t="shared" si="15"/>
        <v>1.1169527855654777</v>
      </c>
      <c r="AN68" s="4">
        <f>IFERROR(IFERROR(SUMIF('129'!$P:$P,CDM!$F68,'129'!$Y:$Y),0)/IFERROR(SUMIF('129'!$P:$P,CDM!$F68,'129'!$X:$X),0),0)</f>
        <v>38.616135328562137</v>
      </c>
      <c r="AO68" s="4">
        <f>IFERROR(IFERROR(SUMIF('129'!P:P,CDM!$F68,'129'!$Z:$Z),0)/IFERROR(SUMIF('129'!P:P,CDM!$F68,'129'!$X:$X),0),0)</f>
        <v>14.783994795055303</v>
      </c>
      <c r="AP68" s="34">
        <f t="shared" si="16"/>
        <v>0.25618183155171509</v>
      </c>
      <c r="AQ68" s="35">
        <f t="shared" si="17"/>
        <v>0</v>
      </c>
      <c r="AR68" s="35">
        <f t="shared" si="18"/>
        <v>0</v>
      </c>
      <c r="AS68" s="35">
        <f t="shared" si="19"/>
        <v>0</v>
      </c>
      <c r="AT68" s="10" t="str">
        <f t="shared" si="20"/>
        <v>Z</v>
      </c>
      <c r="AU68" s="10" t="str">
        <f t="shared" si="21"/>
        <v>Z</v>
      </c>
      <c r="AV68" s="10" t="str">
        <f t="shared" si="22"/>
        <v>Z</v>
      </c>
      <c r="AW68" s="10" t="str">
        <f t="shared" si="23"/>
        <v>Z</v>
      </c>
      <c r="AX68" s="10">
        <f t="shared" si="24"/>
        <v>-10</v>
      </c>
    </row>
    <row r="69" spans="1:50" x14ac:dyDescent="0.25">
      <c r="A69" s="104">
        <v>45573</v>
      </c>
      <c r="B69" s="104"/>
      <c r="C69" s="107">
        <v>84538</v>
      </c>
      <c r="D69" s="105" t="s">
        <v>568</v>
      </c>
      <c r="E69" s="105"/>
      <c r="F69" s="106" t="s">
        <v>573</v>
      </c>
      <c r="G69" s="105" t="s">
        <v>39</v>
      </c>
      <c r="H69" s="191">
        <f>IFERROR(VLOOKUP(F69,'129'!P:AA,12,0),0)</f>
        <v>140.35526300000001</v>
      </c>
      <c r="I69" s="166">
        <f>IFERROR(SUMIF('129'!$P:$P,CDM!$F69,'129'!$W:$W),0)</f>
        <v>123.148037</v>
      </c>
      <c r="J69" s="170">
        <f>IFERROR(SUMIF('129'!$P:$P,CDM!$F69,'129'!$Q:$Q),0)</f>
        <v>100</v>
      </c>
      <c r="K69" s="4">
        <f>IFERROR(VLOOKUP($D69,Simyo!O:P,2,0),0)</f>
        <v>0</v>
      </c>
      <c r="L69" s="4">
        <f>IFERROR(VLOOKUP($D69,Simyo!$I:$J,2,0),0)</f>
        <v>0</v>
      </c>
      <c r="M69" s="4">
        <f>IFERROR(VLOOKUP(D69,Moviles!A:B,2,0),0)</f>
        <v>9</v>
      </c>
      <c r="N69" s="4">
        <f>IFERROR(VLOOKUP($B69,Fibras!$A:$D,2,0),0)+IFERROR(VLOOKUP($D69,Fibras!$A:$D,2,0),0)</f>
        <v>11</v>
      </c>
      <c r="O69" s="4">
        <f>IFERROR(VLOOKUP(D69,Orange!AB:AC,2,0),0)</f>
        <v>0</v>
      </c>
      <c r="P69" s="4">
        <f>IFERROR(VLOOKUP(D69,Orange!AH:AI,2,0),0)</f>
        <v>0</v>
      </c>
      <c r="Q69" s="4">
        <f t="shared" si="8"/>
        <v>9</v>
      </c>
      <c r="R69" s="4">
        <f t="shared" si="9"/>
        <v>11</v>
      </c>
      <c r="S69" s="20">
        <f t="shared" si="25"/>
        <v>0.66666666666666663</v>
      </c>
      <c r="T69" s="20">
        <f t="shared" si="26"/>
        <v>0.36363636363636365</v>
      </c>
      <c r="U69" s="4">
        <f>IFERROR(VLOOKUP($B69,Moviles!$G:$I,2,0),0)+IFERROR(VLOOKUP($D69,Moviles!$G:$I,2,0),0)+ IFERROR(VLOOKUP($D69,Simyo!L:M,2,0),0)+IFERROR(VLOOKUP(D69,Orange!AK:AL,2,0),0)</f>
        <v>6</v>
      </c>
      <c r="V69" s="3">
        <f t="shared" si="10"/>
        <v>7.3082772728240888E-2</v>
      </c>
      <c r="W69" s="4">
        <f>IFERROR(VLOOKUP($B69,Fibras!$G:$J,2,0),0)+IFERROR(VLOOKUP($D69,Fibras!$G:$J,2,0),0)+IFERROR(VLOOKUP($D69,Simyo!R:S,2,0),0)+IFERROR(VLOOKUP(D69,Orange!AE:AF,2,0),0)</f>
        <v>4</v>
      </c>
      <c r="X69" s="7">
        <f t="shared" si="5"/>
        <v>8.93233888900722E-2</v>
      </c>
      <c r="Y69" s="22">
        <f>IFERROR(VLOOKUP($B69,Terminales!$A:$B,2,0),0)+IFERROR(VLOOKUP(D69,Fibras!$A:$E,5,0),0)+IFERROR(VLOOKUP(D69,Moviles!$A:$C,3,0),0)+IFERROR(VLOOKUP($D69,Terminales!$A:$B,2,0),0)+IFERROR(VLOOKUP(D69,Fibras!$A:$E,5,0),0)+IFERROR(VLOOKUP(D69,Moviles!$A:$C,3,0),0)</f>
        <v>3</v>
      </c>
      <c r="Z69" s="22">
        <f>IFERROR(VLOOKUP(B69,Terminales!$E:$F,2,0),0)+IFERROR(VLOOKUP(D69,Fibras!$G:$K,5,0),0)+IFERROR(VLOOKUP(D69,Moviles!$G:$I,3,0),0)+IFERROR(VLOOKUP(D69,Terminales!$E:$F,2,0),0)+IFERROR(VLOOKUP(D69,Fibras!$G:$K,5,0),0)+IFERROR(VLOOKUP(D69,Moviles!$G:$I,3,0),0)</f>
        <v>1</v>
      </c>
      <c r="AA69" s="19">
        <f t="shared" si="11"/>
        <v>0.16666666666666666</v>
      </c>
      <c r="AB69" s="4">
        <f>IFERROR(VLOOKUP($D69,Fibras!$A:$D,3,0),0)</f>
        <v>7</v>
      </c>
      <c r="AC69" s="4">
        <f>IFERROR(VLOOKUP($D69,Fibras!$G:$J,3,0),0)</f>
        <v>1</v>
      </c>
      <c r="AD69" s="19">
        <f t="shared" si="27"/>
        <v>0.63636363636363635</v>
      </c>
      <c r="AE69" s="15">
        <f t="shared" si="28"/>
        <v>18.408738419435789</v>
      </c>
      <c r="AF69" s="4">
        <f>IFERROR(VLOOKUP($B69,Fibras!$A:$E,4,0),0)+IFERROR(VLOOKUP($D69,Fibras!$A:$E,4,0),0)</f>
        <v>7</v>
      </c>
      <c r="AG69" s="4">
        <f>IFERROR(VLOOKUP($B69,Fibras!$G:$J,4,0),0)+IFERROR(VLOOKUP($D69,Fibras!$G:$J,4,0),0)</f>
        <v>2</v>
      </c>
      <c r="AH69" s="21">
        <f t="shared" si="29"/>
        <v>0.63636363636363635</v>
      </c>
      <c r="AI69" s="170">
        <f>IFERROR(SUMIF('129'!$P:$P,CDM!$F69,'129'!$T:$T),0)</f>
        <v>2267</v>
      </c>
      <c r="AJ69" s="170">
        <f>IFERROR(SUMIF('129'!$P:$P,CDM!$F69,'129'!$U:$U),0)</f>
        <v>2327</v>
      </c>
      <c r="AK69" s="4">
        <f t="shared" si="13"/>
        <v>18.408738419435789</v>
      </c>
      <c r="AL69" s="4">
        <f t="shared" si="14"/>
        <v>18.895956904290728</v>
      </c>
      <c r="AM69" s="119">
        <f t="shared" si="15"/>
        <v>0.81203080809156547</v>
      </c>
      <c r="AN69" s="4">
        <f>IFERROR(IFERROR(SUMIF('129'!$P:$P,CDM!$F69,'129'!$Y:$Y),0)/IFERROR(SUMIF('129'!$P:$P,CDM!$F69,'129'!$X:$X),0),0)</f>
        <v>57.489870474925276</v>
      </c>
      <c r="AO69" s="4">
        <f>IFERROR(IFERROR(SUMIF('129'!P:P,CDM!$F69,'129'!$Z:$Z),0)/IFERROR(SUMIF('129'!P:P,CDM!$F69,'129'!$X:$X),0),0)</f>
        <v>24.642311524410495</v>
      </c>
      <c r="AP69" s="34">
        <f t="shared" si="16"/>
        <v>1.1165423611259024</v>
      </c>
      <c r="AQ69" s="35">
        <f t="shared" si="17"/>
        <v>0.55555555555555558</v>
      </c>
      <c r="AR69" s="35">
        <f t="shared" si="18"/>
        <v>2.1212121212121211</v>
      </c>
      <c r="AS69" s="35">
        <f t="shared" si="19"/>
        <v>0.69169960474308301</v>
      </c>
      <c r="AT69" s="10" t="str">
        <f t="shared" si="20"/>
        <v>A</v>
      </c>
      <c r="AU69" s="10" t="str">
        <f t="shared" si="21"/>
        <v>Z</v>
      </c>
      <c r="AV69" s="10" t="str">
        <f t="shared" si="22"/>
        <v>A</v>
      </c>
      <c r="AW69" s="10" t="str">
        <f t="shared" si="23"/>
        <v>Z</v>
      </c>
      <c r="AX69" s="10">
        <f t="shared" si="24"/>
        <v>6</v>
      </c>
    </row>
    <row r="70" spans="1:50" s="102" customFormat="1" x14ac:dyDescent="0.25">
      <c r="A70" s="104">
        <v>45573</v>
      </c>
      <c r="B70" s="104"/>
      <c r="C70" s="107">
        <v>84497</v>
      </c>
      <c r="D70" s="105" t="s">
        <v>570</v>
      </c>
      <c r="E70" s="105"/>
      <c r="F70" s="167" t="s">
        <v>576</v>
      </c>
      <c r="G70" s="105" t="s">
        <v>39</v>
      </c>
      <c r="H70" s="191">
        <f>IFERROR(VLOOKUP(F70,'129'!P:AA,12,0),0)</f>
        <v>120.445533</v>
      </c>
      <c r="I70" s="166">
        <f>IFERROR(SUMIF('129'!$P:$P,CDM!$F70,'129'!$W:$W),0)</f>
        <v>102.73303400000002</v>
      </c>
      <c r="J70" s="170">
        <f>IFERROR(SUMIF('129'!$P:$P,CDM!$F70,'129'!$Q:$Q),0)</f>
        <v>218</v>
      </c>
      <c r="K70" s="4">
        <f>IFERROR(VLOOKUP($D70,Simyo!O:P,2,0),0)</f>
        <v>0</v>
      </c>
      <c r="L70" s="4">
        <f>IFERROR(VLOOKUP($D70,Simyo!$I:$J,2,0),0)</f>
        <v>0</v>
      </c>
      <c r="M70" s="4">
        <f>IFERROR(VLOOKUP(D70,Moviles!A:B,2,0),0)</f>
        <v>19</v>
      </c>
      <c r="N70" s="4">
        <f>IFERROR(VLOOKUP($B70,Fibras!$A:$D,2,0),0)+IFERROR(VLOOKUP($D70,Fibras!$A:$D,2,0),0)</f>
        <v>21</v>
      </c>
      <c r="O70" s="4">
        <f>IFERROR(VLOOKUP(D70,Orange!AB:AC,2,0),0)</f>
        <v>0</v>
      </c>
      <c r="P70" s="4">
        <f>IFERROR(VLOOKUP(D70,Orange!AH:AI,2,0),0)</f>
        <v>0</v>
      </c>
      <c r="Q70" s="4">
        <f t="shared" si="8"/>
        <v>19</v>
      </c>
      <c r="R70" s="4">
        <f t="shared" si="9"/>
        <v>21</v>
      </c>
      <c r="S70" s="20">
        <f t="shared" ref="S70:S71" si="30">IFERROR(U70/(M70+L70),0)</f>
        <v>0.36842105263157893</v>
      </c>
      <c r="T70" s="20">
        <f t="shared" ref="T70:T71" si="31">IFERROR(W70/(N70+K70),0)</f>
        <v>0.5714285714285714</v>
      </c>
      <c r="U70" s="4">
        <f>IFERROR(VLOOKUP($B70,Moviles!$G:$I,2,0),0)+IFERROR(VLOOKUP($D70,Moviles!$G:$I,2,0),0)+ IFERROR(VLOOKUP($D70,Simyo!L:M,2,0),0)+IFERROR(VLOOKUP(D70,Orange!AK:AL,2,0),0)</f>
        <v>7</v>
      </c>
      <c r="V70" s="3">
        <f t="shared" ref="V70:V71" si="32">IFERROR(Q70/$I70,)</f>
        <v>0.18494537988627879</v>
      </c>
      <c r="W70" s="4">
        <f>IFERROR(VLOOKUP($B70,Fibras!$G:$J,2,0),0)+IFERROR(VLOOKUP($D70,Fibras!$G:$J,2,0),0)+IFERROR(VLOOKUP($D70,Simyo!R:S,2,0),0)+IFERROR(VLOOKUP(D70,Orange!AE:AF,2,0),0)</f>
        <v>12</v>
      </c>
      <c r="X70" s="7">
        <f t="shared" ref="X70:X71" si="33">IFERROR(R70/$I70,)</f>
        <v>0.20441331461115025</v>
      </c>
      <c r="Y70" s="22">
        <f>IFERROR(VLOOKUP($B70,Terminales!$A:$B,2,0),0)+IFERROR(VLOOKUP(D70,Fibras!$A:$E,5,0),0)+IFERROR(VLOOKUP(D70,Moviles!$A:$C,3,0),0)+IFERROR(VLOOKUP($D70,Terminales!$A:$B,2,0),0)+IFERROR(VLOOKUP(D70,Fibras!$A:$E,5,0),0)+IFERROR(VLOOKUP(D70,Moviles!$A:$C,3,0),0)</f>
        <v>2</v>
      </c>
      <c r="Z70" s="22">
        <f>IFERROR(VLOOKUP(B70,Terminales!$E:$F,2,0),0)+IFERROR(VLOOKUP(D70,Fibras!$G:$K,5,0),0)+IFERROR(VLOOKUP(D70,Moviles!$G:$I,3,0),0)+IFERROR(VLOOKUP(D70,Terminales!$E:$F,2,0),0)+IFERROR(VLOOKUP(D70,Fibras!$G:$K,5,0),0)+IFERROR(VLOOKUP(D70,Moviles!$G:$I,3,0),0)</f>
        <v>0</v>
      </c>
      <c r="AA70" s="19">
        <f t="shared" ref="AA70:AA71" si="34">IFERROR(Z70/U70,0)</f>
        <v>0</v>
      </c>
      <c r="AB70" s="4">
        <f>IFERROR(VLOOKUP($D70,Fibras!$A:$D,3,0),0)</f>
        <v>15</v>
      </c>
      <c r="AC70" s="4">
        <f>IFERROR(VLOOKUP($D70,Fibras!$G:$J,3,0),0)</f>
        <v>7</v>
      </c>
      <c r="AD70" s="19">
        <f t="shared" ref="AD70:AD71" si="35">IFERROR(AB70/N70,0)</f>
        <v>0.7142857142857143</v>
      </c>
      <c r="AE70" s="15">
        <f t="shared" ref="AE70:AE71" si="36">IFERROR(AI70/I70,0)</f>
        <v>18.183051033029937</v>
      </c>
      <c r="AF70" s="4">
        <f>IFERROR(VLOOKUP($B70,Fibras!$A:$E,4,0),0)+IFERROR(VLOOKUP($D70,Fibras!$A:$E,4,0),0)</f>
        <v>15</v>
      </c>
      <c r="AG70" s="4">
        <f>IFERROR(VLOOKUP($B70,Fibras!$G:$J,4,0),0)+IFERROR(VLOOKUP($D70,Fibras!$G:$J,4,0),0)</f>
        <v>9</v>
      </c>
      <c r="AH70" s="21">
        <f t="shared" ref="AH70:AH71" si="37">IFERROR(AF70/N70,0)</f>
        <v>0.7142857142857143</v>
      </c>
      <c r="AI70" s="170">
        <f>IFERROR(SUMIF('129'!$P:$P,CDM!$F70,'129'!$T:$T),0)</f>
        <v>1868</v>
      </c>
      <c r="AJ70" s="170">
        <f>IFERROR(SUMIF('129'!$P:$P,CDM!$F70,'129'!$U:$U),0)</f>
        <v>1946</v>
      </c>
      <c r="AK70" s="4">
        <f t="shared" si="13"/>
        <v>18.183051033029937</v>
      </c>
      <c r="AL70" s="4">
        <f t="shared" si="14"/>
        <v>18.942300487299924</v>
      </c>
      <c r="AM70" s="119">
        <f t="shared" si="15"/>
        <v>2.1220048850109885</v>
      </c>
      <c r="AN70" s="4">
        <f>IFERROR(IFERROR(SUMIF('129'!$P:$P,CDM!$F70,'129'!$Y:$Y),0)/IFERROR(SUMIF('129'!$P:$P,CDM!$F70,'129'!$X:$X),0),0)</f>
        <v>69.738374291115306</v>
      </c>
      <c r="AO70" s="4">
        <f>IFERROR(IFERROR(SUMIF('129'!P:P,CDM!$F70,'129'!$Z:$Z),0)/IFERROR(SUMIF('129'!P:P,CDM!$F70,'129'!$X:$X),0),0)</f>
        <v>18.283931947069942</v>
      </c>
      <c r="AP70" s="34">
        <f t="shared" ref="AP70:AP71" si="38">X70/$X$23</f>
        <v>2.5551664326393779</v>
      </c>
      <c r="AQ70" s="35">
        <f t="shared" ref="AQ70:AQ71" si="39">AA70/$AA$23</f>
        <v>0</v>
      </c>
      <c r="AR70" s="35">
        <f t="shared" ref="AR70:AR71" si="40">AD70/$AD$23</f>
        <v>2.3809523809523809</v>
      </c>
      <c r="AS70" s="35">
        <f t="shared" ref="AS70:AS71" si="41">AH70/$AH$23</f>
        <v>0.77639751552795033</v>
      </c>
      <c r="AT70" s="10" t="str">
        <f t="shared" ref="AT70:AT71" si="42">IF(AP70&lt;70%,"Z",IF(AP70&lt;90%,"C",IF(AP70&lt;100%,"B","A")))</f>
        <v>A</v>
      </c>
      <c r="AU70" s="10" t="str">
        <f t="shared" ref="AU70:AU71" si="43">IF(AQ70&lt;70%,"Z",IF(AQ70&lt;90%,"C",IF(AQ70&lt;100%,"B","A")))</f>
        <v>Z</v>
      </c>
      <c r="AV70" s="10" t="str">
        <f t="shared" ref="AV70:AV71" si="44">IF(AR70&lt;70%,"Z",IF(AR70&lt;90%,"C",IF(AR70&lt;100%,"B","A")))</f>
        <v>A</v>
      </c>
      <c r="AW70" s="10" t="str">
        <f t="shared" ref="AW70:AW71" si="45">IF(AS70&lt;70%,"Z",IF(AS70&lt;90%,"C",IF(AS70&lt;100%,"B","A")))</f>
        <v>C</v>
      </c>
      <c r="AX70" s="10">
        <f t="shared" ref="AX70:AX71" si="46">VLOOKUP(AT70,$BH$4:$BL$7,2,0)+VLOOKUP(AU70,$BH$4:$BL$7,3,0)+VLOOKUP(AV70,$BH$4:$BL$7,4,0)+VLOOKUP(AW70,$BH$4:$BL$7,5,0)</f>
        <v>6.5</v>
      </c>
    </row>
    <row r="71" spans="1:50" s="102" customFormat="1" x14ac:dyDescent="0.25">
      <c r="A71" s="104">
        <v>45573</v>
      </c>
      <c r="B71" s="104"/>
      <c r="C71" s="107">
        <v>84486</v>
      </c>
      <c r="D71" s="105" t="s">
        <v>569</v>
      </c>
      <c r="E71" s="105"/>
      <c r="F71" s="167" t="s">
        <v>575</v>
      </c>
      <c r="G71" s="105" t="s">
        <v>39</v>
      </c>
      <c r="H71" s="191">
        <f>IFERROR(VLOOKUP(F71,'129'!P:AA,12,0),0)</f>
        <v>8.6891660000000002</v>
      </c>
      <c r="I71" s="166">
        <f>IFERROR(SUMIF('129'!$P:$P,CDM!$F71,'129'!$W:$W),0)</f>
        <v>7.2299989999999994</v>
      </c>
      <c r="J71" s="170">
        <f>IFERROR(SUMIF('129'!$P:$P,CDM!$F71,'129'!$Q:$Q),0)</f>
        <v>18</v>
      </c>
      <c r="K71" s="4">
        <f>IFERROR(VLOOKUP($D71,Simyo!O:P,2,0),0)</f>
        <v>0</v>
      </c>
      <c r="L71" s="4">
        <f>IFERROR(VLOOKUP($D71,Simyo!$I:$J,2,0),0)</f>
        <v>0</v>
      </c>
      <c r="M71" s="4">
        <f>IFERROR(VLOOKUP(D71,Moviles!A:B,2,0),0)</f>
        <v>0</v>
      </c>
      <c r="N71" s="4">
        <f>IFERROR(VLOOKUP($B71,Fibras!$A:$D,2,0),0)+IFERROR(VLOOKUP($D71,Fibras!$A:$D,2,0),0)</f>
        <v>0</v>
      </c>
      <c r="O71" s="4">
        <f>IFERROR(VLOOKUP(D71,Orange!AB:AC,2,0),0)</f>
        <v>0</v>
      </c>
      <c r="P71" s="4">
        <f>IFERROR(VLOOKUP(D71,Orange!AH:AI,2,0),0)</f>
        <v>0</v>
      </c>
      <c r="Q71" s="4">
        <f t="shared" si="8"/>
        <v>0</v>
      </c>
      <c r="R71" s="4">
        <f t="shared" si="9"/>
        <v>0</v>
      </c>
      <c r="S71" s="20">
        <f t="shared" si="30"/>
        <v>0</v>
      </c>
      <c r="T71" s="20">
        <f t="shared" si="31"/>
        <v>0</v>
      </c>
      <c r="U71" s="4">
        <f>IFERROR(VLOOKUP($B71,Moviles!$G:$I,2,0),0)+IFERROR(VLOOKUP($D71,Moviles!$G:$I,2,0),0)+ IFERROR(VLOOKUP($D71,Simyo!L:M,2,0),0)+IFERROR(VLOOKUP(D71,Orange!AK:AL,2,0),0)</f>
        <v>0</v>
      </c>
      <c r="V71" s="3">
        <f t="shared" si="32"/>
        <v>0</v>
      </c>
      <c r="W71" s="4">
        <f>IFERROR(VLOOKUP($B71,Fibras!$G:$J,2,0),0)+IFERROR(VLOOKUP($D71,Fibras!$G:$J,2,0),0)+IFERROR(VLOOKUP($D71,Simyo!R:S,2,0),0)+IFERROR(VLOOKUP(D71,Orange!AE:AF,2,0),0)</f>
        <v>0</v>
      </c>
      <c r="X71" s="7">
        <f t="shared" si="33"/>
        <v>0</v>
      </c>
      <c r="Y71" s="22">
        <f>IFERROR(VLOOKUP($B71,Terminales!$A:$B,2,0),0)+IFERROR(VLOOKUP(D71,Fibras!$A:$E,5,0),0)+IFERROR(VLOOKUP(D71,Moviles!$A:$C,3,0),0)+IFERROR(VLOOKUP($D71,Terminales!$A:$B,2,0),0)+IFERROR(VLOOKUP(D71,Fibras!$A:$E,5,0),0)+IFERROR(VLOOKUP(D71,Moviles!$A:$C,3,0),0)</f>
        <v>0</v>
      </c>
      <c r="Z71" s="22">
        <f>IFERROR(VLOOKUP(B71,Terminales!$E:$F,2,0),0)+IFERROR(VLOOKUP(D71,Fibras!$G:$K,5,0),0)+IFERROR(VLOOKUP(D71,Moviles!$G:$I,3,0),0)+IFERROR(VLOOKUP(D71,Terminales!$E:$F,2,0),0)+IFERROR(VLOOKUP(D71,Fibras!$G:$K,5,0),0)+IFERROR(VLOOKUP(D71,Moviles!$G:$I,3,0),0)</f>
        <v>0</v>
      </c>
      <c r="AA71" s="19">
        <f t="shared" si="34"/>
        <v>0</v>
      </c>
      <c r="AB71" s="4">
        <f>IFERROR(VLOOKUP($D71,Fibras!$A:$D,3,0),0)</f>
        <v>0</v>
      </c>
      <c r="AC71" s="4">
        <f>IFERROR(VLOOKUP($D71,Fibras!$G:$J,3,0),0)</f>
        <v>0</v>
      </c>
      <c r="AD71" s="19">
        <f t="shared" si="35"/>
        <v>0</v>
      </c>
      <c r="AE71" s="15">
        <f t="shared" si="36"/>
        <v>17.980638724846298</v>
      </c>
      <c r="AF71" s="4">
        <f>IFERROR(VLOOKUP($B71,Fibras!$A:$E,4,0),0)+IFERROR(VLOOKUP($D71,Fibras!$A:$E,4,0),0)</f>
        <v>0</v>
      </c>
      <c r="AG71" s="4">
        <f>IFERROR(VLOOKUP($B71,Fibras!$G:$J,4,0),0)+IFERROR(VLOOKUP($D71,Fibras!$G:$J,4,0),0)</f>
        <v>0</v>
      </c>
      <c r="AH71" s="21">
        <f t="shared" si="37"/>
        <v>0</v>
      </c>
      <c r="AI71" s="170">
        <f>IFERROR(SUMIF('129'!$P:$P,CDM!$F71,'129'!$T:$T),0)</f>
        <v>130</v>
      </c>
      <c r="AJ71" s="170">
        <f>IFERROR(SUMIF('129'!$P:$P,CDM!$F71,'129'!$U:$U),0)</f>
        <v>130</v>
      </c>
      <c r="AK71" s="4">
        <f t="shared" si="13"/>
        <v>17.980638724846298</v>
      </c>
      <c r="AL71" s="4">
        <f t="shared" si="14"/>
        <v>17.980638724846298</v>
      </c>
      <c r="AM71" s="119">
        <f t="shared" si="15"/>
        <v>2.4896269003633336</v>
      </c>
      <c r="AN71" s="4">
        <f>IFERROR(IFERROR(SUMIF('129'!$P:$P,CDM!$F71,'129'!$Y:$Y),0)/IFERROR(SUMIF('129'!$P:$P,CDM!$F71,'129'!$X:$X),0),0)</f>
        <v>20.653295128939828</v>
      </c>
      <c r="AO71" s="4">
        <f>IFERROR(IFERROR(SUMIF('129'!P:P,CDM!$F71,'129'!$Z:$Z),0)/IFERROR(SUMIF('129'!P:P,CDM!$F71,'129'!$X:$X),0),0)</f>
        <v>10.541547277936962</v>
      </c>
      <c r="AP71" s="34">
        <f t="shared" si="38"/>
        <v>0</v>
      </c>
      <c r="AQ71" s="35">
        <f t="shared" si="39"/>
        <v>0</v>
      </c>
      <c r="AR71" s="35">
        <f t="shared" si="40"/>
        <v>0</v>
      </c>
      <c r="AS71" s="35">
        <f t="shared" si="41"/>
        <v>0</v>
      </c>
      <c r="AT71" s="10" t="str">
        <f t="shared" si="42"/>
        <v>Z</v>
      </c>
      <c r="AU71" s="10" t="str">
        <f t="shared" si="43"/>
        <v>Z</v>
      </c>
      <c r="AV71" s="10" t="str">
        <f t="shared" si="44"/>
        <v>Z</v>
      </c>
      <c r="AW71" s="10" t="str">
        <f t="shared" si="45"/>
        <v>Z</v>
      </c>
      <c r="AX71" s="10">
        <f t="shared" si="46"/>
        <v>-10</v>
      </c>
    </row>
    <row r="72" spans="1:50" s="102" customFormat="1" x14ac:dyDescent="0.25">
      <c r="A72" s="104">
        <v>45587</v>
      </c>
      <c r="B72" s="104"/>
      <c r="C72" s="107">
        <v>85039</v>
      </c>
      <c r="D72" s="105" t="s">
        <v>578</v>
      </c>
      <c r="E72" s="105"/>
      <c r="F72" s="167" t="s">
        <v>582</v>
      </c>
      <c r="G72" s="105" t="s">
        <v>39</v>
      </c>
      <c r="H72" s="191">
        <f>IFERROR(VLOOKUP(F72,'129'!P:AA,12,0),0)</f>
        <v>58.913601000000007</v>
      </c>
      <c r="I72" s="166">
        <f>IFERROR(SUMIF('129'!$P:$P,CDM!$F72,'129'!$W:$W),0)</f>
        <v>49.994433000000008</v>
      </c>
      <c r="J72" s="170">
        <f>IFERROR(SUMIF('129'!$P:$P,CDM!$F72,'129'!$Q:$Q),0)</f>
        <v>5</v>
      </c>
      <c r="K72" s="4">
        <f>IFERROR(VLOOKUP($D72,Simyo!O:P,2,0),0)</f>
        <v>0</v>
      </c>
      <c r="L72" s="4">
        <f>IFERROR(VLOOKUP($D72,Simyo!$I:$J,2,0),0)</f>
        <v>0</v>
      </c>
      <c r="M72" s="4">
        <f>IFERROR(VLOOKUP(D72,Moviles!A:B,2,0),0)</f>
        <v>8</v>
      </c>
      <c r="N72" s="4">
        <f>IFERROR(VLOOKUP($B72,Fibras!$A:$D,2,0),0)+IFERROR(VLOOKUP($D72,Fibras!$A:$D,2,0),0)</f>
        <v>2</v>
      </c>
      <c r="O72" s="4">
        <f>IFERROR(VLOOKUP(D72,Orange!AB:AC,2,0),0)</f>
        <v>0</v>
      </c>
      <c r="P72" s="4">
        <f>IFERROR(VLOOKUP(D72,Orange!AH:AI,2,0),0)</f>
        <v>0</v>
      </c>
      <c r="Q72" s="4">
        <f t="shared" ref="Q72:Q73" si="47">M72+L72+P72</f>
        <v>8</v>
      </c>
      <c r="R72" s="4">
        <f t="shared" ref="R72:R73" si="48">N72+K72+O72</f>
        <v>2</v>
      </c>
      <c r="S72" s="20">
        <f t="shared" ref="S72:S73" si="49">IFERROR(U72/(M72+L72),0)</f>
        <v>1</v>
      </c>
      <c r="T72" s="20">
        <f t="shared" ref="T72:T73" si="50">IFERROR(W72/(N72+K72),0)</f>
        <v>1</v>
      </c>
      <c r="U72" s="4">
        <f>IFERROR(VLOOKUP($B72,Moviles!$G:$I,2,0),0)+IFERROR(VLOOKUP($D72,Moviles!$G:$I,2,0),0)+ IFERROR(VLOOKUP($D72,Simyo!L:M,2,0),0)+IFERROR(VLOOKUP(D72,Orange!AK:AL,2,0),0)</f>
        <v>8</v>
      </c>
      <c r="V72" s="3">
        <f t="shared" ref="V72:V73" si="51">IFERROR(Q72/$I72,)</f>
        <v>0.16001781638367613</v>
      </c>
      <c r="W72" s="4">
        <f>IFERROR(VLOOKUP($B72,Fibras!$G:$J,2,0),0)+IFERROR(VLOOKUP($D72,Fibras!$G:$J,2,0),0)+IFERROR(VLOOKUP($D72,Simyo!R:S,2,0),0)+IFERROR(VLOOKUP(D72,Orange!AE:AF,2,0),0)</f>
        <v>2</v>
      </c>
      <c r="X72" s="7">
        <f t="shared" ref="X72:X73" si="52">IFERROR(R72/$I72,)</f>
        <v>4.0004454095919031E-2</v>
      </c>
      <c r="Y72" s="22">
        <f>IFERROR(VLOOKUP($B72,Terminales!$A:$B,2,0),0)+IFERROR(VLOOKUP(D72,Fibras!$A:$E,5,0),0)+IFERROR(VLOOKUP(D72,Moviles!$A:$C,3,0),0)+IFERROR(VLOOKUP($D72,Terminales!$A:$B,2,0),0)+IFERROR(VLOOKUP(D72,Fibras!$A:$E,5,0),0)+IFERROR(VLOOKUP(D72,Moviles!$A:$C,3,0),0)</f>
        <v>0</v>
      </c>
      <c r="Z72" s="22">
        <f>IFERROR(VLOOKUP(B72,Terminales!$E:$F,2,0),0)+IFERROR(VLOOKUP(D72,Fibras!$G:$K,5,0),0)+IFERROR(VLOOKUP(D72,Moviles!$G:$I,3,0),0)+IFERROR(VLOOKUP(D72,Terminales!$E:$F,2,0),0)+IFERROR(VLOOKUP(D72,Fibras!$G:$K,5,0),0)+IFERROR(VLOOKUP(D72,Moviles!$G:$I,3,0),0)</f>
        <v>0</v>
      </c>
      <c r="AA72" s="19">
        <f t="shared" ref="AA72:AA73" si="53">IFERROR(Z72/U72,0)</f>
        <v>0</v>
      </c>
      <c r="AB72" s="4">
        <f>IFERROR(VLOOKUP($D72,Fibras!$A:$D,3,0),0)</f>
        <v>2</v>
      </c>
      <c r="AC72" s="4">
        <f>IFERROR(VLOOKUP($D72,Fibras!$G:$J,3,0),0)</f>
        <v>2</v>
      </c>
      <c r="AD72" s="19">
        <f t="shared" ref="AD72:AD73" si="54">IFERROR(AB72/N72,0)</f>
        <v>1</v>
      </c>
      <c r="AE72" s="15">
        <f t="shared" ref="AE72:AE73" si="55">IFERROR(AI72/I72,0)</f>
        <v>26.983004287697387</v>
      </c>
      <c r="AF72" s="4">
        <f>IFERROR(VLOOKUP($B72,Fibras!$A:$E,4,0),0)+IFERROR(VLOOKUP($D72,Fibras!$A:$E,4,0),0)</f>
        <v>2</v>
      </c>
      <c r="AG72" s="4">
        <f>IFERROR(VLOOKUP($B72,Fibras!$G:$J,4,0),0)+IFERROR(VLOOKUP($D72,Fibras!$G:$J,4,0),0)</f>
        <v>2</v>
      </c>
      <c r="AH72" s="21">
        <f t="shared" ref="AH72:AH73" si="56">IFERROR(AF72/N72,0)</f>
        <v>1</v>
      </c>
      <c r="AI72" s="170">
        <f>IFERROR(SUMIF('129'!$P:$P,CDM!$F72,'129'!$T:$T),0)</f>
        <v>1349</v>
      </c>
      <c r="AJ72" s="170">
        <f>IFERROR(SUMIF('129'!$P:$P,CDM!$F72,'129'!$U:$U),0)</f>
        <v>1350</v>
      </c>
      <c r="AK72" s="4">
        <f t="shared" si="13"/>
        <v>26.983004287697387</v>
      </c>
      <c r="AL72" s="4">
        <f t="shared" si="14"/>
        <v>27.003006514745348</v>
      </c>
      <c r="AM72" s="119">
        <f t="shared" si="15"/>
        <v>0.10001113523979759</v>
      </c>
      <c r="AN72" s="4">
        <f>IFERROR(IFERROR(SUMIF('129'!$P:$P,CDM!$F72,'129'!$Y:$Y),0)/IFERROR(SUMIF('129'!$P:$P,CDM!$F72,'129'!$X:$X),0),0)</f>
        <v>36.705749718151068</v>
      </c>
      <c r="AO72" s="4">
        <f>IFERROR(IFERROR(SUMIF('129'!P:P,CDM!$F72,'129'!$Z:$Z),0)/IFERROR(SUMIF('129'!P:P,CDM!$F72,'129'!$X:$X),0),0)</f>
        <v>16.078354002254791</v>
      </c>
      <c r="AP72" s="34">
        <f t="shared" ref="AP72:AP73" si="57">X72/$X$23</f>
        <v>0.50005567619898783</v>
      </c>
      <c r="AQ72" s="35">
        <f t="shared" ref="AQ72:AQ73" si="58">AA72/$AA$23</f>
        <v>0</v>
      </c>
      <c r="AR72" s="35">
        <f t="shared" ref="AR72:AR73" si="59">AD72/$AD$23</f>
        <v>3.3333333333333335</v>
      </c>
      <c r="AS72" s="35">
        <f t="shared" ref="AS72:AS73" si="60">AH72/$AH$23</f>
        <v>1.0869565217391304</v>
      </c>
      <c r="AT72" s="10" t="str">
        <f t="shared" ref="AT72:AT73" si="61">IF(AP72&lt;70%,"Z",IF(AP72&lt;90%,"C",IF(AP72&lt;100%,"B","A")))</f>
        <v>Z</v>
      </c>
      <c r="AU72" s="10" t="str">
        <f t="shared" ref="AU72:AU73" si="62">IF(AQ72&lt;70%,"Z",IF(AQ72&lt;90%,"C",IF(AQ72&lt;100%,"B","A")))</f>
        <v>Z</v>
      </c>
      <c r="AV72" s="10" t="str">
        <f t="shared" ref="AV72:AV73" si="63">IF(AR72&lt;70%,"Z",IF(AR72&lt;90%,"C",IF(AR72&lt;100%,"B","A")))</f>
        <v>A</v>
      </c>
      <c r="AW72" s="10" t="str">
        <f t="shared" ref="AW72:AW73" si="64">IF(AS72&lt;70%,"Z",IF(AS72&lt;90%,"C",IF(AS72&lt;100%,"B","A")))</f>
        <v>A</v>
      </c>
      <c r="AX72" s="10">
        <f t="shared" ref="AX72:AX73" si="65">VLOOKUP(AT72,$BH$4:$BL$7,2,0)+VLOOKUP(AU72,$BH$4:$BL$7,3,0)+VLOOKUP(AV72,$BH$4:$BL$7,4,0)+VLOOKUP(AW72,$BH$4:$BL$7,5,0)</f>
        <v>-2</v>
      </c>
    </row>
    <row r="73" spans="1:50" x14ac:dyDescent="0.25">
      <c r="A73" s="104">
        <v>45587</v>
      </c>
      <c r="B73" s="104"/>
      <c r="C73" s="107">
        <v>84542</v>
      </c>
      <c r="D73" s="105" t="s">
        <v>579</v>
      </c>
      <c r="E73" s="105"/>
      <c r="F73" s="167" t="s">
        <v>585</v>
      </c>
      <c r="G73" s="105" t="s">
        <v>39</v>
      </c>
      <c r="H73" s="191">
        <f>IFERROR(VLOOKUP(F73,'129'!P:AA,12,0),0)</f>
        <v>0</v>
      </c>
      <c r="I73" s="166">
        <f>IFERROR(SUMIF('129'!$P:$P,CDM!$F73,'129'!$W:$W),0)</f>
        <v>0</v>
      </c>
      <c r="J73" s="170">
        <f>IFERROR(SUMIF('129'!$P:$P,CDM!$F73,'129'!$Q:$Q),0)</f>
        <v>0</v>
      </c>
      <c r="K73" s="4">
        <f>IFERROR(VLOOKUP($D73,Simyo!O:P,2,0),0)</f>
        <v>0</v>
      </c>
      <c r="L73" s="4">
        <f>IFERROR(VLOOKUP($D73,Simyo!$I:$J,2,0),0)</f>
        <v>0</v>
      </c>
      <c r="M73" s="4">
        <f>IFERROR(VLOOKUP(D73,Moviles!A:B,2,0),0)</f>
        <v>0</v>
      </c>
      <c r="N73" s="4">
        <f>IFERROR(VLOOKUP($B73,Fibras!$A:$D,2,0),0)+IFERROR(VLOOKUP($D73,Fibras!$A:$D,2,0),0)</f>
        <v>0</v>
      </c>
      <c r="O73" s="4">
        <f>IFERROR(VLOOKUP(D73,Orange!AB:AC,2,0),0)</f>
        <v>0</v>
      </c>
      <c r="P73" s="4">
        <f>IFERROR(VLOOKUP(D73,Orange!AH:AI,2,0),0)</f>
        <v>0</v>
      </c>
      <c r="Q73" s="4">
        <f t="shared" si="47"/>
        <v>0</v>
      </c>
      <c r="R73" s="4">
        <f t="shared" si="48"/>
        <v>0</v>
      </c>
      <c r="S73" s="20">
        <f t="shared" si="49"/>
        <v>0</v>
      </c>
      <c r="T73" s="20">
        <f t="shared" si="50"/>
        <v>0</v>
      </c>
      <c r="U73" s="4">
        <f>IFERROR(VLOOKUP($B73,Moviles!$G:$I,2,0),0)+IFERROR(VLOOKUP($D73,Moviles!$G:$I,2,0),0)+ IFERROR(VLOOKUP($D73,Simyo!L:M,2,0),0)+IFERROR(VLOOKUP(D73,Orange!AK:AL,2,0),0)</f>
        <v>0</v>
      </c>
      <c r="V73" s="3">
        <f t="shared" si="51"/>
        <v>0</v>
      </c>
      <c r="W73" s="4">
        <f>IFERROR(VLOOKUP($B73,Fibras!$G:$J,2,0),0)+IFERROR(VLOOKUP($D73,Fibras!$G:$J,2,0),0)+IFERROR(VLOOKUP($D73,Simyo!R:S,2,0),0)+IFERROR(VLOOKUP(D73,Orange!AE:AF,2,0),0)</f>
        <v>0</v>
      </c>
      <c r="X73" s="7">
        <f t="shared" si="52"/>
        <v>0</v>
      </c>
      <c r="Y73" s="22">
        <f>IFERROR(VLOOKUP($B73,Terminales!$A:$B,2,0),0)+IFERROR(VLOOKUP(D73,Fibras!$A:$E,5,0),0)+IFERROR(VLOOKUP(D73,Moviles!$A:$C,3,0),0)+IFERROR(VLOOKUP($D73,Terminales!$A:$B,2,0),0)+IFERROR(VLOOKUP(D73,Fibras!$A:$E,5,0),0)+IFERROR(VLOOKUP(D73,Moviles!$A:$C,3,0),0)</f>
        <v>0</v>
      </c>
      <c r="Z73" s="22">
        <f>IFERROR(VLOOKUP(B73,Terminales!$E:$F,2,0),0)+IFERROR(VLOOKUP(D73,Fibras!$G:$K,5,0),0)+IFERROR(VLOOKUP(D73,Moviles!$G:$I,3,0),0)+IFERROR(VLOOKUP(D73,Terminales!$E:$F,2,0),0)+IFERROR(VLOOKUP(D73,Fibras!$G:$K,5,0),0)+IFERROR(VLOOKUP(D73,Moviles!$G:$I,3,0),0)</f>
        <v>0</v>
      </c>
      <c r="AA73" s="19">
        <f t="shared" si="53"/>
        <v>0</v>
      </c>
      <c r="AB73" s="4">
        <f>IFERROR(VLOOKUP($D73,Fibras!$A:$D,3,0),0)</f>
        <v>0</v>
      </c>
      <c r="AC73" s="4">
        <f>IFERROR(VLOOKUP($D73,Fibras!$G:$J,3,0),0)</f>
        <v>0</v>
      </c>
      <c r="AD73" s="19">
        <f t="shared" si="54"/>
        <v>0</v>
      </c>
      <c r="AE73" s="15">
        <f t="shared" si="55"/>
        <v>0</v>
      </c>
      <c r="AF73" s="4">
        <f>IFERROR(VLOOKUP($B73,Fibras!$A:$E,4,0),0)+IFERROR(VLOOKUP($D73,Fibras!$A:$E,4,0),0)</f>
        <v>0</v>
      </c>
      <c r="AG73" s="4">
        <f>IFERROR(VLOOKUP($B73,Fibras!$G:$J,4,0),0)+IFERROR(VLOOKUP($D73,Fibras!$G:$J,4,0),0)</f>
        <v>0</v>
      </c>
      <c r="AH73" s="21">
        <f t="shared" si="56"/>
        <v>0</v>
      </c>
      <c r="AI73" s="170">
        <f>IFERROR(SUMIF('129'!$P:$P,CDM!$F73,'129'!$T:$T),0)</f>
        <v>0</v>
      </c>
      <c r="AJ73" s="170">
        <f>IFERROR(SUMIF('129'!$P:$P,CDM!$F73,'129'!$U:$U),0)</f>
        <v>0</v>
      </c>
      <c r="AK73" s="4" t="str">
        <f t="shared" si="13"/>
        <v>-</v>
      </c>
      <c r="AL73" s="4" t="str">
        <f t="shared" si="14"/>
        <v>-</v>
      </c>
      <c r="AM73" s="119" t="str">
        <f t="shared" si="15"/>
        <v>-</v>
      </c>
      <c r="AN73" s="4">
        <f>IFERROR(IFERROR(SUMIF('129'!$P:$P,CDM!$F73,'129'!$Y:$Y),0)/IFERROR(SUMIF('129'!$P:$P,CDM!$F73,'129'!$X:$X),0),0)</f>
        <v>0</v>
      </c>
      <c r="AO73" s="4">
        <f>IFERROR(IFERROR(SUMIF('129'!P:P,CDM!$F73,'129'!$Z:$Z),0)/IFERROR(SUMIF('129'!P:P,CDM!$F73,'129'!$X:$X),0),0)</f>
        <v>0</v>
      </c>
      <c r="AP73" s="34">
        <f t="shared" si="57"/>
        <v>0</v>
      </c>
      <c r="AQ73" s="35">
        <f t="shared" si="58"/>
        <v>0</v>
      </c>
      <c r="AR73" s="35">
        <f t="shared" si="59"/>
        <v>0</v>
      </c>
      <c r="AS73" s="35">
        <f t="shared" si="60"/>
        <v>0</v>
      </c>
      <c r="AT73" s="10" t="str">
        <f t="shared" si="61"/>
        <v>Z</v>
      </c>
      <c r="AU73" s="10" t="str">
        <f t="shared" si="62"/>
        <v>Z</v>
      </c>
      <c r="AV73" s="10" t="str">
        <f t="shared" si="63"/>
        <v>Z</v>
      </c>
      <c r="AW73" s="10" t="str">
        <f t="shared" si="64"/>
        <v>Z</v>
      </c>
      <c r="AX73" s="10">
        <f t="shared" si="65"/>
        <v>-10</v>
      </c>
    </row>
    <row r="74" spans="1:50" x14ac:dyDescent="0.25">
      <c r="A74" s="104">
        <v>45587</v>
      </c>
      <c r="B74" s="104"/>
      <c r="C74" s="107">
        <v>85064</v>
      </c>
      <c r="D74" s="105" t="s">
        <v>580</v>
      </c>
      <c r="E74" s="105"/>
      <c r="F74" s="167" t="s">
        <v>590</v>
      </c>
      <c r="G74" s="105" t="s">
        <v>39</v>
      </c>
      <c r="H74" s="191">
        <f>IFERROR(VLOOKUP(F74,'129'!P:AA,12,0),0)</f>
        <v>99.551097999999996</v>
      </c>
      <c r="I74" s="166">
        <f>IFERROR(SUMIF('129'!$P:$P,CDM!$F74,'129'!$W:$W),0)</f>
        <v>85.24137300000001</v>
      </c>
      <c r="J74" s="170">
        <f>IFERROR(SUMIF('129'!$P:$P,CDM!$F74,'129'!$Q:$Q),0)</f>
        <v>135</v>
      </c>
      <c r="K74" s="4">
        <f>IFERROR(VLOOKUP($D74,Simyo!O:P,2,0),0)</f>
        <v>0</v>
      </c>
      <c r="L74" s="4">
        <f>IFERROR(VLOOKUP($D74,Simyo!$I:$J,2,0),0)</f>
        <v>0</v>
      </c>
      <c r="M74" s="4">
        <f>IFERROR(VLOOKUP(D74,Moviles!A:B,2,0),0)</f>
        <v>0</v>
      </c>
      <c r="N74" s="4">
        <f>IFERROR(VLOOKUP($B74,Fibras!$A:$D,2,0),0)+IFERROR(VLOOKUP($D74,Fibras!$A:$D,2,0),0)</f>
        <v>1</v>
      </c>
      <c r="O74" s="4">
        <f>IFERROR(VLOOKUP(D74,Orange!AB:AC,2,0),0)</f>
        <v>0</v>
      </c>
      <c r="P74" s="4">
        <f>IFERROR(VLOOKUP(D74,Orange!AH:AI,2,0),0)</f>
        <v>0</v>
      </c>
      <c r="Q74" s="4">
        <f t="shared" ref="Q74:Q77" si="66">M74+L74+P74</f>
        <v>0</v>
      </c>
      <c r="R74" s="4">
        <f t="shared" ref="R74:R77" si="67">N74+K74+O74</f>
        <v>1</v>
      </c>
      <c r="S74" s="20">
        <f t="shared" ref="S74:S77" si="68">IFERROR(U74/(M74+L74),0)</f>
        <v>0</v>
      </c>
      <c r="T74" s="20">
        <f t="shared" ref="T74:T77" si="69">IFERROR(W74/(N74+K74),0)</f>
        <v>0</v>
      </c>
      <c r="U74" s="4">
        <f>IFERROR(VLOOKUP($B74,Moviles!$G:$I,2,0),0)+IFERROR(VLOOKUP($D74,Moviles!$G:$I,2,0),0)+ IFERROR(VLOOKUP($D74,Simyo!L:M,2,0),0)+IFERROR(VLOOKUP(D74,Orange!AK:AL,2,0),0)</f>
        <v>0</v>
      </c>
      <c r="V74" s="3">
        <f t="shared" ref="V74:V77" si="70">IFERROR(Q74/$I74,)</f>
        <v>0</v>
      </c>
      <c r="W74" s="4">
        <f>IFERROR(VLOOKUP($B74,Fibras!$G:$J,2,0),0)+IFERROR(VLOOKUP($D74,Fibras!$G:$J,2,0),0)+IFERROR(VLOOKUP($D74,Simyo!R:S,2,0),0)+IFERROR(VLOOKUP(D74,Orange!AE:AF,2,0),0)</f>
        <v>0</v>
      </c>
      <c r="X74" s="7">
        <f t="shared" ref="X74:X77" si="71">IFERROR(R74/$I74,)</f>
        <v>1.173139245422525E-2</v>
      </c>
      <c r="Y74" s="22">
        <f>IFERROR(VLOOKUP($B74,Terminales!$A:$B,2,0),0)+IFERROR(VLOOKUP(D74,Fibras!$A:$E,5,0),0)+IFERROR(VLOOKUP(D74,Moviles!$A:$C,3,0),0)+IFERROR(VLOOKUP($D74,Terminales!$A:$B,2,0),0)+IFERROR(VLOOKUP(D74,Fibras!$A:$E,5,0),0)+IFERROR(VLOOKUP(D74,Moviles!$A:$C,3,0),0)</f>
        <v>0</v>
      </c>
      <c r="Z74" s="22">
        <f>IFERROR(VLOOKUP(B74,Terminales!$E:$F,2,0),0)+IFERROR(VLOOKUP(D74,Fibras!$G:$K,5,0),0)+IFERROR(VLOOKUP(D74,Moviles!$G:$I,3,0),0)+IFERROR(VLOOKUP(D74,Terminales!$E:$F,2,0),0)+IFERROR(VLOOKUP(D74,Fibras!$G:$K,5,0),0)+IFERROR(VLOOKUP(D74,Moviles!$G:$I,3,0),0)</f>
        <v>0</v>
      </c>
      <c r="AA74" s="19">
        <f t="shared" ref="AA74:AA77" si="72">IFERROR(Z74/U74,0)</f>
        <v>0</v>
      </c>
      <c r="AB74" s="4">
        <f>IFERROR(VLOOKUP($D74,Fibras!$A:$D,3,0),0)</f>
        <v>0</v>
      </c>
      <c r="AC74" s="4">
        <f>IFERROR(VLOOKUP($D74,Fibras!$G:$J,3,0),0)</f>
        <v>0</v>
      </c>
      <c r="AD74" s="19">
        <f t="shared" ref="AD74:AD77" si="73">IFERROR(AB74/N74,0)</f>
        <v>0</v>
      </c>
      <c r="AE74" s="15">
        <f t="shared" ref="AE74:AE77" si="74">IFERROR(AI74/I74,0)</f>
        <v>27.510115305158209</v>
      </c>
      <c r="AF74" s="4">
        <f>IFERROR(VLOOKUP($B74,Fibras!$A:$E,4,0),0)+IFERROR(VLOOKUP($D74,Fibras!$A:$E,4,0),0)</f>
        <v>1</v>
      </c>
      <c r="AG74" s="4">
        <f>IFERROR(VLOOKUP($B74,Fibras!$G:$J,4,0),0)+IFERROR(VLOOKUP($D74,Fibras!$G:$J,4,0),0)</f>
        <v>0</v>
      </c>
      <c r="AH74" s="21">
        <f t="shared" ref="AH74:AH77" si="75">IFERROR(AF74/N74,0)</f>
        <v>1</v>
      </c>
      <c r="AI74" s="170">
        <f>IFERROR(SUMIF('129'!$P:$P,CDM!$F74,'129'!$T:$T),0)</f>
        <v>2345</v>
      </c>
      <c r="AJ74" s="170">
        <f>IFERROR(SUMIF('129'!$P:$P,CDM!$F74,'129'!$U:$U),0)</f>
        <v>2394</v>
      </c>
      <c r="AK74" s="4">
        <f t="shared" si="13"/>
        <v>27.510115305158209</v>
      </c>
      <c r="AL74" s="4">
        <f t="shared" si="14"/>
        <v>28.084953535415245</v>
      </c>
      <c r="AM74" s="119">
        <f t="shared" si="15"/>
        <v>1.5837379813204087</v>
      </c>
      <c r="AN74" s="4">
        <f>IFERROR(IFERROR(SUMIF('129'!$P:$P,CDM!$F74,'129'!$Y:$Y),0)/IFERROR(SUMIF('129'!$P:$P,CDM!$F74,'129'!$X:$X),0),0)</f>
        <v>39.168079096045197</v>
      </c>
      <c r="AO74" s="4">
        <f>IFERROR(IFERROR(SUMIF('129'!P:P,CDM!$F74,'129'!$Z:$Z),0)/IFERROR(SUMIF('129'!P:P,CDM!$F74,'129'!$X:$X),0),0)</f>
        <v>17.530014124293785</v>
      </c>
      <c r="AP74" s="34">
        <f t="shared" ref="AP74:AP77" si="76">X74/$X$23</f>
        <v>0.14664240567781561</v>
      </c>
      <c r="AQ74" s="35">
        <f t="shared" ref="AQ74:AQ77" si="77">AA74/$AA$23</f>
        <v>0</v>
      </c>
      <c r="AR74" s="35">
        <f t="shared" ref="AR74:AR77" si="78">AD74/$AD$23</f>
        <v>0</v>
      </c>
      <c r="AS74" s="35">
        <f t="shared" ref="AS74:AS77" si="79">AH74/$AH$23</f>
        <v>1.0869565217391304</v>
      </c>
      <c r="AT74" s="10" t="str">
        <f t="shared" ref="AT74:AT77" si="80">IF(AP74&lt;70%,"Z",IF(AP74&lt;90%,"C",IF(AP74&lt;100%,"B","A")))</f>
        <v>Z</v>
      </c>
      <c r="AU74" s="10" t="str">
        <f t="shared" ref="AU74:AU77" si="81">IF(AQ74&lt;70%,"Z",IF(AQ74&lt;90%,"C",IF(AQ74&lt;100%,"B","A")))</f>
        <v>Z</v>
      </c>
      <c r="AV74" s="10" t="str">
        <f t="shared" ref="AV74:AV77" si="82">IF(AR74&lt;70%,"Z",IF(AR74&lt;90%,"C",IF(AR74&lt;100%,"B","A")))</f>
        <v>Z</v>
      </c>
      <c r="AW74" s="10" t="str">
        <f t="shared" ref="AW74:AW77" si="83">IF(AS74&lt;70%,"Z",IF(AS74&lt;90%,"C",IF(AS74&lt;100%,"B","A")))</f>
        <v>A</v>
      </c>
      <c r="AX74" s="10">
        <f t="shared" ref="AX74:AX77" si="84">VLOOKUP(AT74,$BH$4:$BL$7,2,0)+VLOOKUP(AU74,$BH$4:$BL$7,3,0)+VLOOKUP(AV74,$BH$4:$BL$7,4,0)+VLOOKUP(AW74,$BH$4:$BL$7,5,0)</f>
        <v>-8</v>
      </c>
    </row>
    <row r="75" spans="1:50" x14ac:dyDescent="0.25">
      <c r="A75" s="104">
        <v>45587</v>
      </c>
      <c r="B75" s="104"/>
      <c r="C75" s="107">
        <v>85070</v>
      </c>
      <c r="D75" s="105" t="s">
        <v>581</v>
      </c>
      <c r="E75" s="105"/>
      <c r="F75" s="167" t="s">
        <v>592</v>
      </c>
      <c r="G75" s="105" t="s">
        <v>39</v>
      </c>
      <c r="H75" s="191">
        <f>IFERROR(VLOOKUP(F75,'129'!P:AA,12,0),0)</f>
        <v>0</v>
      </c>
      <c r="I75" s="166">
        <f>IFERROR(SUMIF('129'!$P:$P,CDM!$F75,'129'!$W:$W),0)</f>
        <v>0</v>
      </c>
      <c r="J75" s="170">
        <f>IFERROR(SUMIF('129'!$P:$P,CDM!$F75,'129'!$Q:$Q),0)</f>
        <v>0</v>
      </c>
      <c r="K75" s="4">
        <f>IFERROR(VLOOKUP($D75,Simyo!O:P,2,0),0)</f>
        <v>0</v>
      </c>
      <c r="L75" s="4">
        <f>IFERROR(VLOOKUP($D75,Simyo!$I:$J,2,0),0)</f>
        <v>0</v>
      </c>
      <c r="M75" s="4">
        <f>IFERROR(VLOOKUP(D75,Moviles!A:B,2,0),0)</f>
        <v>0</v>
      </c>
      <c r="N75" s="4">
        <f>IFERROR(VLOOKUP($B75,Fibras!$A:$D,2,0),0)+IFERROR(VLOOKUP($D75,Fibras!$A:$D,2,0),0)</f>
        <v>0</v>
      </c>
      <c r="O75" s="4">
        <f>IFERROR(VLOOKUP(D75,Orange!AB:AC,2,0),0)</f>
        <v>0</v>
      </c>
      <c r="P75" s="4">
        <f>IFERROR(VLOOKUP(D75,Orange!AH:AI,2,0),0)</f>
        <v>0</v>
      </c>
      <c r="Q75" s="4">
        <f t="shared" si="66"/>
        <v>0</v>
      </c>
      <c r="R75" s="4">
        <f t="shared" si="67"/>
        <v>0</v>
      </c>
      <c r="S75" s="20">
        <f t="shared" si="68"/>
        <v>0</v>
      </c>
      <c r="T75" s="20">
        <f t="shared" si="69"/>
        <v>0</v>
      </c>
      <c r="U75" s="4">
        <f>IFERROR(VLOOKUP($B75,Moviles!$G:$I,2,0),0)+IFERROR(VLOOKUP($D75,Moviles!$G:$I,2,0),0)+ IFERROR(VLOOKUP($D75,Simyo!L:M,2,0),0)+IFERROR(VLOOKUP(D75,Orange!AK:AL,2,0),0)</f>
        <v>0</v>
      </c>
      <c r="V75" s="3">
        <f t="shared" si="70"/>
        <v>0</v>
      </c>
      <c r="W75" s="4">
        <f>IFERROR(VLOOKUP($B75,Fibras!$G:$J,2,0),0)+IFERROR(VLOOKUP($D75,Fibras!$G:$J,2,0),0)+IFERROR(VLOOKUP($D75,Simyo!R:S,2,0),0)+IFERROR(VLOOKUP(D75,Orange!AE:AF,2,0),0)</f>
        <v>0</v>
      </c>
      <c r="X75" s="7">
        <f t="shared" si="71"/>
        <v>0</v>
      </c>
      <c r="Y75" s="22">
        <f>IFERROR(VLOOKUP($B75,Terminales!$A:$B,2,0),0)+IFERROR(VLOOKUP(D75,Fibras!$A:$E,5,0),0)+IFERROR(VLOOKUP(D75,Moviles!$A:$C,3,0),0)+IFERROR(VLOOKUP($D75,Terminales!$A:$B,2,0),0)+IFERROR(VLOOKUP(D75,Fibras!$A:$E,5,0),0)+IFERROR(VLOOKUP(D75,Moviles!$A:$C,3,0),0)</f>
        <v>0</v>
      </c>
      <c r="Z75" s="22">
        <f>IFERROR(VLOOKUP(B75,Terminales!$E:$F,2,0),0)+IFERROR(VLOOKUP(D75,Fibras!$G:$K,5,0),0)+IFERROR(VLOOKUP(D75,Moviles!$G:$I,3,0),0)+IFERROR(VLOOKUP(D75,Terminales!$E:$F,2,0),0)+IFERROR(VLOOKUP(D75,Fibras!$G:$K,5,0),0)+IFERROR(VLOOKUP(D75,Moviles!$G:$I,3,0),0)</f>
        <v>0</v>
      </c>
      <c r="AA75" s="19">
        <f t="shared" si="72"/>
        <v>0</v>
      </c>
      <c r="AB75" s="4">
        <f>IFERROR(VLOOKUP($D75,Fibras!$A:$D,3,0),0)</f>
        <v>0</v>
      </c>
      <c r="AC75" s="4">
        <f>IFERROR(VLOOKUP($D75,Fibras!$G:$J,3,0),0)</f>
        <v>0</v>
      </c>
      <c r="AD75" s="19">
        <f t="shared" si="73"/>
        <v>0</v>
      </c>
      <c r="AE75" s="15">
        <f t="shared" si="74"/>
        <v>0</v>
      </c>
      <c r="AF75" s="4">
        <f>IFERROR(VLOOKUP($B75,Fibras!$A:$E,4,0),0)+IFERROR(VLOOKUP($D75,Fibras!$A:$E,4,0),0)</f>
        <v>0</v>
      </c>
      <c r="AG75" s="4">
        <f>IFERROR(VLOOKUP($B75,Fibras!$G:$J,4,0),0)+IFERROR(VLOOKUP($D75,Fibras!$G:$J,4,0),0)</f>
        <v>0</v>
      </c>
      <c r="AH75" s="21">
        <f t="shared" si="75"/>
        <v>0</v>
      </c>
      <c r="AI75" s="170">
        <f>IFERROR(SUMIF('129'!$P:$P,CDM!$F75,'129'!$T:$T),0)</f>
        <v>0</v>
      </c>
      <c r="AJ75" s="170">
        <f>IFERROR(SUMIF('129'!$P:$P,CDM!$F75,'129'!$U:$U),0)</f>
        <v>0</v>
      </c>
      <c r="AK75" s="4" t="str">
        <f t="shared" si="13"/>
        <v>-</v>
      </c>
      <c r="AL75" s="4" t="str">
        <f t="shared" si="14"/>
        <v>-</v>
      </c>
      <c r="AM75" s="119" t="str">
        <f t="shared" si="15"/>
        <v>-</v>
      </c>
      <c r="AN75" s="4">
        <f>IFERROR(IFERROR(SUMIF('129'!$P:$P,CDM!$F75,'129'!$Y:$Y),0)/IFERROR(SUMIF('129'!$P:$P,CDM!$F75,'129'!$X:$X),0),0)</f>
        <v>0</v>
      </c>
      <c r="AO75" s="4">
        <f>IFERROR(IFERROR(SUMIF('129'!P:P,CDM!$F75,'129'!$Z:$Z),0)/IFERROR(SUMIF('129'!P:P,CDM!$F75,'129'!$X:$X),0),0)</f>
        <v>0</v>
      </c>
      <c r="AP75" s="34">
        <f t="shared" si="76"/>
        <v>0</v>
      </c>
      <c r="AQ75" s="35">
        <f t="shared" si="77"/>
        <v>0</v>
      </c>
      <c r="AR75" s="35">
        <f t="shared" si="78"/>
        <v>0</v>
      </c>
      <c r="AS75" s="35">
        <f t="shared" si="79"/>
        <v>0</v>
      </c>
      <c r="AT75" s="10" t="str">
        <f t="shared" si="80"/>
        <v>Z</v>
      </c>
      <c r="AU75" s="10" t="str">
        <f t="shared" si="81"/>
        <v>Z</v>
      </c>
      <c r="AV75" s="10" t="str">
        <f t="shared" si="82"/>
        <v>Z</v>
      </c>
      <c r="AW75" s="10" t="str">
        <f t="shared" si="83"/>
        <v>Z</v>
      </c>
      <c r="AX75" s="10">
        <f t="shared" si="84"/>
        <v>-10</v>
      </c>
    </row>
    <row r="76" spans="1:50" x14ac:dyDescent="0.25">
      <c r="A76" s="104">
        <v>45622</v>
      </c>
      <c r="B76" s="104"/>
      <c r="C76" s="107">
        <v>85910</v>
      </c>
      <c r="D76" s="105" t="s">
        <v>597</v>
      </c>
      <c r="E76" s="105"/>
      <c r="F76" s="167" t="s">
        <v>605</v>
      </c>
      <c r="G76" s="105" t="s">
        <v>39</v>
      </c>
      <c r="H76" s="191">
        <f>IFERROR(VLOOKUP(F76,'129'!P:AA,12,0),0)</f>
        <v>56.277774000000001</v>
      </c>
      <c r="I76" s="166">
        <f>IFERROR(SUMIF('129'!$P:$P,CDM!$F76,'129'!$W:$W),0)</f>
        <v>49.745552000000011</v>
      </c>
      <c r="J76" s="170">
        <f>IFERROR(SUMIF('129'!$P:$P,CDM!$F76,'129'!$Q:$Q),0)</f>
        <v>8</v>
      </c>
      <c r="K76" s="4">
        <f>IFERROR(VLOOKUP($D76,Simyo!O:P,2,0),0)</f>
        <v>0</v>
      </c>
      <c r="L76" s="4">
        <f>IFERROR(VLOOKUP($D76,Simyo!$I:$J,2,0),0)</f>
        <v>0</v>
      </c>
      <c r="M76" s="4">
        <f>IFERROR(VLOOKUP(D76,Moviles!A:B,2,0),0)</f>
        <v>1</v>
      </c>
      <c r="N76" s="4">
        <f>IFERROR(VLOOKUP($B76,Fibras!$A:$D,2,0),0)+IFERROR(VLOOKUP($D76,Fibras!$A:$D,2,0),0)</f>
        <v>1</v>
      </c>
      <c r="O76" s="4">
        <f>IFERROR(VLOOKUP(D76,Orange!AB:AC,2,0),0)</f>
        <v>0</v>
      </c>
      <c r="P76" s="4">
        <f>IFERROR(VLOOKUP(D76,Orange!AH:AI,2,0),0)</f>
        <v>0</v>
      </c>
      <c r="Q76" s="4">
        <f t="shared" si="66"/>
        <v>1</v>
      </c>
      <c r="R76" s="4">
        <f t="shared" si="67"/>
        <v>1</v>
      </c>
      <c r="S76" s="20">
        <f t="shared" si="68"/>
        <v>1</v>
      </c>
      <c r="T76" s="20">
        <f t="shared" si="69"/>
        <v>1</v>
      </c>
      <c r="U76" s="4">
        <f>IFERROR(VLOOKUP($B76,Moviles!$G:$I,2,0),0)+IFERROR(VLOOKUP($D76,Moviles!$G:$I,2,0),0)+ IFERROR(VLOOKUP($D76,Simyo!L:M,2,0),0)+IFERROR(VLOOKUP(D76,Orange!AK:AL,2,0),0)</f>
        <v>1</v>
      </c>
      <c r="V76" s="3">
        <f t="shared" si="70"/>
        <v>2.0102299799588108E-2</v>
      </c>
      <c r="W76" s="4">
        <f>IFERROR(VLOOKUP($B76,Fibras!$G:$J,2,0),0)+IFERROR(VLOOKUP($D76,Fibras!$G:$J,2,0),0)+IFERROR(VLOOKUP($D76,Simyo!R:S,2,0),0)+IFERROR(VLOOKUP(D76,Orange!AE:AF,2,0),0)</f>
        <v>1</v>
      </c>
      <c r="X76" s="7">
        <f t="shared" si="71"/>
        <v>2.0102299799588108E-2</v>
      </c>
      <c r="Y76" s="22">
        <f>IFERROR(VLOOKUP($B76,Terminales!$A:$B,2,0),0)+IFERROR(VLOOKUP(D76,Fibras!$A:$E,5,0),0)+IFERROR(VLOOKUP(D76,Moviles!$A:$C,3,0),0)+IFERROR(VLOOKUP($D76,Terminales!$A:$B,2,0),0)+IFERROR(VLOOKUP(D76,Fibras!$A:$E,5,0),0)+IFERROR(VLOOKUP(D76,Moviles!$A:$C,3,0),0)</f>
        <v>1</v>
      </c>
      <c r="Z76" s="22">
        <f>IFERROR(VLOOKUP(B76,Terminales!$E:$F,2,0),0)+IFERROR(VLOOKUP(D76,Fibras!$G:$K,5,0),0)+IFERROR(VLOOKUP(D76,Moviles!$G:$I,3,0),0)+IFERROR(VLOOKUP(D76,Terminales!$E:$F,2,0),0)+IFERROR(VLOOKUP(D76,Fibras!$G:$K,5,0),0)+IFERROR(VLOOKUP(D76,Moviles!$G:$I,3,0),0)</f>
        <v>1</v>
      </c>
      <c r="AA76" s="19">
        <f t="shared" si="72"/>
        <v>1</v>
      </c>
      <c r="AB76" s="4">
        <f>IFERROR(VLOOKUP($D76,Fibras!$A:$D,3,0),0)</f>
        <v>1</v>
      </c>
      <c r="AC76" s="4">
        <f>IFERROR(VLOOKUP($D76,Fibras!$G:$J,3,0),0)</f>
        <v>1</v>
      </c>
      <c r="AD76" s="19">
        <f t="shared" si="73"/>
        <v>1</v>
      </c>
      <c r="AE76" s="15">
        <f t="shared" si="74"/>
        <v>32.083270480142623</v>
      </c>
      <c r="AF76" s="4">
        <f>IFERROR(VLOOKUP($B76,Fibras!$A:$E,4,0),0)+IFERROR(VLOOKUP($D76,Fibras!$A:$E,4,0),0)</f>
        <v>1</v>
      </c>
      <c r="AG76" s="4">
        <f>IFERROR(VLOOKUP($B76,Fibras!$G:$J,4,0),0)+IFERROR(VLOOKUP($D76,Fibras!$G:$J,4,0),0)</f>
        <v>1</v>
      </c>
      <c r="AH76" s="21">
        <f t="shared" si="75"/>
        <v>1</v>
      </c>
      <c r="AI76" s="170">
        <f>IFERROR(SUMIF('129'!$P:$P,CDM!$F76,'129'!$T:$T),0)</f>
        <v>1596</v>
      </c>
      <c r="AJ76" s="170">
        <f>IFERROR(SUMIF('129'!$P:$P,CDM!$F76,'129'!$U:$U),0)</f>
        <v>1632</v>
      </c>
      <c r="AK76" s="4">
        <f t="shared" si="13"/>
        <v>32.083270480142623</v>
      </c>
      <c r="AL76" s="4">
        <f t="shared" si="14"/>
        <v>32.806953272927792</v>
      </c>
      <c r="AM76" s="119">
        <f t="shared" si="15"/>
        <v>0.16081839839670486</v>
      </c>
      <c r="AN76" s="4">
        <f>IFERROR(IFERROR(SUMIF('129'!$P:$P,CDM!$F76,'129'!$Y:$Y),0)/IFERROR(SUMIF('129'!$P:$P,CDM!$F76,'129'!$X:$X),0),0)</f>
        <v>24.430142006413192</v>
      </c>
      <c r="AO76" s="4">
        <f>IFERROR(IFERROR(SUMIF('129'!P:P,CDM!$F76,'129'!$Z:$Z),0)/IFERROR(SUMIF('129'!P:P,CDM!$F76,'129'!$X:$X),0),0)</f>
        <v>6.6284928996793404</v>
      </c>
      <c r="AP76" s="34">
        <f t="shared" si="76"/>
        <v>0.25127874749485135</v>
      </c>
      <c r="AQ76" s="35">
        <f t="shared" si="77"/>
        <v>3.3333333333333335</v>
      </c>
      <c r="AR76" s="35">
        <f t="shared" si="78"/>
        <v>3.3333333333333335</v>
      </c>
      <c r="AS76" s="35">
        <f t="shared" si="79"/>
        <v>1.0869565217391304</v>
      </c>
      <c r="AT76" s="10" t="str">
        <f t="shared" si="80"/>
        <v>Z</v>
      </c>
      <c r="AU76" s="10" t="str">
        <f t="shared" si="81"/>
        <v>A</v>
      </c>
      <c r="AV76" s="10" t="str">
        <f t="shared" si="82"/>
        <v>A</v>
      </c>
      <c r="AW76" s="10" t="str">
        <f t="shared" si="83"/>
        <v>A</v>
      </c>
      <c r="AX76" s="10">
        <f t="shared" si="84"/>
        <v>0</v>
      </c>
    </row>
    <row r="77" spans="1:50" x14ac:dyDescent="0.25">
      <c r="A77" s="104">
        <v>45622</v>
      </c>
      <c r="B77" s="104"/>
      <c r="C77" s="107">
        <v>84480</v>
      </c>
      <c r="D77" s="105" t="s">
        <v>598</v>
      </c>
      <c r="E77" s="105"/>
      <c r="F77" s="167" t="s">
        <v>606</v>
      </c>
      <c r="G77" s="105" t="s">
        <v>39</v>
      </c>
      <c r="H77" s="191">
        <f>IFERROR(VLOOKUP(F77,'129'!P:AA,12,0),0)</f>
        <v>0</v>
      </c>
      <c r="I77" s="166">
        <f>IFERROR(SUMIF('129'!$P:$P,CDM!$F77,'129'!$W:$W),0)</f>
        <v>0</v>
      </c>
      <c r="J77" s="170">
        <f>IFERROR(SUMIF('129'!$P:$P,CDM!$F77,'129'!$Q:$Q),0)</f>
        <v>0</v>
      </c>
      <c r="K77" s="4">
        <f>IFERROR(VLOOKUP($D77,Simyo!O:P,2,0),0)</f>
        <v>0</v>
      </c>
      <c r="L77" s="4">
        <f>IFERROR(VLOOKUP($D77,Simyo!$I:$J,2,0),0)</f>
        <v>0</v>
      </c>
      <c r="M77" s="4">
        <f>IFERROR(VLOOKUP(D77,Moviles!A:B,2,0),0)</f>
        <v>2</v>
      </c>
      <c r="N77" s="4">
        <f>IFERROR(VLOOKUP($B77,Fibras!$A:$D,2,0),0)+IFERROR(VLOOKUP($D77,Fibras!$A:$D,2,0),0)</f>
        <v>0</v>
      </c>
      <c r="O77" s="4">
        <f>IFERROR(VLOOKUP(D77,Orange!AB:AC,2,0),0)</f>
        <v>0</v>
      </c>
      <c r="P77" s="4">
        <f>IFERROR(VLOOKUP(D77,Orange!AH:AI,2,0),0)</f>
        <v>0</v>
      </c>
      <c r="Q77" s="4">
        <f t="shared" si="66"/>
        <v>2</v>
      </c>
      <c r="R77" s="4">
        <f t="shared" si="67"/>
        <v>0</v>
      </c>
      <c r="S77" s="20">
        <f t="shared" si="68"/>
        <v>1</v>
      </c>
      <c r="T77" s="20">
        <f t="shared" si="69"/>
        <v>0</v>
      </c>
      <c r="U77" s="4">
        <f>IFERROR(VLOOKUP($B77,Moviles!$G:$I,2,0),0)+IFERROR(VLOOKUP($D77,Moviles!$G:$I,2,0),0)+ IFERROR(VLOOKUP($D77,Simyo!L:M,2,0),0)+IFERROR(VLOOKUP(D77,Orange!AK:AL,2,0),0)</f>
        <v>2</v>
      </c>
      <c r="V77" s="3">
        <f t="shared" si="70"/>
        <v>0</v>
      </c>
      <c r="W77" s="4">
        <f>IFERROR(VLOOKUP($B77,Fibras!$G:$J,2,0),0)+IFERROR(VLOOKUP($D77,Fibras!$G:$J,2,0),0)+IFERROR(VLOOKUP($D77,Simyo!R:S,2,0),0)+IFERROR(VLOOKUP(D77,Orange!AE:AF,2,0),0)</f>
        <v>1</v>
      </c>
      <c r="X77" s="7">
        <f t="shared" si="71"/>
        <v>0</v>
      </c>
      <c r="Y77" s="22">
        <f>IFERROR(VLOOKUP($B77,Terminales!$A:$B,2,0),0)+IFERROR(VLOOKUP(D77,Fibras!$A:$E,5,0),0)+IFERROR(VLOOKUP(D77,Moviles!$A:$C,3,0),0)+IFERROR(VLOOKUP($D77,Terminales!$A:$B,2,0),0)+IFERROR(VLOOKUP(D77,Fibras!$A:$E,5,0),0)+IFERROR(VLOOKUP(D77,Moviles!$A:$C,3,0),0)</f>
        <v>0</v>
      </c>
      <c r="Z77" s="22">
        <f>IFERROR(VLOOKUP(B77,Terminales!$E:$F,2,0),0)+IFERROR(VLOOKUP(D77,Fibras!$G:$K,5,0),0)+IFERROR(VLOOKUP(D77,Moviles!$G:$I,3,0),0)+IFERROR(VLOOKUP(D77,Terminales!$E:$F,2,0),0)+IFERROR(VLOOKUP(D77,Fibras!$G:$K,5,0),0)+IFERROR(VLOOKUP(D77,Moviles!$G:$I,3,0),0)</f>
        <v>0</v>
      </c>
      <c r="AA77" s="19">
        <f t="shared" si="72"/>
        <v>0</v>
      </c>
      <c r="AB77" s="4">
        <f>IFERROR(VLOOKUP($D77,Fibras!$A:$D,3,0),0)</f>
        <v>0</v>
      </c>
      <c r="AC77" s="4">
        <f>IFERROR(VLOOKUP($D77,Fibras!$G:$J,3,0),0)</f>
        <v>1</v>
      </c>
      <c r="AD77" s="19">
        <f t="shared" si="73"/>
        <v>0</v>
      </c>
      <c r="AE77" s="15">
        <f t="shared" si="74"/>
        <v>0</v>
      </c>
      <c r="AF77" s="4">
        <f>IFERROR(VLOOKUP($B77,Fibras!$A:$E,4,0),0)+IFERROR(VLOOKUP($D77,Fibras!$A:$E,4,0),0)</f>
        <v>0</v>
      </c>
      <c r="AG77" s="4">
        <f>IFERROR(VLOOKUP($B77,Fibras!$G:$J,4,0),0)+IFERROR(VLOOKUP($D77,Fibras!$G:$J,4,0),0)</f>
        <v>1</v>
      </c>
      <c r="AH77" s="21">
        <f t="shared" si="75"/>
        <v>0</v>
      </c>
      <c r="AI77" s="170">
        <f>IFERROR(SUMIF('129'!$P:$P,CDM!$F77,'129'!$T:$T),0)</f>
        <v>0</v>
      </c>
      <c r="AJ77" s="170">
        <f>IFERROR(SUMIF('129'!$P:$P,CDM!$F77,'129'!$U:$U),0)</f>
        <v>0</v>
      </c>
      <c r="AK77" s="4" t="str">
        <f t="shared" si="13"/>
        <v>-</v>
      </c>
      <c r="AL77" s="4" t="str">
        <f t="shared" si="14"/>
        <v>-</v>
      </c>
      <c r="AM77" s="119" t="str">
        <f t="shared" si="15"/>
        <v>-</v>
      </c>
      <c r="AN77" s="4">
        <f>IFERROR(IFERROR(SUMIF('129'!$P:$P,CDM!$F77,'129'!$Y:$Y),0)/IFERROR(SUMIF('129'!$P:$P,CDM!$F77,'129'!$X:$X),0),0)</f>
        <v>0</v>
      </c>
      <c r="AO77" s="4">
        <f>IFERROR(IFERROR(SUMIF('129'!P:P,CDM!$F77,'129'!$Z:$Z),0)/IFERROR(SUMIF('129'!P:P,CDM!$F77,'129'!$X:$X),0),0)</f>
        <v>0</v>
      </c>
      <c r="AP77" s="34">
        <f t="shared" si="76"/>
        <v>0</v>
      </c>
      <c r="AQ77" s="35">
        <f t="shared" si="77"/>
        <v>0</v>
      </c>
      <c r="AR77" s="35">
        <f t="shared" si="78"/>
        <v>0</v>
      </c>
      <c r="AS77" s="35">
        <f t="shared" si="79"/>
        <v>0</v>
      </c>
      <c r="AT77" s="10" t="str">
        <f t="shared" si="80"/>
        <v>Z</v>
      </c>
      <c r="AU77" s="10" t="str">
        <f t="shared" si="81"/>
        <v>Z</v>
      </c>
      <c r="AV77" s="10" t="str">
        <f t="shared" si="82"/>
        <v>Z</v>
      </c>
      <c r="AW77" s="10" t="str">
        <f t="shared" si="83"/>
        <v>Z</v>
      </c>
      <c r="AX77" s="10">
        <f t="shared" si="84"/>
        <v>-10</v>
      </c>
    </row>
    <row r="78" spans="1:50" x14ac:dyDescent="0.25">
      <c r="A78" s="104">
        <v>45622</v>
      </c>
      <c r="B78" s="104"/>
      <c r="C78" s="107">
        <v>84501</v>
      </c>
      <c r="D78" s="105" t="s">
        <v>599</v>
      </c>
      <c r="E78" s="105"/>
      <c r="F78" s="167" t="s">
        <v>607</v>
      </c>
      <c r="G78" s="105" t="s">
        <v>39</v>
      </c>
      <c r="H78" s="191">
        <f>IFERROR(VLOOKUP(F78,'129'!P:AA,12,0),0)</f>
        <v>94.791936999999976</v>
      </c>
      <c r="I78" s="166">
        <f>IFERROR(SUMIF('129'!$P:$P,CDM!$F78,'129'!$W:$W),0)</f>
        <v>83.806381999999985</v>
      </c>
      <c r="J78" s="170">
        <f>IFERROR(SUMIF('129'!$P:$P,CDM!$F78,'129'!$Q:$Q),0)</f>
        <v>4</v>
      </c>
      <c r="K78" s="4">
        <f>IFERROR(VLOOKUP($D78,Simyo!O:P,2,0),0)</f>
        <v>0</v>
      </c>
      <c r="L78" s="4">
        <f>IFERROR(VLOOKUP($D78,Simyo!$I:$J,2,0),0)</f>
        <v>0</v>
      </c>
      <c r="M78" s="4">
        <f>IFERROR(VLOOKUP(D78,Moviles!A:B,2,0),0)</f>
        <v>1</v>
      </c>
      <c r="N78" s="4">
        <f>IFERROR(VLOOKUP($B78,Fibras!$A:$D,2,0),0)+IFERROR(VLOOKUP($D78,Fibras!$A:$D,2,0),0)</f>
        <v>1</v>
      </c>
      <c r="O78" s="4">
        <f>IFERROR(VLOOKUP(D78,Orange!AB:AC,2,0),0)</f>
        <v>0</v>
      </c>
      <c r="P78" s="4">
        <f>IFERROR(VLOOKUP(D78,Orange!AH:AI,2,0),0)</f>
        <v>0</v>
      </c>
      <c r="Q78" s="4">
        <f t="shared" ref="Q78:Q83" si="85">M78+L78+P78</f>
        <v>1</v>
      </c>
      <c r="R78" s="4">
        <f t="shared" ref="R78:R83" si="86">N78+K78+O78</f>
        <v>1</v>
      </c>
      <c r="S78" s="20">
        <f t="shared" ref="S78:S83" si="87">IFERROR(U78/(M78+L78),0)</f>
        <v>1</v>
      </c>
      <c r="T78" s="20">
        <f t="shared" ref="T78:T83" si="88">IFERROR(W78/(N78+K78),0)</f>
        <v>1</v>
      </c>
      <c r="U78" s="4">
        <f>IFERROR(VLOOKUP($B78,Moviles!$G:$I,2,0),0)+IFERROR(VLOOKUP($D78,Moviles!$G:$I,2,0),0)+ IFERROR(VLOOKUP($D78,Simyo!L:M,2,0),0)+IFERROR(VLOOKUP(D78,Orange!AK:AL,2,0),0)</f>
        <v>1</v>
      </c>
      <c r="V78" s="3">
        <f t="shared" ref="V78:V83" si="89">IFERROR(Q78/$I78,)</f>
        <v>1.1932265492620839E-2</v>
      </c>
      <c r="W78" s="4">
        <f>IFERROR(VLOOKUP($B78,Fibras!$G:$J,2,0),0)+IFERROR(VLOOKUP($D78,Fibras!$G:$J,2,0),0)+IFERROR(VLOOKUP($D78,Simyo!R:S,2,0),0)+IFERROR(VLOOKUP(D78,Orange!AE:AF,2,0),0)</f>
        <v>1</v>
      </c>
      <c r="X78" s="7">
        <f t="shared" ref="X78:X83" si="90">IFERROR(R78/$I78,)</f>
        <v>1.1932265492620839E-2</v>
      </c>
      <c r="Y78" s="22">
        <f>IFERROR(VLOOKUP($B78,Terminales!$A:$B,2,0),0)+IFERROR(VLOOKUP(D78,Fibras!$A:$E,5,0),0)+IFERROR(VLOOKUP(D78,Moviles!$A:$C,3,0),0)+IFERROR(VLOOKUP($D78,Terminales!$A:$B,2,0),0)+IFERROR(VLOOKUP(D78,Fibras!$A:$E,5,0),0)+IFERROR(VLOOKUP(D78,Moviles!$A:$C,3,0),0)</f>
        <v>3</v>
      </c>
      <c r="Z78" s="22">
        <f>IFERROR(VLOOKUP(B78,Terminales!$E:$F,2,0),0)+IFERROR(VLOOKUP(D78,Fibras!$G:$K,5,0),0)+IFERROR(VLOOKUP(D78,Moviles!$G:$I,3,0),0)+IFERROR(VLOOKUP(D78,Terminales!$E:$F,2,0),0)+IFERROR(VLOOKUP(D78,Fibras!$G:$K,5,0),0)+IFERROR(VLOOKUP(D78,Moviles!$G:$I,3,0),0)</f>
        <v>3</v>
      </c>
      <c r="AA78" s="19">
        <f t="shared" ref="AA78:AA83" si="91">IFERROR(Z78/U78,0)</f>
        <v>3</v>
      </c>
      <c r="AB78" s="4">
        <f>IFERROR(VLOOKUP($D78,Fibras!$A:$D,3,0),0)</f>
        <v>1</v>
      </c>
      <c r="AC78" s="4">
        <f>IFERROR(VLOOKUP($D78,Fibras!$G:$J,3,0),0)</f>
        <v>1</v>
      </c>
      <c r="AD78" s="19">
        <f t="shared" ref="AD78:AD83" si="92">IFERROR(AB78/N78,0)</f>
        <v>1</v>
      </c>
      <c r="AE78" s="15">
        <f t="shared" ref="AE78:AE83" si="93">IFERROR(AI78/I78,0)</f>
        <v>31.930742458253363</v>
      </c>
      <c r="AF78" s="4">
        <f>IFERROR(VLOOKUP($B78,Fibras!$A:$E,4,0),0)+IFERROR(VLOOKUP($D78,Fibras!$A:$E,4,0),0)</f>
        <v>1</v>
      </c>
      <c r="AG78" s="4">
        <f>IFERROR(VLOOKUP($B78,Fibras!$G:$J,4,0),0)+IFERROR(VLOOKUP($D78,Fibras!$G:$J,4,0),0)</f>
        <v>1</v>
      </c>
      <c r="AH78" s="21">
        <f t="shared" ref="AH78:AH83" si="94">IFERROR(AF78/N78,0)</f>
        <v>1</v>
      </c>
      <c r="AI78" s="170">
        <f>IFERROR(SUMIF('129'!$P:$P,CDM!$F78,'129'!$T:$T),0)</f>
        <v>2676</v>
      </c>
      <c r="AJ78" s="170">
        <f>IFERROR(SUMIF('129'!$P:$P,CDM!$F78,'129'!$U:$U),0)</f>
        <v>2677</v>
      </c>
      <c r="AK78" s="4">
        <f t="shared" si="13"/>
        <v>31.930742458253363</v>
      </c>
      <c r="AL78" s="4">
        <f t="shared" si="14"/>
        <v>31.942674723745984</v>
      </c>
      <c r="AM78" s="119">
        <f t="shared" si="15"/>
        <v>4.7729061970483357E-2</v>
      </c>
      <c r="AN78" s="4">
        <f>IFERROR(IFERROR(SUMIF('129'!$P:$P,CDM!$F78,'129'!$Y:$Y),0)/IFERROR(SUMIF('129'!$P:$P,CDM!$F78,'129'!$X:$X),0),0)</f>
        <v>36.689984591679504</v>
      </c>
      <c r="AO78" s="4">
        <f>IFERROR(IFERROR(SUMIF('129'!P:P,CDM!$F78,'129'!$Z:$Z),0)/IFERROR(SUMIF('129'!P:P,CDM!$F78,'129'!$X:$X),0),0)</f>
        <v>9.1882896764252688</v>
      </c>
      <c r="AP78" s="34">
        <f t="shared" ref="AP78:AP83" si="95">X78/$X$23</f>
        <v>0.14915331865776049</v>
      </c>
      <c r="AQ78" s="35">
        <f t="shared" ref="AQ78:AQ83" si="96">AA78/$AA$23</f>
        <v>10</v>
      </c>
      <c r="AR78" s="35">
        <f t="shared" ref="AR78:AR83" si="97">AD78/$AD$23</f>
        <v>3.3333333333333335</v>
      </c>
      <c r="AS78" s="35">
        <f t="shared" ref="AS78:AS83" si="98">AH78/$AH$23</f>
        <v>1.0869565217391304</v>
      </c>
      <c r="AT78" s="10" t="str">
        <f t="shared" ref="AT78:AT83" si="99">IF(AP78&lt;70%,"Z",IF(AP78&lt;90%,"C",IF(AP78&lt;100%,"B","A")))</f>
        <v>Z</v>
      </c>
      <c r="AU78" s="10" t="str">
        <f t="shared" ref="AU78:AU83" si="100">IF(AQ78&lt;70%,"Z",IF(AQ78&lt;90%,"C",IF(AQ78&lt;100%,"B","A")))</f>
        <v>A</v>
      </c>
      <c r="AV78" s="10" t="str">
        <f t="shared" ref="AV78:AV83" si="101">IF(AR78&lt;70%,"Z",IF(AR78&lt;90%,"C",IF(AR78&lt;100%,"B","A")))</f>
        <v>A</v>
      </c>
      <c r="AW78" s="10" t="str">
        <f t="shared" ref="AW78:AW83" si="102">IF(AS78&lt;70%,"Z",IF(AS78&lt;90%,"C",IF(AS78&lt;100%,"B","A")))</f>
        <v>A</v>
      </c>
      <c r="AX78" s="10">
        <f t="shared" ref="AX78:AX83" si="103">VLOOKUP(AT78,$BH$4:$BL$7,2,0)+VLOOKUP(AU78,$BH$4:$BL$7,3,0)+VLOOKUP(AV78,$BH$4:$BL$7,4,0)+VLOOKUP(AW78,$BH$4:$BL$7,5,0)</f>
        <v>0</v>
      </c>
    </row>
    <row r="79" spans="1:50" x14ac:dyDescent="0.25">
      <c r="A79" s="104">
        <v>45622</v>
      </c>
      <c r="B79" s="104"/>
      <c r="C79" s="107">
        <v>84549</v>
      </c>
      <c r="D79" s="105" t="s">
        <v>600</v>
      </c>
      <c r="E79" s="105"/>
      <c r="F79" s="167" t="s">
        <v>608</v>
      </c>
      <c r="G79" s="105" t="s">
        <v>39</v>
      </c>
      <c r="H79" s="191">
        <f>IFERROR(VLOOKUP(F79,'129'!P:AA,12,0),0)</f>
        <v>0</v>
      </c>
      <c r="I79" s="166">
        <f>IFERROR(SUMIF('129'!$P:$P,CDM!$F79,'129'!$W:$W),0)</f>
        <v>0</v>
      </c>
      <c r="J79" s="170">
        <f>IFERROR(SUMIF('129'!$P:$P,CDM!$F79,'129'!$Q:$Q),0)</f>
        <v>0</v>
      </c>
      <c r="K79" s="4">
        <f>IFERROR(VLOOKUP($D79,Simyo!O:P,2,0),0)</f>
        <v>0</v>
      </c>
      <c r="L79" s="4">
        <f>IFERROR(VLOOKUP($D79,Simyo!$I:$J,2,0),0)</f>
        <v>0</v>
      </c>
      <c r="M79" s="4">
        <f>IFERROR(VLOOKUP(D79,Moviles!A:B,2,0),0)</f>
        <v>0</v>
      </c>
      <c r="N79" s="4">
        <f>IFERROR(VLOOKUP($B79,Fibras!$A:$D,2,0),0)+IFERROR(VLOOKUP($D79,Fibras!$A:$D,2,0),0)</f>
        <v>0</v>
      </c>
      <c r="O79" s="4">
        <f>IFERROR(VLOOKUP(D79,Orange!AB:AC,2,0),0)</f>
        <v>0</v>
      </c>
      <c r="P79" s="4">
        <f>IFERROR(VLOOKUP(D79,Orange!AH:AI,2,0),0)</f>
        <v>0</v>
      </c>
      <c r="Q79" s="4">
        <f t="shared" si="85"/>
        <v>0</v>
      </c>
      <c r="R79" s="4">
        <f t="shared" si="86"/>
        <v>0</v>
      </c>
      <c r="S79" s="20">
        <f t="shared" si="87"/>
        <v>0</v>
      </c>
      <c r="T79" s="20">
        <f t="shared" si="88"/>
        <v>0</v>
      </c>
      <c r="U79" s="4">
        <f>IFERROR(VLOOKUP($B79,Moviles!$G:$I,2,0),0)+IFERROR(VLOOKUP($D79,Moviles!$G:$I,2,0),0)+ IFERROR(VLOOKUP($D79,Simyo!L:M,2,0),0)+IFERROR(VLOOKUP(D79,Orange!AK:AL,2,0),0)</f>
        <v>0</v>
      </c>
      <c r="V79" s="3">
        <f t="shared" si="89"/>
        <v>0</v>
      </c>
      <c r="W79" s="4">
        <f>IFERROR(VLOOKUP($B79,Fibras!$G:$J,2,0),0)+IFERROR(VLOOKUP($D79,Fibras!$G:$J,2,0),0)+IFERROR(VLOOKUP($D79,Simyo!R:S,2,0),0)+IFERROR(VLOOKUP(D79,Orange!AE:AF,2,0),0)</f>
        <v>0</v>
      </c>
      <c r="X79" s="7">
        <f t="shared" si="90"/>
        <v>0</v>
      </c>
      <c r="Y79" s="22">
        <f>IFERROR(VLOOKUP($B79,Terminales!$A:$B,2,0),0)+IFERROR(VLOOKUP(D79,Fibras!$A:$E,5,0),0)+IFERROR(VLOOKUP(D79,Moviles!$A:$C,3,0),0)+IFERROR(VLOOKUP($D79,Terminales!$A:$B,2,0),0)+IFERROR(VLOOKUP(D79,Fibras!$A:$E,5,0),0)+IFERROR(VLOOKUP(D79,Moviles!$A:$C,3,0),0)</f>
        <v>0</v>
      </c>
      <c r="Z79" s="22">
        <f>IFERROR(VLOOKUP(B79,Terminales!$E:$F,2,0),0)+IFERROR(VLOOKUP(D79,Fibras!$G:$K,5,0),0)+IFERROR(VLOOKUP(D79,Moviles!$G:$I,3,0),0)+IFERROR(VLOOKUP(D79,Terminales!$E:$F,2,0),0)+IFERROR(VLOOKUP(D79,Fibras!$G:$K,5,0),0)+IFERROR(VLOOKUP(D79,Moviles!$G:$I,3,0),0)</f>
        <v>0</v>
      </c>
      <c r="AA79" s="19">
        <f t="shared" si="91"/>
        <v>0</v>
      </c>
      <c r="AB79" s="4">
        <f>IFERROR(VLOOKUP($D79,Fibras!$A:$D,3,0),0)</f>
        <v>0</v>
      </c>
      <c r="AC79" s="4">
        <f>IFERROR(VLOOKUP($D79,Fibras!$G:$J,3,0),0)</f>
        <v>0</v>
      </c>
      <c r="AD79" s="19">
        <f t="shared" si="92"/>
        <v>0</v>
      </c>
      <c r="AE79" s="15">
        <f t="shared" si="93"/>
        <v>0</v>
      </c>
      <c r="AF79" s="4">
        <f>IFERROR(VLOOKUP($B79,Fibras!$A:$E,4,0),0)+IFERROR(VLOOKUP($D79,Fibras!$A:$E,4,0),0)</f>
        <v>0</v>
      </c>
      <c r="AG79" s="4">
        <f>IFERROR(VLOOKUP($B79,Fibras!$G:$J,4,0),0)+IFERROR(VLOOKUP($D79,Fibras!$G:$J,4,0),0)</f>
        <v>0</v>
      </c>
      <c r="AH79" s="21">
        <f t="shared" si="94"/>
        <v>0</v>
      </c>
      <c r="AI79" s="170">
        <f>IFERROR(SUMIF('129'!$P:$P,CDM!$F79,'129'!$T:$T),0)</f>
        <v>0</v>
      </c>
      <c r="AJ79" s="170">
        <f>IFERROR(SUMIF('129'!$P:$P,CDM!$F79,'129'!$U:$U),0)</f>
        <v>0</v>
      </c>
      <c r="AK79" s="4" t="str">
        <f t="shared" si="13"/>
        <v>-</v>
      </c>
      <c r="AL79" s="4" t="str">
        <f t="shared" si="14"/>
        <v>-</v>
      </c>
      <c r="AM79" s="119" t="str">
        <f t="shared" si="15"/>
        <v>-</v>
      </c>
      <c r="AN79" s="4">
        <f>IFERROR(IFERROR(SUMIF('129'!$P:$P,CDM!$F79,'129'!$Y:$Y),0)/IFERROR(SUMIF('129'!$P:$P,CDM!$F79,'129'!$X:$X),0),0)</f>
        <v>0</v>
      </c>
      <c r="AO79" s="4">
        <f>IFERROR(IFERROR(SUMIF('129'!P:P,CDM!$F79,'129'!$Z:$Z),0)/IFERROR(SUMIF('129'!P:P,CDM!$F79,'129'!$X:$X),0),0)</f>
        <v>0</v>
      </c>
      <c r="AP79" s="34">
        <f t="shared" si="95"/>
        <v>0</v>
      </c>
      <c r="AQ79" s="35">
        <f t="shared" si="96"/>
        <v>0</v>
      </c>
      <c r="AR79" s="35">
        <f t="shared" si="97"/>
        <v>0</v>
      </c>
      <c r="AS79" s="35">
        <f t="shared" si="98"/>
        <v>0</v>
      </c>
      <c r="AT79" s="10" t="str">
        <f t="shared" si="99"/>
        <v>Z</v>
      </c>
      <c r="AU79" s="10" t="str">
        <f t="shared" si="100"/>
        <v>Z</v>
      </c>
      <c r="AV79" s="10" t="str">
        <f t="shared" si="101"/>
        <v>Z</v>
      </c>
      <c r="AW79" s="10" t="str">
        <f t="shared" si="102"/>
        <v>Z</v>
      </c>
      <c r="AX79" s="10">
        <f t="shared" si="103"/>
        <v>-10</v>
      </c>
    </row>
    <row r="80" spans="1:50" x14ac:dyDescent="0.25">
      <c r="A80" s="104">
        <v>45622</v>
      </c>
      <c r="B80" s="104"/>
      <c r="C80" s="107">
        <v>85048</v>
      </c>
      <c r="D80" s="105" t="s">
        <v>601</v>
      </c>
      <c r="E80" s="105"/>
      <c r="F80" s="167" t="s">
        <v>609</v>
      </c>
      <c r="G80" s="105" t="s">
        <v>39</v>
      </c>
      <c r="H80" s="191">
        <f>IFERROR(VLOOKUP(F80,'129'!P:AA,12,0),0)</f>
        <v>94.270825000000016</v>
      </c>
      <c r="I80" s="166">
        <f>IFERROR(SUMIF('129'!$P:$P,CDM!$F80,'129'!$W:$W),0)</f>
        <v>82.118603999999991</v>
      </c>
      <c r="J80" s="170">
        <f>IFERROR(SUMIF('129'!$P:$P,CDM!$F80,'129'!$Q:$Q),0)</f>
        <v>15</v>
      </c>
      <c r="K80" s="4">
        <f>IFERROR(VLOOKUP($D80,Simyo!O:P,2,0),0)</f>
        <v>0</v>
      </c>
      <c r="L80" s="4">
        <f>IFERROR(VLOOKUP($D80,Simyo!$I:$J,2,0),0)</f>
        <v>0</v>
      </c>
      <c r="M80" s="4">
        <f>IFERROR(VLOOKUP(D80,Moviles!A:B,2,0),0)</f>
        <v>0</v>
      </c>
      <c r="N80" s="4">
        <f>IFERROR(VLOOKUP($B80,Fibras!$A:$D,2,0),0)+IFERROR(VLOOKUP($D80,Fibras!$A:$D,2,0),0)</f>
        <v>0</v>
      </c>
      <c r="O80" s="4">
        <f>IFERROR(VLOOKUP(D80,Orange!AB:AC,2,0),0)</f>
        <v>0</v>
      </c>
      <c r="P80" s="4">
        <f>IFERROR(VLOOKUP(D80,Orange!AH:AI,2,0),0)</f>
        <v>0</v>
      </c>
      <c r="Q80" s="4">
        <f t="shared" si="85"/>
        <v>0</v>
      </c>
      <c r="R80" s="4">
        <f t="shared" si="86"/>
        <v>0</v>
      </c>
      <c r="S80" s="20">
        <f t="shared" si="87"/>
        <v>0</v>
      </c>
      <c r="T80" s="20">
        <f t="shared" si="88"/>
        <v>0</v>
      </c>
      <c r="U80" s="4">
        <f>IFERROR(VLOOKUP($B80,Moviles!$G:$I,2,0),0)+IFERROR(VLOOKUP($D80,Moviles!$G:$I,2,0),0)+ IFERROR(VLOOKUP($D80,Simyo!L:M,2,0),0)+IFERROR(VLOOKUP(D80,Orange!AK:AL,2,0),0)</f>
        <v>0</v>
      </c>
      <c r="V80" s="3">
        <f t="shared" si="89"/>
        <v>0</v>
      </c>
      <c r="W80" s="4">
        <f>IFERROR(VLOOKUP($B80,Fibras!$G:$J,2,0),0)+IFERROR(VLOOKUP($D80,Fibras!$G:$J,2,0),0)+IFERROR(VLOOKUP($D80,Simyo!R:S,2,0),0)+IFERROR(VLOOKUP(D80,Orange!AE:AF,2,0),0)</f>
        <v>0</v>
      </c>
      <c r="X80" s="7">
        <f t="shared" si="90"/>
        <v>0</v>
      </c>
      <c r="Y80" s="22">
        <f>IFERROR(VLOOKUP($B80,Terminales!$A:$B,2,0),0)+IFERROR(VLOOKUP(D80,Fibras!$A:$E,5,0),0)+IFERROR(VLOOKUP(D80,Moviles!$A:$C,3,0),0)+IFERROR(VLOOKUP($D80,Terminales!$A:$B,2,0),0)+IFERROR(VLOOKUP(D80,Fibras!$A:$E,5,0),0)+IFERROR(VLOOKUP(D80,Moviles!$A:$C,3,0),0)</f>
        <v>0</v>
      </c>
      <c r="Z80" s="22">
        <f>IFERROR(VLOOKUP(B80,Terminales!$E:$F,2,0),0)+IFERROR(VLOOKUP(D80,Fibras!$G:$K,5,0),0)+IFERROR(VLOOKUP(D80,Moviles!$G:$I,3,0),0)+IFERROR(VLOOKUP(D80,Terminales!$E:$F,2,0),0)+IFERROR(VLOOKUP(D80,Fibras!$G:$K,5,0),0)+IFERROR(VLOOKUP(D80,Moviles!$G:$I,3,0),0)</f>
        <v>0</v>
      </c>
      <c r="AA80" s="19">
        <f t="shared" si="91"/>
        <v>0</v>
      </c>
      <c r="AB80" s="4">
        <f>IFERROR(VLOOKUP($D80,Fibras!$A:$D,3,0),0)</f>
        <v>0</v>
      </c>
      <c r="AC80" s="4">
        <f>IFERROR(VLOOKUP($D80,Fibras!$G:$J,3,0),0)</f>
        <v>0</v>
      </c>
      <c r="AD80" s="19">
        <f t="shared" si="92"/>
        <v>0</v>
      </c>
      <c r="AE80" s="15">
        <f t="shared" si="93"/>
        <v>31.101356764418455</v>
      </c>
      <c r="AF80" s="4">
        <f>IFERROR(VLOOKUP($B80,Fibras!$A:$E,4,0),0)+IFERROR(VLOOKUP($D80,Fibras!$A:$E,4,0),0)</f>
        <v>0</v>
      </c>
      <c r="AG80" s="4">
        <f>IFERROR(VLOOKUP($B80,Fibras!$G:$J,4,0),0)+IFERROR(VLOOKUP($D80,Fibras!$G:$J,4,0),0)</f>
        <v>0</v>
      </c>
      <c r="AH80" s="21">
        <f t="shared" si="94"/>
        <v>0</v>
      </c>
      <c r="AI80" s="170">
        <f>IFERROR(SUMIF('129'!$P:$P,CDM!$F80,'129'!$T:$T),0)</f>
        <v>2554</v>
      </c>
      <c r="AJ80" s="170">
        <f>IFERROR(SUMIF('129'!$P:$P,CDM!$F80,'129'!$U:$U),0)</f>
        <v>2591</v>
      </c>
      <c r="AK80" s="4">
        <f t="shared" si="13"/>
        <v>31.101356764418455</v>
      </c>
      <c r="AL80" s="4">
        <f t="shared" si="14"/>
        <v>31.551924579721305</v>
      </c>
      <c r="AM80" s="119">
        <f t="shared" si="15"/>
        <v>0.18266262782548034</v>
      </c>
      <c r="AN80" s="4">
        <f>IFERROR(IFERROR(SUMIF('129'!$P:$P,CDM!$F80,'129'!$Y:$Y),0)/IFERROR(SUMIF('129'!$P:$P,CDM!$F80,'129'!$X:$X),0),0)</f>
        <v>27.655106586064271</v>
      </c>
      <c r="AO80" s="4">
        <f>IFERROR(IFERROR(SUMIF('129'!P:P,CDM!$F80,'129'!$Z:$Z),0)/IFERROR(SUMIF('129'!P:P,CDM!$F80,'129'!$X:$X),0),0)</f>
        <v>21.557429207763285</v>
      </c>
      <c r="AP80" s="34">
        <f t="shared" si="95"/>
        <v>0</v>
      </c>
      <c r="AQ80" s="35">
        <f t="shared" si="96"/>
        <v>0</v>
      </c>
      <c r="AR80" s="35">
        <f t="shared" si="97"/>
        <v>0</v>
      </c>
      <c r="AS80" s="35">
        <f t="shared" si="98"/>
        <v>0</v>
      </c>
      <c r="AT80" s="10" t="str">
        <f t="shared" si="99"/>
        <v>Z</v>
      </c>
      <c r="AU80" s="10" t="str">
        <f t="shared" si="100"/>
        <v>Z</v>
      </c>
      <c r="AV80" s="10" t="str">
        <f t="shared" si="101"/>
        <v>Z</v>
      </c>
      <c r="AW80" s="10" t="str">
        <f t="shared" si="102"/>
        <v>Z</v>
      </c>
      <c r="AX80" s="10">
        <f t="shared" si="103"/>
        <v>-10</v>
      </c>
    </row>
    <row r="81" spans="1:50" x14ac:dyDescent="0.25">
      <c r="A81" s="104">
        <v>45622</v>
      </c>
      <c r="B81" s="104"/>
      <c r="C81" s="107">
        <v>85058</v>
      </c>
      <c r="D81" s="105" t="s">
        <v>602</v>
      </c>
      <c r="E81" s="105"/>
      <c r="F81" s="167" t="s">
        <v>610</v>
      </c>
      <c r="G81" s="105" t="s">
        <v>39</v>
      </c>
      <c r="H81" s="191">
        <f>IFERROR(VLOOKUP(F81,'129'!P:AA,12,0),0)</f>
        <v>0</v>
      </c>
      <c r="I81" s="166">
        <f>IFERROR(SUMIF('129'!$P:$P,CDM!$F81,'129'!$W:$W),0)</f>
        <v>0</v>
      </c>
      <c r="J81" s="170">
        <f>IFERROR(SUMIF('129'!$P:$P,CDM!$F81,'129'!$Q:$Q),0)</f>
        <v>0</v>
      </c>
      <c r="K81" s="4">
        <f>IFERROR(VLOOKUP($D81,Simyo!O:P,2,0),0)</f>
        <v>0</v>
      </c>
      <c r="L81" s="4">
        <f>IFERROR(VLOOKUP($D81,Simyo!$I:$J,2,0),0)</f>
        <v>0</v>
      </c>
      <c r="M81" s="4">
        <f>IFERROR(VLOOKUP(D81,Moviles!A:B,2,0),0)</f>
        <v>0</v>
      </c>
      <c r="N81" s="4">
        <f>IFERROR(VLOOKUP($B81,Fibras!$A:$D,2,0),0)+IFERROR(VLOOKUP($D81,Fibras!$A:$D,2,0),0)</f>
        <v>0</v>
      </c>
      <c r="O81" s="4">
        <f>IFERROR(VLOOKUP(D81,Orange!AB:AC,2,0),0)</f>
        <v>0</v>
      </c>
      <c r="P81" s="4">
        <f>IFERROR(VLOOKUP(D81,Orange!AH:AI,2,0),0)</f>
        <v>0</v>
      </c>
      <c r="Q81" s="4">
        <f t="shared" si="85"/>
        <v>0</v>
      </c>
      <c r="R81" s="4">
        <f t="shared" si="86"/>
        <v>0</v>
      </c>
      <c r="S81" s="20">
        <f t="shared" si="87"/>
        <v>0</v>
      </c>
      <c r="T81" s="20">
        <f t="shared" si="88"/>
        <v>0</v>
      </c>
      <c r="U81" s="4">
        <f>IFERROR(VLOOKUP($B81,Moviles!$G:$I,2,0),0)+IFERROR(VLOOKUP($D81,Moviles!$G:$I,2,0),0)+ IFERROR(VLOOKUP($D81,Simyo!L:M,2,0),0)+IFERROR(VLOOKUP(D81,Orange!AK:AL,2,0),0)</f>
        <v>0</v>
      </c>
      <c r="V81" s="3">
        <f t="shared" si="89"/>
        <v>0</v>
      </c>
      <c r="W81" s="4">
        <f>IFERROR(VLOOKUP($B81,Fibras!$G:$J,2,0),0)+IFERROR(VLOOKUP($D81,Fibras!$G:$J,2,0),0)+IFERROR(VLOOKUP($D81,Simyo!R:S,2,0),0)+IFERROR(VLOOKUP(D81,Orange!AE:AF,2,0),0)</f>
        <v>0</v>
      </c>
      <c r="X81" s="7">
        <f t="shared" si="90"/>
        <v>0</v>
      </c>
      <c r="Y81" s="22">
        <f>IFERROR(VLOOKUP($B81,Terminales!$A:$B,2,0),0)+IFERROR(VLOOKUP(D81,Fibras!$A:$E,5,0),0)+IFERROR(VLOOKUP(D81,Moviles!$A:$C,3,0),0)+IFERROR(VLOOKUP($D81,Terminales!$A:$B,2,0),0)+IFERROR(VLOOKUP(D81,Fibras!$A:$E,5,0),0)+IFERROR(VLOOKUP(D81,Moviles!$A:$C,3,0),0)</f>
        <v>0</v>
      </c>
      <c r="Z81" s="22">
        <f>IFERROR(VLOOKUP(B81,Terminales!$E:$F,2,0),0)+IFERROR(VLOOKUP(D81,Fibras!$G:$K,5,0),0)+IFERROR(VLOOKUP(D81,Moviles!$G:$I,3,0),0)+IFERROR(VLOOKUP(D81,Terminales!$E:$F,2,0),0)+IFERROR(VLOOKUP(D81,Fibras!$G:$K,5,0),0)+IFERROR(VLOOKUP(D81,Moviles!$G:$I,3,0),0)</f>
        <v>0</v>
      </c>
      <c r="AA81" s="19">
        <f t="shared" si="91"/>
        <v>0</v>
      </c>
      <c r="AB81" s="4">
        <f>IFERROR(VLOOKUP($D81,Fibras!$A:$D,3,0),0)</f>
        <v>0</v>
      </c>
      <c r="AC81" s="4">
        <f>IFERROR(VLOOKUP($D81,Fibras!$G:$J,3,0),0)</f>
        <v>0</v>
      </c>
      <c r="AD81" s="19">
        <f t="shared" si="92"/>
        <v>0</v>
      </c>
      <c r="AE81" s="15">
        <f t="shared" si="93"/>
        <v>0</v>
      </c>
      <c r="AF81" s="4">
        <f>IFERROR(VLOOKUP($B81,Fibras!$A:$E,4,0),0)+IFERROR(VLOOKUP($D81,Fibras!$A:$E,4,0),0)</f>
        <v>0</v>
      </c>
      <c r="AG81" s="4">
        <f>IFERROR(VLOOKUP($B81,Fibras!$G:$J,4,0),0)+IFERROR(VLOOKUP($D81,Fibras!$G:$J,4,0),0)</f>
        <v>0</v>
      </c>
      <c r="AH81" s="21">
        <f t="shared" si="94"/>
        <v>0</v>
      </c>
      <c r="AI81" s="170">
        <f>IFERROR(SUMIF('129'!$P:$P,CDM!$F81,'129'!$T:$T),0)</f>
        <v>0</v>
      </c>
      <c r="AJ81" s="170">
        <f>IFERROR(SUMIF('129'!$P:$P,CDM!$F81,'129'!$U:$U),0)</f>
        <v>0</v>
      </c>
      <c r="AK81" s="4" t="str">
        <f t="shared" si="13"/>
        <v>-</v>
      </c>
      <c r="AL81" s="4" t="str">
        <f t="shared" si="14"/>
        <v>-</v>
      </c>
      <c r="AM81" s="119" t="str">
        <f t="shared" si="15"/>
        <v>-</v>
      </c>
      <c r="AN81" s="4">
        <f>IFERROR(IFERROR(SUMIF('129'!$P:$P,CDM!$F81,'129'!$Y:$Y),0)/IFERROR(SUMIF('129'!$P:$P,CDM!$F81,'129'!$X:$X),0),0)</f>
        <v>0</v>
      </c>
      <c r="AO81" s="4">
        <f>IFERROR(IFERROR(SUMIF('129'!P:P,CDM!$F81,'129'!$Z:$Z),0)/IFERROR(SUMIF('129'!P:P,CDM!$F81,'129'!$X:$X),0),0)</f>
        <v>0</v>
      </c>
      <c r="AP81" s="34">
        <f t="shared" si="95"/>
        <v>0</v>
      </c>
      <c r="AQ81" s="35">
        <f t="shared" si="96"/>
        <v>0</v>
      </c>
      <c r="AR81" s="35">
        <f t="shared" si="97"/>
        <v>0</v>
      </c>
      <c r="AS81" s="35">
        <f t="shared" si="98"/>
        <v>0</v>
      </c>
      <c r="AT81" s="10" t="str">
        <f t="shared" si="99"/>
        <v>Z</v>
      </c>
      <c r="AU81" s="10" t="str">
        <f t="shared" si="100"/>
        <v>Z</v>
      </c>
      <c r="AV81" s="10" t="str">
        <f t="shared" si="101"/>
        <v>Z</v>
      </c>
      <c r="AW81" s="10" t="str">
        <f t="shared" si="102"/>
        <v>Z</v>
      </c>
      <c r="AX81" s="10">
        <f t="shared" si="103"/>
        <v>-10</v>
      </c>
    </row>
    <row r="82" spans="1:50" s="102" customFormat="1" x14ac:dyDescent="0.25">
      <c r="A82" s="104">
        <v>45622</v>
      </c>
      <c r="B82" s="104"/>
      <c r="C82" s="107">
        <v>85071</v>
      </c>
      <c r="D82" s="105" t="s">
        <v>603</v>
      </c>
      <c r="E82" s="105"/>
      <c r="F82" s="167" t="s">
        <v>611</v>
      </c>
      <c r="G82" s="105" t="s">
        <v>39</v>
      </c>
      <c r="H82" s="191">
        <f>IFERROR(VLOOKUP(F82,'129'!P:AA,12,0),0)</f>
        <v>87.613045000000014</v>
      </c>
      <c r="I82" s="166">
        <f>IFERROR(SUMIF('129'!$P:$P,CDM!$F82,'129'!$W:$W),0)</f>
        <v>76.676378</v>
      </c>
      <c r="J82" s="170">
        <f>IFERROR(SUMIF('129'!$P:$P,CDM!$F82,'129'!$Q:$Q),0)</f>
        <v>10</v>
      </c>
      <c r="K82" s="4">
        <f>IFERROR(VLOOKUP($D82,Simyo!O:P,2,0),0)</f>
        <v>0</v>
      </c>
      <c r="L82" s="4">
        <f>IFERROR(VLOOKUP($D82,Simyo!$I:$J,2,0),0)</f>
        <v>0</v>
      </c>
      <c r="M82" s="4">
        <f>IFERROR(VLOOKUP(D82,Moviles!A:B,2,0),0)</f>
        <v>4</v>
      </c>
      <c r="N82" s="4">
        <f>IFERROR(VLOOKUP($B82,Fibras!$A:$D,2,0),0)+IFERROR(VLOOKUP($D82,Fibras!$A:$D,2,0),0)</f>
        <v>2</v>
      </c>
      <c r="O82" s="4">
        <f>IFERROR(VLOOKUP(D82,Orange!AB:AC,2,0),0)</f>
        <v>0</v>
      </c>
      <c r="P82" s="4">
        <f>IFERROR(VLOOKUP(D82,Orange!AH:AI,2,0),0)</f>
        <v>0</v>
      </c>
      <c r="Q82" s="4">
        <f t="shared" si="85"/>
        <v>4</v>
      </c>
      <c r="R82" s="4">
        <f t="shared" si="86"/>
        <v>2</v>
      </c>
      <c r="S82" s="20">
        <f t="shared" si="87"/>
        <v>1</v>
      </c>
      <c r="T82" s="20">
        <f t="shared" si="88"/>
        <v>1.5</v>
      </c>
      <c r="U82" s="4">
        <f>IFERROR(VLOOKUP($B82,Moviles!$G:$I,2,0),0)+IFERROR(VLOOKUP($D82,Moviles!$G:$I,2,0),0)+ IFERROR(VLOOKUP($D82,Simyo!L:M,2,0),0)+IFERROR(VLOOKUP(D82,Orange!AK:AL,2,0),0)</f>
        <v>4</v>
      </c>
      <c r="V82" s="3">
        <f t="shared" si="89"/>
        <v>5.2167305033631088E-2</v>
      </c>
      <c r="W82" s="4">
        <f>IFERROR(VLOOKUP($B82,Fibras!$G:$J,2,0),0)+IFERROR(VLOOKUP($D82,Fibras!$G:$J,2,0),0)+IFERROR(VLOOKUP($D82,Simyo!R:S,2,0),0)+IFERROR(VLOOKUP(D82,Orange!AE:AF,2,0),0)</f>
        <v>3</v>
      </c>
      <c r="X82" s="7">
        <f t="shared" si="90"/>
        <v>2.6083652516815544E-2</v>
      </c>
      <c r="Y82" s="22">
        <f>IFERROR(VLOOKUP($B82,Terminales!$A:$B,2,0),0)+IFERROR(VLOOKUP(D82,Fibras!$A:$E,5,0),0)+IFERROR(VLOOKUP(D82,Moviles!$A:$C,3,0),0)+IFERROR(VLOOKUP($D82,Terminales!$A:$B,2,0),0)+IFERROR(VLOOKUP(D82,Fibras!$A:$E,5,0),0)+IFERROR(VLOOKUP(D82,Moviles!$A:$C,3,0),0)</f>
        <v>0</v>
      </c>
      <c r="Z82" s="22">
        <f>IFERROR(VLOOKUP(B82,Terminales!$E:$F,2,0),0)+IFERROR(VLOOKUP(D82,Fibras!$G:$K,5,0),0)+IFERROR(VLOOKUP(D82,Moviles!$G:$I,3,0),0)+IFERROR(VLOOKUP(D82,Terminales!$E:$F,2,0),0)+IFERROR(VLOOKUP(D82,Fibras!$G:$K,5,0),0)+IFERROR(VLOOKUP(D82,Moviles!$G:$I,3,0),0)</f>
        <v>0</v>
      </c>
      <c r="AA82" s="19">
        <f t="shared" si="91"/>
        <v>0</v>
      </c>
      <c r="AB82" s="4">
        <f>IFERROR(VLOOKUP($D82,Fibras!$A:$D,3,0),0)</f>
        <v>2</v>
      </c>
      <c r="AC82" s="4">
        <f>IFERROR(VLOOKUP($D82,Fibras!$G:$J,3,0),0)</f>
        <v>3</v>
      </c>
      <c r="AD82" s="19">
        <f t="shared" si="92"/>
        <v>1</v>
      </c>
      <c r="AE82" s="15">
        <f t="shared" si="93"/>
        <v>34.873843414982382</v>
      </c>
      <c r="AF82" s="4">
        <f>IFERROR(VLOOKUP($B82,Fibras!$A:$E,4,0),0)+IFERROR(VLOOKUP($D82,Fibras!$A:$E,4,0),0)</f>
        <v>2</v>
      </c>
      <c r="AG82" s="4">
        <f>IFERROR(VLOOKUP($B82,Fibras!$G:$J,4,0),0)+IFERROR(VLOOKUP($D82,Fibras!$G:$J,4,0),0)</f>
        <v>3</v>
      </c>
      <c r="AH82" s="21">
        <f t="shared" si="94"/>
        <v>1</v>
      </c>
      <c r="AI82" s="170">
        <f>IFERROR(SUMIF('129'!$P:$P,CDM!$F82,'129'!$T:$T),0)</f>
        <v>2674</v>
      </c>
      <c r="AJ82" s="170">
        <f>IFERROR(SUMIF('129'!$P:$P,CDM!$F82,'129'!$U:$U),0)</f>
        <v>2781</v>
      </c>
      <c r="AK82" s="4">
        <f t="shared" si="13"/>
        <v>34.873843414982382</v>
      </c>
      <c r="AL82" s="4">
        <f t="shared" si="14"/>
        <v>36.269318824632016</v>
      </c>
      <c r="AM82" s="119">
        <f t="shared" si="15"/>
        <v>0.13041826258407771</v>
      </c>
      <c r="AN82" s="4">
        <f>IFERROR(IFERROR(SUMIF('129'!$P:$P,CDM!$F82,'129'!$Y:$Y),0)/IFERROR(SUMIF('129'!$P:$P,CDM!$F82,'129'!$X:$X),0),0)</f>
        <v>28.112087912087912</v>
      </c>
      <c r="AO82" s="4">
        <f>IFERROR(IFERROR(SUMIF('129'!P:P,CDM!$F82,'129'!$Z:$Z),0)/IFERROR(SUMIF('129'!P:P,CDM!$F82,'129'!$X:$X),0),0)</f>
        <v>10.902668759811617</v>
      </c>
      <c r="AP82" s="34">
        <f t="shared" si="95"/>
        <v>0.32604565646019429</v>
      </c>
      <c r="AQ82" s="35">
        <f t="shared" si="96"/>
        <v>0</v>
      </c>
      <c r="AR82" s="35">
        <f t="shared" si="97"/>
        <v>3.3333333333333335</v>
      </c>
      <c r="AS82" s="35">
        <f t="shared" si="98"/>
        <v>1.0869565217391304</v>
      </c>
      <c r="AT82" s="10" t="str">
        <f t="shared" si="99"/>
        <v>Z</v>
      </c>
      <c r="AU82" s="10" t="str">
        <f t="shared" si="100"/>
        <v>Z</v>
      </c>
      <c r="AV82" s="10" t="str">
        <f t="shared" si="101"/>
        <v>A</v>
      </c>
      <c r="AW82" s="10" t="str">
        <f t="shared" si="102"/>
        <v>A</v>
      </c>
      <c r="AX82" s="10">
        <f t="shared" si="103"/>
        <v>-2</v>
      </c>
    </row>
    <row r="83" spans="1:50" s="102" customFormat="1" x14ac:dyDescent="0.25">
      <c r="A83" s="104">
        <v>45622</v>
      </c>
      <c r="B83" s="104"/>
      <c r="C83" s="107">
        <v>85073</v>
      </c>
      <c r="D83" s="105" t="s">
        <v>604</v>
      </c>
      <c r="E83" s="105"/>
      <c r="F83" s="167" t="s">
        <v>612</v>
      </c>
      <c r="G83" s="105" t="s">
        <v>39</v>
      </c>
      <c r="H83" s="191">
        <f>IFERROR(VLOOKUP(F83,'129'!P:AA,12,0),0)</f>
        <v>100.406098</v>
      </c>
      <c r="I83" s="166">
        <f>IFERROR(SUMIF('129'!$P:$P,CDM!$F83,'129'!$W:$W),0)</f>
        <v>86.537210999999985</v>
      </c>
      <c r="J83" s="170">
        <f>IFERROR(SUMIF('129'!$P:$P,CDM!$F83,'129'!$Q:$Q),0)</f>
        <v>77</v>
      </c>
      <c r="K83" s="4">
        <f>IFERROR(VLOOKUP($D83,Simyo!O:P,2,0),0)</f>
        <v>0</v>
      </c>
      <c r="L83" s="4">
        <f>IFERROR(VLOOKUP($D83,Simyo!$I:$J,2,0),0)</f>
        <v>0</v>
      </c>
      <c r="M83" s="4">
        <f>IFERROR(VLOOKUP(D83,Moviles!A:B,2,0),0)</f>
        <v>13</v>
      </c>
      <c r="N83" s="4">
        <f>IFERROR(VLOOKUP($B83,Fibras!$A:$D,2,0),0)+IFERROR(VLOOKUP($D83,Fibras!$A:$D,2,0),0)</f>
        <v>9</v>
      </c>
      <c r="O83" s="4">
        <f>IFERROR(VLOOKUP(D83,Orange!AB:AC,2,0),0)</f>
        <v>0</v>
      </c>
      <c r="P83" s="4">
        <f>IFERROR(VLOOKUP(D83,Orange!AH:AI,2,0),0)</f>
        <v>0</v>
      </c>
      <c r="Q83" s="4">
        <f t="shared" si="85"/>
        <v>13</v>
      </c>
      <c r="R83" s="4">
        <f t="shared" si="86"/>
        <v>9</v>
      </c>
      <c r="S83" s="20">
        <f t="shared" si="87"/>
        <v>0.61538461538461542</v>
      </c>
      <c r="T83" s="20">
        <f t="shared" si="88"/>
        <v>0.88888888888888884</v>
      </c>
      <c r="U83" s="4">
        <f>IFERROR(VLOOKUP($B83,Moviles!$G:$I,2,0),0)+IFERROR(VLOOKUP($D83,Moviles!$G:$I,2,0),0)+ IFERROR(VLOOKUP($D83,Simyo!L:M,2,0),0)+IFERROR(VLOOKUP(D83,Orange!AK:AL,2,0),0)</f>
        <v>8</v>
      </c>
      <c r="V83" s="3">
        <f t="shared" si="89"/>
        <v>0.15022439306485164</v>
      </c>
      <c r="W83" s="4">
        <f>IFERROR(VLOOKUP($B83,Fibras!$G:$J,2,0),0)+IFERROR(VLOOKUP($D83,Fibras!$G:$J,2,0),0)+IFERROR(VLOOKUP($D83,Simyo!R:S,2,0),0)+IFERROR(VLOOKUP(D83,Orange!AE:AF,2,0),0)</f>
        <v>8</v>
      </c>
      <c r="X83" s="7">
        <f t="shared" si="90"/>
        <v>0.10400150289105113</v>
      </c>
      <c r="Y83" s="22">
        <f>IFERROR(VLOOKUP($B83,Terminales!$A:$B,2,0),0)+IFERROR(VLOOKUP(D83,Fibras!$A:$E,5,0),0)+IFERROR(VLOOKUP(D83,Moviles!$A:$C,3,0),0)+IFERROR(VLOOKUP($D83,Terminales!$A:$B,2,0),0)+IFERROR(VLOOKUP(D83,Fibras!$A:$E,5,0),0)+IFERROR(VLOOKUP(D83,Moviles!$A:$C,3,0),0)</f>
        <v>0</v>
      </c>
      <c r="Z83" s="22">
        <f>IFERROR(VLOOKUP(B83,Terminales!$E:$F,2,0),0)+IFERROR(VLOOKUP(D83,Fibras!$G:$K,5,0),0)+IFERROR(VLOOKUP(D83,Moviles!$G:$I,3,0),0)+IFERROR(VLOOKUP(D83,Terminales!$E:$F,2,0),0)+IFERROR(VLOOKUP(D83,Fibras!$G:$K,5,0),0)+IFERROR(VLOOKUP(D83,Moviles!$G:$I,3,0),0)</f>
        <v>1</v>
      </c>
      <c r="AA83" s="19">
        <f t="shared" si="91"/>
        <v>0.125</v>
      </c>
      <c r="AB83" s="4">
        <f>IFERROR(VLOOKUP($D83,Fibras!$A:$D,3,0),0)</f>
        <v>6</v>
      </c>
      <c r="AC83" s="4">
        <f>IFERROR(VLOOKUP($D83,Fibras!$G:$J,3,0),0)</f>
        <v>5</v>
      </c>
      <c r="AD83" s="19">
        <f t="shared" si="92"/>
        <v>0.66666666666666663</v>
      </c>
      <c r="AE83" s="15">
        <f t="shared" si="93"/>
        <v>25.827039884611029</v>
      </c>
      <c r="AF83" s="4">
        <f>IFERROR(VLOOKUP($B83,Fibras!$A:$E,4,0),0)+IFERROR(VLOOKUP($D83,Fibras!$A:$E,4,0),0)</f>
        <v>7</v>
      </c>
      <c r="AG83" s="4">
        <f>IFERROR(VLOOKUP($B83,Fibras!$G:$J,4,0),0)+IFERROR(VLOOKUP($D83,Fibras!$G:$J,4,0),0)</f>
        <v>6</v>
      </c>
      <c r="AH83" s="21">
        <f t="shared" si="94"/>
        <v>0.77777777777777779</v>
      </c>
      <c r="AI83" s="170">
        <f>IFERROR(SUMIF('129'!$P:$P,CDM!$F83,'129'!$T:$T),0)</f>
        <v>2235</v>
      </c>
      <c r="AJ83" s="170">
        <f>IFERROR(SUMIF('129'!$P:$P,CDM!$F83,'129'!$U:$U),0)</f>
        <v>2244</v>
      </c>
      <c r="AK83" s="4">
        <f t="shared" si="13"/>
        <v>25.827039884611029</v>
      </c>
      <c r="AL83" s="4">
        <f t="shared" si="14"/>
        <v>25.931041387502081</v>
      </c>
      <c r="AM83" s="119">
        <f t="shared" si="15"/>
        <v>0.88979063584565965</v>
      </c>
      <c r="AN83" s="4">
        <f>IFERROR(IFERROR(SUMIF('129'!$P:$P,CDM!$F83,'129'!$Y:$Y),0)/IFERROR(SUMIF('129'!$P:$P,CDM!$F83,'129'!$X:$X),0),0)</f>
        <v>43.211858006042299</v>
      </c>
      <c r="AO83" s="4">
        <f>IFERROR(IFERROR(SUMIF('129'!P:P,CDM!$F83,'129'!$Z:$Z),0)/IFERROR(SUMIF('129'!P:P,CDM!$F83,'129'!$X:$X),0),0)</f>
        <v>25.535120845921451</v>
      </c>
      <c r="AP83" s="34">
        <f t="shared" si="95"/>
        <v>1.3000187861381391</v>
      </c>
      <c r="AQ83" s="35">
        <f t="shared" si="96"/>
        <v>0.41666666666666669</v>
      </c>
      <c r="AR83" s="35">
        <f t="shared" si="97"/>
        <v>2.2222222222222223</v>
      </c>
      <c r="AS83" s="35">
        <f t="shared" si="98"/>
        <v>0.84541062801932365</v>
      </c>
      <c r="AT83" s="10" t="str">
        <f t="shared" si="99"/>
        <v>A</v>
      </c>
      <c r="AU83" s="10" t="str">
        <f t="shared" si="100"/>
        <v>Z</v>
      </c>
      <c r="AV83" s="10" t="str">
        <f t="shared" si="101"/>
        <v>A</v>
      </c>
      <c r="AW83" s="10" t="str">
        <f t="shared" si="102"/>
        <v>C</v>
      </c>
      <c r="AX83" s="10">
        <f t="shared" si="103"/>
        <v>6.5</v>
      </c>
    </row>
    <row r="84" spans="1:50" s="102" customFormat="1" x14ac:dyDescent="0.25">
      <c r="A84" s="104"/>
      <c r="B84" s="104"/>
      <c r="C84" s="107"/>
      <c r="D84" s="105"/>
      <c r="E84" s="105"/>
      <c r="F84" s="167"/>
      <c r="G84" s="105"/>
      <c r="H84" s="191"/>
      <c r="I84" s="166"/>
      <c r="J84" s="170"/>
      <c r="K84" s="4"/>
      <c r="L84" s="4"/>
      <c r="M84" s="4"/>
      <c r="N84" s="4"/>
      <c r="O84" s="4"/>
      <c r="P84" s="4"/>
      <c r="Q84" s="4"/>
      <c r="R84" s="4"/>
      <c r="S84" s="20"/>
      <c r="T84" s="20"/>
      <c r="U84" s="4"/>
      <c r="V84" s="3"/>
      <c r="W84" s="4"/>
      <c r="X84" s="7"/>
      <c r="Y84" s="22"/>
      <c r="Z84" s="22"/>
      <c r="AA84" s="19"/>
      <c r="AB84" s="4"/>
      <c r="AC84" s="4"/>
      <c r="AD84" s="19"/>
      <c r="AE84" s="15"/>
      <c r="AF84" s="4"/>
      <c r="AG84" s="4"/>
      <c r="AH84" s="21"/>
      <c r="AI84" s="170"/>
      <c r="AJ84" s="170"/>
      <c r="AK84" s="4"/>
      <c r="AL84" s="4"/>
      <c r="AM84" s="119"/>
      <c r="AN84" s="4"/>
      <c r="AO84" s="4"/>
      <c r="AP84" s="34"/>
      <c r="AQ84" s="35"/>
      <c r="AR84" s="35"/>
      <c r="AS84" s="35"/>
      <c r="AT84" s="10"/>
      <c r="AU84" s="10"/>
      <c r="AV84" s="10"/>
      <c r="AW84" s="10"/>
      <c r="AX84" s="10"/>
    </row>
    <row r="85" spans="1:50" s="102" customFormat="1" x14ac:dyDescent="0.25">
      <c r="A85" s="104"/>
      <c r="B85" s="104"/>
      <c r="C85" s="107"/>
      <c r="D85" s="105"/>
      <c r="E85" s="105"/>
      <c r="F85" s="167"/>
      <c r="G85" s="105"/>
      <c r="H85" s="191"/>
      <c r="I85" s="166"/>
      <c r="J85" s="170"/>
      <c r="K85" s="4"/>
      <c r="L85" s="4"/>
      <c r="M85" s="4"/>
      <c r="N85" s="4"/>
      <c r="O85" s="4"/>
      <c r="P85" s="4"/>
      <c r="Q85" s="4"/>
      <c r="R85" s="4"/>
      <c r="S85" s="20"/>
      <c r="T85" s="20"/>
      <c r="U85" s="4"/>
      <c r="V85" s="3"/>
      <c r="W85" s="4"/>
      <c r="X85" s="7"/>
      <c r="Y85" s="22"/>
      <c r="Z85" s="22"/>
      <c r="AA85" s="19"/>
      <c r="AB85" s="4"/>
      <c r="AC85" s="4"/>
      <c r="AD85" s="19"/>
      <c r="AE85" s="15"/>
      <c r="AF85" s="4"/>
      <c r="AG85" s="4"/>
      <c r="AH85" s="21"/>
      <c r="AI85" s="170"/>
      <c r="AJ85" s="170"/>
      <c r="AK85" s="4"/>
      <c r="AL85" s="4"/>
      <c r="AM85" s="119"/>
      <c r="AN85" s="4"/>
      <c r="AO85" s="4"/>
      <c r="AP85" s="34"/>
      <c r="AQ85" s="35"/>
      <c r="AR85" s="35"/>
      <c r="AS85" s="35"/>
      <c r="AT85" s="10"/>
      <c r="AU85" s="10"/>
      <c r="AV85" s="10"/>
      <c r="AW85" s="10"/>
      <c r="AX85" s="10"/>
    </row>
    <row r="86" spans="1:50" s="102" customFormat="1" x14ac:dyDescent="0.25">
      <c r="A86" s="104"/>
      <c r="B86" s="104"/>
      <c r="C86" s="107"/>
      <c r="D86" s="105"/>
      <c r="E86" s="105"/>
      <c r="F86" s="167"/>
      <c r="G86" s="105"/>
      <c r="H86" s="191"/>
      <c r="I86" s="166"/>
      <c r="J86" s="170"/>
      <c r="K86" s="4"/>
      <c r="L86" s="4"/>
      <c r="M86" s="4"/>
      <c r="N86" s="4"/>
      <c r="O86" s="4"/>
      <c r="P86" s="4"/>
      <c r="Q86" s="4"/>
      <c r="R86" s="4"/>
      <c r="S86" s="20"/>
      <c r="T86" s="20"/>
      <c r="U86" s="4"/>
      <c r="V86" s="3"/>
      <c r="W86" s="4"/>
      <c r="X86" s="7"/>
      <c r="Y86" s="22"/>
      <c r="Z86" s="22"/>
      <c r="AA86" s="19"/>
      <c r="AB86" s="4"/>
      <c r="AC86" s="4"/>
      <c r="AD86" s="19"/>
      <c r="AE86" s="15"/>
      <c r="AF86" s="4"/>
      <c r="AG86" s="4"/>
      <c r="AH86" s="21"/>
      <c r="AI86" s="170"/>
      <c r="AJ86" s="170"/>
      <c r="AK86" s="4"/>
      <c r="AL86" s="4"/>
      <c r="AM86" s="119"/>
      <c r="AN86" s="4"/>
      <c r="AO86" s="4"/>
      <c r="AP86" s="34"/>
      <c r="AQ86" s="35"/>
      <c r="AR86" s="35"/>
      <c r="AS86" s="35"/>
      <c r="AT86" s="10"/>
      <c r="AU86" s="10"/>
      <c r="AV86" s="10"/>
      <c r="AW86" s="10"/>
      <c r="AX86" s="10"/>
    </row>
    <row r="87" spans="1:50" s="102" customFormat="1" x14ac:dyDescent="0.25">
      <c r="A87" s="104"/>
      <c r="B87" s="104"/>
      <c r="C87" s="107"/>
      <c r="D87" s="105"/>
      <c r="E87" s="105"/>
      <c r="F87" s="167"/>
      <c r="G87" s="105"/>
      <c r="H87" s="191"/>
      <c r="I87" s="166"/>
      <c r="J87" s="170"/>
      <c r="K87" s="4"/>
      <c r="L87" s="4"/>
      <c r="M87" s="4"/>
      <c r="N87" s="4"/>
      <c r="O87" s="4"/>
      <c r="P87" s="4"/>
      <c r="Q87" s="4"/>
      <c r="R87" s="4"/>
      <c r="S87" s="20"/>
      <c r="T87" s="20"/>
      <c r="U87" s="4"/>
      <c r="V87" s="3"/>
      <c r="W87" s="4"/>
      <c r="X87" s="7"/>
      <c r="Y87" s="22"/>
      <c r="Z87" s="22"/>
      <c r="AA87" s="19"/>
      <c r="AB87" s="4"/>
      <c r="AC87" s="4"/>
      <c r="AD87" s="19"/>
      <c r="AE87" s="15"/>
      <c r="AF87" s="4"/>
      <c r="AG87" s="4"/>
      <c r="AH87" s="21"/>
      <c r="AI87" s="170"/>
      <c r="AJ87" s="170"/>
      <c r="AK87" s="4"/>
      <c r="AL87" s="4"/>
      <c r="AM87" s="119"/>
      <c r="AN87" s="4"/>
      <c r="AO87" s="4"/>
      <c r="AP87" s="34"/>
      <c r="AQ87" s="35"/>
      <c r="AR87" s="35"/>
      <c r="AS87" s="35"/>
      <c r="AT87" s="10"/>
      <c r="AU87" s="10"/>
      <c r="AV87" s="10"/>
      <c r="AW87" s="10"/>
      <c r="AX87" s="10"/>
    </row>
    <row r="88" spans="1:50" s="102" customFormat="1" x14ac:dyDescent="0.25">
      <c r="A88" s="104"/>
      <c r="B88" s="104"/>
      <c r="C88" s="107"/>
      <c r="D88" s="105"/>
      <c r="E88" s="105"/>
      <c r="F88" s="167"/>
      <c r="G88" s="105"/>
      <c r="H88" s="191"/>
      <c r="I88" s="166"/>
      <c r="J88" s="170"/>
      <c r="K88" s="4"/>
      <c r="L88" s="4"/>
      <c r="M88" s="4"/>
      <c r="N88" s="4"/>
      <c r="O88" s="4"/>
      <c r="P88" s="4"/>
      <c r="Q88" s="4"/>
      <c r="R88" s="4"/>
      <c r="S88" s="20"/>
      <c r="T88" s="20"/>
      <c r="U88" s="4"/>
      <c r="V88" s="3"/>
      <c r="W88" s="4"/>
      <c r="X88" s="7"/>
      <c r="Y88" s="22"/>
      <c r="Z88" s="22"/>
      <c r="AA88" s="19"/>
      <c r="AB88" s="4"/>
      <c r="AC88" s="4"/>
      <c r="AD88" s="19"/>
      <c r="AE88" s="15"/>
      <c r="AF88" s="4"/>
      <c r="AG88" s="4"/>
      <c r="AH88" s="21"/>
      <c r="AI88" s="170"/>
      <c r="AJ88" s="170"/>
      <c r="AK88" s="4"/>
      <c r="AL88" s="4"/>
      <c r="AM88" s="119"/>
      <c r="AN88" s="4"/>
      <c r="AO88" s="4"/>
      <c r="AP88" s="34"/>
      <c r="AQ88" s="35"/>
      <c r="AR88" s="35"/>
      <c r="AS88" s="35"/>
      <c r="AT88" s="10"/>
      <c r="AU88" s="10"/>
      <c r="AV88" s="10"/>
      <c r="AW88" s="10"/>
      <c r="AX88" s="10"/>
    </row>
    <row r="89" spans="1:50" s="102" customFormat="1" x14ac:dyDescent="0.25">
      <c r="A89" s="104"/>
      <c r="B89" s="104"/>
      <c r="C89" s="107"/>
      <c r="D89" s="105"/>
      <c r="E89" s="105"/>
      <c r="F89" s="167"/>
      <c r="G89" s="105"/>
      <c r="H89" s="191"/>
      <c r="I89" s="166"/>
      <c r="J89" s="170"/>
      <c r="K89" s="4"/>
      <c r="L89" s="4"/>
      <c r="M89" s="4"/>
      <c r="N89" s="4"/>
      <c r="O89" s="4"/>
      <c r="P89" s="4"/>
      <c r="Q89" s="4"/>
      <c r="R89" s="4"/>
      <c r="S89" s="20"/>
      <c r="T89" s="20"/>
      <c r="U89" s="4"/>
      <c r="V89" s="3"/>
      <c r="W89" s="4"/>
      <c r="X89" s="7"/>
      <c r="Y89" s="22"/>
      <c r="Z89" s="22"/>
      <c r="AA89" s="19"/>
      <c r="AB89" s="4"/>
      <c r="AC89" s="4"/>
      <c r="AD89" s="19"/>
      <c r="AE89" s="15"/>
      <c r="AF89" s="4"/>
      <c r="AG89" s="4"/>
      <c r="AH89" s="21"/>
      <c r="AI89" s="170"/>
      <c r="AJ89" s="170"/>
      <c r="AK89" s="4"/>
      <c r="AL89" s="4"/>
      <c r="AM89" s="119"/>
      <c r="AN89" s="4"/>
      <c r="AO89" s="4"/>
      <c r="AP89" s="34"/>
      <c r="AQ89" s="35"/>
      <c r="AR89" s="35"/>
      <c r="AS89" s="35"/>
      <c r="AT89" s="10"/>
      <c r="AU89" s="10"/>
      <c r="AV89" s="10"/>
      <c r="AW89" s="10"/>
      <c r="AX89" s="10"/>
    </row>
    <row r="90" spans="1:50" s="102" customFormat="1" x14ac:dyDescent="0.25">
      <c r="A90" s="104"/>
      <c r="B90" s="104"/>
      <c r="C90" s="107"/>
      <c r="D90" s="105"/>
      <c r="E90" s="105"/>
      <c r="F90" s="167"/>
      <c r="G90" s="105"/>
      <c r="H90" s="191"/>
      <c r="I90" s="166"/>
      <c r="J90" s="170"/>
      <c r="K90" s="4"/>
      <c r="L90" s="4"/>
      <c r="M90" s="4"/>
      <c r="N90" s="4"/>
      <c r="O90" s="4"/>
      <c r="P90" s="4"/>
      <c r="Q90" s="4"/>
      <c r="R90" s="4"/>
      <c r="S90" s="20"/>
      <c r="T90" s="20"/>
      <c r="U90" s="4"/>
      <c r="V90" s="3"/>
      <c r="W90" s="4"/>
      <c r="X90" s="7"/>
      <c r="Y90" s="22"/>
      <c r="Z90" s="22"/>
      <c r="AA90" s="19"/>
      <c r="AB90" s="4"/>
      <c r="AC90" s="4"/>
      <c r="AD90" s="19"/>
      <c r="AE90" s="15"/>
      <c r="AF90" s="4"/>
      <c r="AG90" s="4"/>
      <c r="AH90" s="21"/>
      <c r="AI90" s="170"/>
      <c r="AJ90" s="170"/>
      <c r="AK90" s="4"/>
      <c r="AL90" s="4"/>
      <c r="AM90" s="119"/>
      <c r="AN90" s="4"/>
      <c r="AO90" s="4"/>
      <c r="AP90" s="34"/>
      <c r="AQ90" s="35"/>
      <c r="AR90" s="35"/>
      <c r="AS90" s="35"/>
      <c r="AT90" s="10"/>
      <c r="AU90" s="10"/>
      <c r="AV90" s="10"/>
      <c r="AW90" s="10"/>
      <c r="AX90" s="10"/>
    </row>
    <row r="91" spans="1:50" s="102" customFormat="1" x14ac:dyDescent="0.25">
      <c r="A91" s="104"/>
      <c r="B91" s="104"/>
      <c r="C91" s="107"/>
      <c r="D91" s="105"/>
      <c r="E91" s="105"/>
      <c r="F91" s="167"/>
      <c r="G91" s="105"/>
      <c r="H91" s="191"/>
      <c r="I91" s="166"/>
      <c r="J91" s="170"/>
      <c r="K91" s="4"/>
      <c r="L91" s="4"/>
      <c r="M91" s="4"/>
      <c r="N91" s="4"/>
      <c r="O91" s="4"/>
      <c r="P91" s="4"/>
      <c r="Q91" s="4"/>
      <c r="R91" s="4"/>
      <c r="S91" s="20"/>
      <c r="T91" s="20"/>
      <c r="U91" s="4"/>
      <c r="V91" s="3"/>
      <c r="W91" s="4"/>
      <c r="X91" s="7"/>
      <c r="Y91" s="22"/>
      <c r="Z91" s="22"/>
      <c r="AA91" s="19"/>
      <c r="AB91" s="4"/>
      <c r="AC91" s="4"/>
      <c r="AD91" s="19"/>
      <c r="AE91" s="15"/>
      <c r="AF91" s="4"/>
      <c r="AG91" s="4"/>
      <c r="AH91" s="21"/>
      <c r="AI91" s="170"/>
      <c r="AJ91" s="170"/>
      <c r="AK91" s="4"/>
      <c r="AL91" s="4"/>
      <c r="AM91" s="119"/>
      <c r="AN91" s="4"/>
      <c r="AO91" s="4"/>
      <c r="AP91" s="34"/>
      <c r="AQ91" s="35"/>
      <c r="AR91" s="35"/>
      <c r="AS91" s="35"/>
      <c r="AT91" s="10"/>
      <c r="AU91" s="10"/>
      <c r="AV91" s="10"/>
      <c r="AW91" s="10"/>
      <c r="AX91" s="10"/>
    </row>
    <row r="92" spans="1:50" s="102" customFormat="1" x14ac:dyDescent="0.25">
      <c r="A92" s="104"/>
      <c r="B92" s="104"/>
      <c r="C92" s="107"/>
      <c r="D92" s="105"/>
      <c r="E92" s="105"/>
      <c r="F92" s="167"/>
      <c r="G92" s="105"/>
      <c r="H92" s="191"/>
      <c r="I92" s="166"/>
      <c r="J92" s="170"/>
      <c r="K92" s="4"/>
      <c r="L92" s="4"/>
      <c r="M92" s="4"/>
      <c r="N92" s="4"/>
      <c r="O92" s="4"/>
      <c r="P92" s="4"/>
      <c r="Q92" s="4"/>
      <c r="R92" s="4"/>
      <c r="S92" s="20"/>
      <c r="T92" s="20"/>
      <c r="U92" s="4"/>
      <c r="V92" s="3"/>
      <c r="W92" s="4"/>
      <c r="X92" s="7"/>
      <c r="Y92" s="22"/>
      <c r="Z92" s="22"/>
      <c r="AA92" s="19"/>
      <c r="AB92" s="4"/>
      <c r="AC92" s="4"/>
      <c r="AD92" s="19"/>
      <c r="AE92" s="15"/>
      <c r="AF92" s="4"/>
      <c r="AG92" s="4"/>
      <c r="AH92" s="21"/>
      <c r="AI92" s="170"/>
      <c r="AJ92" s="170"/>
      <c r="AK92" s="4"/>
      <c r="AL92" s="4"/>
      <c r="AM92" s="119"/>
      <c r="AN92" s="4"/>
      <c r="AO92" s="4"/>
      <c r="AP92" s="34"/>
      <c r="AQ92" s="35"/>
      <c r="AR92" s="35"/>
      <c r="AS92" s="35"/>
      <c r="AT92" s="10"/>
      <c r="AU92" s="10"/>
      <c r="AV92" s="10"/>
      <c r="AW92" s="10"/>
      <c r="AX92" s="10"/>
    </row>
    <row r="93" spans="1:50" s="102" customFormat="1" x14ac:dyDescent="0.25">
      <c r="A93" s="104"/>
      <c r="B93" s="104"/>
      <c r="C93" s="107"/>
      <c r="D93" s="105"/>
      <c r="E93" s="105"/>
      <c r="F93" s="167"/>
      <c r="G93" s="105"/>
      <c r="H93" s="191"/>
      <c r="I93" s="166"/>
      <c r="J93" s="170"/>
      <c r="K93" s="4"/>
      <c r="L93" s="4"/>
      <c r="M93" s="4"/>
      <c r="N93" s="4"/>
      <c r="O93" s="4"/>
      <c r="P93" s="4"/>
      <c r="Q93" s="4"/>
      <c r="R93" s="4"/>
      <c r="S93" s="20"/>
      <c r="T93" s="20"/>
      <c r="U93" s="4"/>
      <c r="V93" s="3"/>
      <c r="W93" s="4"/>
      <c r="X93" s="7"/>
      <c r="Y93" s="22"/>
      <c r="Z93" s="22"/>
      <c r="AA93" s="19"/>
      <c r="AB93" s="4"/>
      <c r="AC93" s="4"/>
      <c r="AD93" s="19"/>
      <c r="AE93" s="15"/>
      <c r="AF93" s="4"/>
      <c r="AG93" s="4"/>
      <c r="AH93" s="21"/>
      <c r="AI93" s="170"/>
      <c r="AJ93" s="170"/>
      <c r="AK93" s="4"/>
      <c r="AL93" s="4"/>
      <c r="AM93" s="119"/>
      <c r="AN93" s="4"/>
      <c r="AO93" s="4"/>
      <c r="AP93" s="34"/>
      <c r="AQ93" s="35"/>
      <c r="AR93" s="35"/>
      <c r="AS93" s="35"/>
      <c r="AT93" s="10"/>
      <c r="AU93" s="10"/>
      <c r="AV93" s="10"/>
      <c r="AW93" s="10"/>
      <c r="AX93" s="10"/>
    </row>
    <row r="94" spans="1:50" s="102" customFormat="1" x14ac:dyDescent="0.25">
      <c r="A94" s="104"/>
      <c r="B94" s="104"/>
      <c r="C94" s="107"/>
      <c r="D94" s="105"/>
      <c r="E94" s="105"/>
      <c r="F94" s="167"/>
      <c r="G94" s="105"/>
      <c r="H94" s="191"/>
      <c r="I94" s="166"/>
      <c r="J94" s="170"/>
      <c r="K94" s="4"/>
      <c r="L94" s="4"/>
      <c r="M94" s="4"/>
      <c r="N94" s="4"/>
      <c r="O94" s="4"/>
      <c r="P94" s="4"/>
      <c r="Q94" s="4"/>
      <c r="R94" s="4"/>
      <c r="S94" s="20"/>
      <c r="T94" s="20"/>
      <c r="U94" s="4"/>
      <c r="V94" s="3"/>
      <c r="W94" s="4"/>
      <c r="X94" s="7"/>
      <c r="Y94" s="22"/>
      <c r="Z94" s="22"/>
      <c r="AA94" s="19"/>
      <c r="AB94" s="4"/>
      <c r="AC94" s="4"/>
      <c r="AD94" s="19"/>
      <c r="AE94" s="15"/>
      <c r="AF94" s="4"/>
      <c r="AG94" s="4"/>
      <c r="AH94" s="21"/>
      <c r="AI94" s="170"/>
      <c r="AJ94" s="170"/>
      <c r="AK94" s="4"/>
      <c r="AL94" s="4"/>
      <c r="AM94" s="119"/>
      <c r="AN94" s="4"/>
      <c r="AO94" s="4"/>
      <c r="AP94" s="34"/>
      <c r="AQ94" s="35"/>
      <c r="AR94" s="35"/>
      <c r="AS94" s="35"/>
      <c r="AT94" s="10"/>
      <c r="AU94" s="10"/>
      <c r="AV94" s="10"/>
      <c r="AW94" s="10"/>
      <c r="AX94" s="10"/>
    </row>
    <row r="95" spans="1:50" s="102" customFormat="1" x14ac:dyDescent="0.25">
      <c r="A95" s="104"/>
      <c r="B95" s="104"/>
      <c r="C95" s="107"/>
      <c r="D95" s="105"/>
      <c r="E95" s="105"/>
      <c r="F95" s="167"/>
      <c r="G95" s="105"/>
      <c r="H95" s="191"/>
      <c r="I95" s="166"/>
      <c r="J95" s="170"/>
      <c r="K95" s="4"/>
      <c r="L95" s="4"/>
      <c r="M95" s="4"/>
      <c r="N95" s="4"/>
      <c r="O95" s="4"/>
      <c r="P95" s="4"/>
      <c r="Q95" s="4"/>
      <c r="R95" s="4"/>
      <c r="S95" s="20"/>
      <c r="T95" s="20"/>
      <c r="U95" s="4"/>
      <c r="V95" s="3"/>
      <c r="W95" s="4"/>
      <c r="X95" s="7"/>
      <c r="Y95" s="22"/>
      <c r="Z95" s="22"/>
      <c r="AA95" s="19"/>
      <c r="AB95" s="4"/>
      <c r="AC95" s="4"/>
      <c r="AD95" s="19"/>
      <c r="AE95" s="15"/>
      <c r="AF95" s="4"/>
      <c r="AG95" s="4"/>
      <c r="AH95" s="21"/>
      <c r="AI95" s="170"/>
      <c r="AJ95" s="170"/>
      <c r="AK95" s="4"/>
      <c r="AL95" s="4"/>
      <c r="AM95" s="119"/>
      <c r="AN95" s="4"/>
      <c r="AO95" s="4"/>
      <c r="AP95" s="34"/>
      <c r="AQ95" s="35"/>
      <c r="AR95" s="35"/>
      <c r="AS95" s="35"/>
      <c r="AT95" s="10"/>
      <c r="AU95" s="10"/>
      <c r="AV95" s="10"/>
      <c r="AW95" s="10"/>
      <c r="AX95" s="10"/>
    </row>
  </sheetData>
  <mergeCells count="5">
    <mergeCell ref="I1:AA4"/>
    <mergeCell ref="AP7:AS7"/>
    <mergeCell ref="AT7:AW7"/>
    <mergeCell ref="AP23:AS23"/>
    <mergeCell ref="AT23:AW23"/>
  </mergeCells>
  <conditionalFormatting sqref="A24:B24">
    <cfRule type="duplicateValues" dxfId="349" priority="641"/>
  </conditionalFormatting>
  <conditionalFormatting sqref="AT25:AW54 AT56:AW69">
    <cfRule type="cellIs" dxfId="348" priority="637" operator="equal">
      <formula>"C"</formula>
    </cfRule>
    <cfRule type="cellIs" dxfId="347" priority="638" operator="equal">
      <formula>"B"</formula>
    </cfRule>
    <cfRule type="cellIs" dxfId="346" priority="639" operator="equal">
      <formula>"Z"</formula>
    </cfRule>
    <cfRule type="cellIs" dxfId="345" priority="640" operator="equal">
      <formula>"A"</formula>
    </cfRule>
  </conditionalFormatting>
  <conditionalFormatting sqref="C19">
    <cfRule type="duplicateValues" dxfId="344" priority="600"/>
  </conditionalFormatting>
  <conditionalFormatting sqref="D19:E19">
    <cfRule type="duplicateValues" dxfId="343" priority="596"/>
    <cfRule type="duplicateValues" dxfId="342" priority="597"/>
    <cfRule type="duplicateValues" dxfId="341" priority="599"/>
  </conditionalFormatting>
  <conditionalFormatting sqref="F19">
    <cfRule type="duplicateValues" dxfId="340" priority="598"/>
  </conditionalFormatting>
  <conditionalFormatting sqref="C18">
    <cfRule type="duplicateValues" dxfId="339" priority="545"/>
  </conditionalFormatting>
  <conditionalFormatting sqref="D18:E18">
    <cfRule type="duplicateValues" dxfId="338" priority="541"/>
    <cfRule type="duplicateValues" dxfId="337" priority="542"/>
    <cfRule type="duplicateValues" dxfId="336" priority="544"/>
  </conditionalFormatting>
  <conditionalFormatting sqref="AT16:AW20">
    <cfRule type="cellIs" dxfId="335" priority="508" operator="equal">
      <formula>"C"</formula>
    </cfRule>
    <cfRule type="cellIs" dxfId="334" priority="509" operator="equal">
      <formula>"B"</formula>
    </cfRule>
    <cfRule type="cellIs" dxfId="333" priority="510" operator="equal">
      <formula>"Z"</formula>
    </cfRule>
    <cfRule type="cellIs" dxfId="332" priority="511" operator="equal">
      <formula>"A"</formula>
    </cfRule>
  </conditionalFormatting>
  <conditionalFormatting sqref="D17:E17">
    <cfRule type="duplicateValues" dxfId="331" priority="498"/>
  </conditionalFormatting>
  <conditionalFormatting sqref="AT55:AW55">
    <cfRule type="cellIs" dxfId="330" priority="480" operator="equal">
      <formula>"C"</formula>
    </cfRule>
    <cfRule type="cellIs" dxfId="329" priority="481" operator="equal">
      <formula>"B"</formula>
    </cfRule>
    <cfRule type="cellIs" dxfId="328" priority="482" operator="equal">
      <formula>"Z"</formula>
    </cfRule>
    <cfRule type="cellIs" dxfId="327" priority="483" operator="equal">
      <formula>"A"</formula>
    </cfRule>
  </conditionalFormatting>
  <conditionalFormatting sqref="D55:F55">
    <cfRule type="duplicateValues" dxfId="326" priority="176"/>
  </conditionalFormatting>
  <conditionalFormatting sqref="F55">
    <cfRule type="duplicateValues" dxfId="325" priority="177"/>
  </conditionalFormatting>
  <conditionalFormatting sqref="D55:E55">
    <cfRule type="duplicateValues" dxfId="324" priority="179"/>
  </conditionalFormatting>
  <conditionalFormatting sqref="C82:C87 C1:C4 C6:C17 C20:C24 C96:C1048576">
    <cfRule type="duplicateValues" dxfId="323" priority="1242"/>
  </conditionalFormatting>
  <conditionalFormatting sqref="D1:E16 D20:E24 D82:E87 D96:E1048576">
    <cfRule type="duplicateValues" dxfId="322" priority="1248"/>
    <cfRule type="duplicateValues" dxfId="321" priority="1249"/>
    <cfRule type="duplicateValues" dxfId="320" priority="1250"/>
  </conditionalFormatting>
  <conditionalFormatting sqref="F1:F4 G2:H2 F6:F15 F20:F24 F82:F87 F96:F1048576">
    <cfRule type="duplicateValues" dxfId="319" priority="1263"/>
  </conditionalFormatting>
  <conditionalFormatting sqref="D28:F28">
    <cfRule type="duplicateValues" dxfId="318" priority="156"/>
  </conditionalFormatting>
  <conditionalFormatting sqref="F28">
    <cfRule type="duplicateValues" dxfId="317" priority="157"/>
  </conditionalFormatting>
  <conditionalFormatting sqref="D28:E28">
    <cfRule type="duplicateValues" dxfId="316" priority="158"/>
  </conditionalFormatting>
  <conditionalFormatting sqref="C25:C69">
    <cfRule type="duplicateValues" dxfId="315" priority="1380"/>
  </conditionalFormatting>
  <conditionalFormatting sqref="D25:F27 D29:F54 D56:F69">
    <cfRule type="duplicateValues" dxfId="314" priority="1381"/>
  </conditionalFormatting>
  <conditionalFormatting sqref="F25:F27 F29:F54 F56:F69">
    <cfRule type="duplicateValues" dxfId="313" priority="1384"/>
  </conditionalFormatting>
  <conditionalFormatting sqref="D25:E27 D29:E54 D56:E69">
    <cfRule type="duplicateValues" dxfId="312" priority="1387"/>
  </conditionalFormatting>
  <conditionalFormatting sqref="AT70:AW87">
    <cfRule type="cellIs" dxfId="311" priority="146" operator="equal">
      <formula>"C"</formula>
    </cfRule>
    <cfRule type="cellIs" dxfId="310" priority="147" operator="equal">
      <formula>"B"</formula>
    </cfRule>
    <cfRule type="cellIs" dxfId="309" priority="148" operator="equal">
      <formula>"Z"</formula>
    </cfRule>
    <cfRule type="cellIs" dxfId="308" priority="149" operator="equal">
      <formula>"A"</formula>
    </cfRule>
  </conditionalFormatting>
  <conditionalFormatting sqref="C70:C72">
    <cfRule type="duplicateValues" dxfId="307" priority="150"/>
  </conditionalFormatting>
  <conditionalFormatting sqref="D70:F72">
    <cfRule type="duplicateValues" dxfId="306" priority="151"/>
  </conditionalFormatting>
  <conditionalFormatting sqref="F70:F72">
    <cfRule type="duplicateValues" dxfId="305" priority="152"/>
  </conditionalFormatting>
  <conditionalFormatting sqref="D70:E72">
    <cfRule type="duplicateValues" dxfId="304" priority="153"/>
  </conditionalFormatting>
  <conditionalFormatting sqref="C73">
    <cfRule type="duplicateValues" dxfId="303" priority="142"/>
  </conditionalFormatting>
  <conditionalFormatting sqref="D73:F73">
    <cfRule type="duplicateValues" dxfId="302" priority="143"/>
  </conditionalFormatting>
  <conditionalFormatting sqref="F73">
    <cfRule type="duplicateValues" dxfId="301" priority="144"/>
  </conditionalFormatting>
  <conditionalFormatting sqref="D73:E73">
    <cfRule type="duplicateValues" dxfId="300" priority="145"/>
  </conditionalFormatting>
  <conditionalFormatting sqref="C74:C77">
    <cfRule type="duplicateValues" dxfId="299" priority="134"/>
  </conditionalFormatting>
  <conditionalFormatting sqref="D74:F77">
    <cfRule type="duplicateValues" dxfId="298" priority="135"/>
  </conditionalFormatting>
  <conditionalFormatting sqref="F74:F77">
    <cfRule type="duplicateValues" dxfId="297" priority="136"/>
  </conditionalFormatting>
  <conditionalFormatting sqref="D74:E77">
    <cfRule type="duplicateValues" dxfId="296" priority="137"/>
  </conditionalFormatting>
  <conditionalFormatting sqref="C78:C80">
    <cfRule type="duplicateValues" dxfId="295" priority="126"/>
  </conditionalFormatting>
  <conditionalFormatting sqref="D78:F80">
    <cfRule type="duplicateValues" dxfId="294" priority="127"/>
  </conditionalFormatting>
  <conditionalFormatting sqref="F78:F80">
    <cfRule type="duplicateValues" dxfId="293" priority="128"/>
  </conditionalFormatting>
  <conditionalFormatting sqref="D78:E80">
    <cfRule type="duplicateValues" dxfId="292" priority="129"/>
  </conditionalFormatting>
  <conditionalFormatting sqref="C81:C87">
    <cfRule type="duplicateValues" dxfId="291" priority="118"/>
  </conditionalFormatting>
  <conditionalFormatting sqref="D81:F87">
    <cfRule type="duplicateValues" dxfId="290" priority="119"/>
  </conditionalFormatting>
  <conditionalFormatting sqref="F81:F87">
    <cfRule type="duplicateValues" dxfId="289" priority="120"/>
  </conditionalFormatting>
  <conditionalFormatting sqref="D81:E87">
    <cfRule type="duplicateValues" dxfId="288" priority="121"/>
  </conditionalFormatting>
  <conditionalFormatting sqref="G74:G87">
    <cfRule type="cellIs" dxfId="287" priority="113" operator="equal">
      <formula>0</formula>
    </cfRule>
  </conditionalFormatting>
  <conditionalFormatting sqref="C88">
    <cfRule type="duplicateValues" dxfId="286" priority="108"/>
  </conditionalFormatting>
  <conditionalFormatting sqref="D88:E88">
    <cfRule type="duplicateValues" dxfId="285" priority="109"/>
    <cfRule type="duplicateValues" dxfId="284" priority="110"/>
    <cfRule type="duplicateValues" dxfId="283" priority="111"/>
  </conditionalFormatting>
  <conditionalFormatting sqref="F88">
    <cfRule type="duplicateValues" dxfId="282" priority="112"/>
  </conditionalFormatting>
  <conditionalFormatting sqref="AT88:AW88">
    <cfRule type="cellIs" dxfId="281" priority="104" operator="equal">
      <formula>"C"</formula>
    </cfRule>
    <cfRule type="cellIs" dxfId="280" priority="105" operator="equal">
      <formula>"B"</formula>
    </cfRule>
    <cfRule type="cellIs" dxfId="279" priority="106" operator="equal">
      <formula>"Z"</formula>
    </cfRule>
    <cfRule type="cellIs" dxfId="278" priority="107" operator="equal">
      <formula>"A"</formula>
    </cfRule>
  </conditionalFormatting>
  <conditionalFormatting sqref="C88">
    <cfRule type="duplicateValues" dxfId="277" priority="100"/>
  </conditionalFormatting>
  <conditionalFormatting sqref="D88:F88">
    <cfRule type="duplicateValues" dxfId="276" priority="101"/>
  </conditionalFormatting>
  <conditionalFormatting sqref="F88">
    <cfRule type="duplicateValues" dxfId="275" priority="102"/>
  </conditionalFormatting>
  <conditionalFormatting sqref="D88:E88">
    <cfRule type="duplicateValues" dxfId="274" priority="103"/>
  </conditionalFormatting>
  <conditionalFormatting sqref="G88">
    <cfRule type="cellIs" dxfId="273" priority="99" operator="equal">
      <formula>0</formula>
    </cfRule>
  </conditionalFormatting>
  <conditionalFormatting sqref="C89">
    <cfRule type="duplicateValues" dxfId="272" priority="94"/>
  </conditionalFormatting>
  <conditionalFormatting sqref="D89:E89">
    <cfRule type="duplicateValues" dxfId="271" priority="95"/>
    <cfRule type="duplicateValues" dxfId="270" priority="96"/>
    <cfRule type="duplicateValues" dxfId="269" priority="97"/>
  </conditionalFormatting>
  <conditionalFormatting sqref="F89">
    <cfRule type="duplicateValues" dxfId="268" priority="98"/>
  </conditionalFormatting>
  <conditionalFormatting sqref="AT89:AW89">
    <cfRule type="cellIs" dxfId="267" priority="90" operator="equal">
      <formula>"C"</formula>
    </cfRule>
    <cfRule type="cellIs" dxfId="266" priority="91" operator="equal">
      <formula>"B"</formula>
    </cfRule>
    <cfRule type="cellIs" dxfId="265" priority="92" operator="equal">
      <formula>"Z"</formula>
    </cfRule>
    <cfRule type="cellIs" dxfId="264" priority="93" operator="equal">
      <formula>"A"</formula>
    </cfRule>
  </conditionalFormatting>
  <conditionalFormatting sqref="C89">
    <cfRule type="duplicateValues" dxfId="263" priority="86"/>
  </conditionalFormatting>
  <conditionalFormatting sqref="D89:F89">
    <cfRule type="duplicateValues" dxfId="262" priority="87"/>
  </conditionalFormatting>
  <conditionalFormatting sqref="F89">
    <cfRule type="duplicateValues" dxfId="261" priority="88"/>
  </conditionalFormatting>
  <conditionalFormatting sqref="D89:E89">
    <cfRule type="duplicateValues" dxfId="260" priority="89"/>
  </conditionalFormatting>
  <conditionalFormatting sqref="G89">
    <cfRule type="cellIs" dxfId="259" priority="85" operator="equal">
      <formula>0</formula>
    </cfRule>
  </conditionalFormatting>
  <conditionalFormatting sqref="C90">
    <cfRule type="duplicateValues" dxfId="258" priority="80"/>
  </conditionalFormatting>
  <conditionalFormatting sqref="D90:E90">
    <cfRule type="duplicateValues" dxfId="257" priority="81"/>
    <cfRule type="duplicateValues" dxfId="256" priority="82"/>
    <cfRule type="duplicateValues" dxfId="255" priority="83"/>
  </conditionalFormatting>
  <conditionalFormatting sqref="F90">
    <cfRule type="duplicateValues" dxfId="254" priority="84"/>
  </conditionalFormatting>
  <conditionalFormatting sqref="AT90:AW90">
    <cfRule type="cellIs" dxfId="253" priority="76" operator="equal">
      <formula>"C"</formula>
    </cfRule>
    <cfRule type="cellIs" dxfId="252" priority="77" operator="equal">
      <formula>"B"</formula>
    </cfRule>
    <cfRule type="cellIs" dxfId="251" priority="78" operator="equal">
      <formula>"Z"</formula>
    </cfRule>
    <cfRule type="cellIs" dxfId="250" priority="79" operator="equal">
      <formula>"A"</formula>
    </cfRule>
  </conditionalFormatting>
  <conditionalFormatting sqref="C90">
    <cfRule type="duplicateValues" dxfId="249" priority="72"/>
  </conditionalFormatting>
  <conditionalFormatting sqref="D90:F90">
    <cfRule type="duplicateValues" dxfId="248" priority="73"/>
  </conditionalFormatting>
  <conditionalFormatting sqref="F90">
    <cfRule type="duplicateValues" dxfId="247" priority="74"/>
  </conditionalFormatting>
  <conditionalFormatting sqref="D90:E90">
    <cfRule type="duplicateValues" dxfId="246" priority="75"/>
  </conditionalFormatting>
  <conditionalFormatting sqref="G90">
    <cfRule type="cellIs" dxfId="245" priority="71" operator="equal">
      <formula>0</formula>
    </cfRule>
  </conditionalFormatting>
  <conditionalFormatting sqref="C91">
    <cfRule type="duplicateValues" dxfId="244" priority="66"/>
  </conditionalFormatting>
  <conditionalFormatting sqref="D91:E91">
    <cfRule type="duplicateValues" dxfId="243" priority="67"/>
    <cfRule type="duplicateValues" dxfId="242" priority="68"/>
    <cfRule type="duplicateValues" dxfId="241" priority="69"/>
  </conditionalFormatting>
  <conditionalFormatting sqref="F91">
    <cfRule type="duplicateValues" dxfId="240" priority="70"/>
  </conditionalFormatting>
  <conditionalFormatting sqref="AT91:AW91">
    <cfRule type="cellIs" dxfId="239" priority="62" operator="equal">
      <formula>"C"</formula>
    </cfRule>
    <cfRule type="cellIs" dxfId="238" priority="63" operator="equal">
      <formula>"B"</formula>
    </cfRule>
    <cfRule type="cellIs" dxfId="237" priority="64" operator="equal">
      <formula>"Z"</formula>
    </cfRule>
    <cfRule type="cellIs" dxfId="236" priority="65" operator="equal">
      <formula>"A"</formula>
    </cfRule>
  </conditionalFormatting>
  <conditionalFormatting sqref="C91">
    <cfRule type="duplicateValues" dxfId="235" priority="58"/>
  </conditionalFormatting>
  <conditionalFormatting sqref="D91:F91">
    <cfRule type="duplicateValues" dxfId="234" priority="59"/>
  </conditionalFormatting>
  <conditionalFormatting sqref="F91">
    <cfRule type="duplicateValues" dxfId="233" priority="60"/>
  </conditionalFormatting>
  <conditionalFormatting sqref="D91:E91">
    <cfRule type="duplicateValues" dxfId="232" priority="61"/>
  </conditionalFormatting>
  <conditionalFormatting sqref="G91">
    <cfRule type="cellIs" dxfId="231" priority="57" operator="equal">
      <formula>0</formula>
    </cfRule>
  </conditionalFormatting>
  <conditionalFormatting sqref="C92">
    <cfRule type="duplicateValues" dxfId="230" priority="52"/>
  </conditionalFormatting>
  <conditionalFormatting sqref="D92:E92">
    <cfRule type="duplicateValues" dxfId="229" priority="53"/>
    <cfRule type="duplicateValues" dxfId="228" priority="54"/>
    <cfRule type="duplicateValues" dxfId="227" priority="55"/>
  </conditionalFormatting>
  <conditionalFormatting sqref="F92">
    <cfRule type="duplicateValues" dxfId="226" priority="56"/>
  </conditionalFormatting>
  <conditionalFormatting sqref="AT92:AW92">
    <cfRule type="cellIs" dxfId="225" priority="48" operator="equal">
      <formula>"C"</formula>
    </cfRule>
    <cfRule type="cellIs" dxfId="224" priority="49" operator="equal">
      <formula>"B"</formula>
    </cfRule>
    <cfRule type="cellIs" dxfId="223" priority="50" operator="equal">
      <formula>"Z"</formula>
    </cfRule>
    <cfRule type="cellIs" dxfId="222" priority="51" operator="equal">
      <formula>"A"</formula>
    </cfRule>
  </conditionalFormatting>
  <conditionalFormatting sqref="C92">
    <cfRule type="duplicateValues" dxfId="221" priority="44"/>
  </conditionalFormatting>
  <conditionalFormatting sqref="D92:F92">
    <cfRule type="duplicateValues" dxfId="220" priority="45"/>
  </conditionalFormatting>
  <conditionalFormatting sqref="F92">
    <cfRule type="duplicateValues" dxfId="219" priority="46"/>
  </conditionalFormatting>
  <conditionalFormatting sqref="D92:E92">
    <cfRule type="duplicateValues" dxfId="218" priority="47"/>
  </conditionalFormatting>
  <conditionalFormatting sqref="G92">
    <cfRule type="cellIs" dxfId="217" priority="43" operator="equal">
      <formula>0</formula>
    </cfRule>
  </conditionalFormatting>
  <conditionalFormatting sqref="C93">
    <cfRule type="duplicateValues" dxfId="216" priority="38"/>
  </conditionalFormatting>
  <conditionalFormatting sqref="D93:E93">
    <cfRule type="duplicateValues" dxfId="215" priority="39"/>
    <cfRule type="duplicateValues" dxfId="214" priority="40"/>
    <cfRule type="duplicateValues" dxfId="213" priority="41"/>
  </conditionalFormatting>
  <conditionalFormatting sqref="F93">
    <cfRule type="duplicateValues" dxfId="212" priority="42"/>
  </conditionalFormatting>
  <conditionalFormatting sqref="AT93:AW93">
    <cfRule type="cellIs" dxfId="211" priority="34" operator="equal">
      <formula>"C"</formula>
    </cfRule>
    <cfRule type="cellIs" dxfId="210" priority="35" operator="equal">
      <formula>"B"</formula>
    </cfRule>
    <cfRule type="cellIs" dxfId="209" priority="36" operator="equal">
      <formula>"Z"</formula>
    </cfRule>
    <cfRule type="cellIs" dxfId="208" priority="37" operator="equal">
      <formula>"A"</formula>
    </cfRule>
  </conditionalFormatting>
  <conditionalFormatting sqref="C93">
    <cfRule type="duplicateValues" dxfId="207" priority="30"/>
  </conditionalFormatting>
  <conditionalFormatting sqref="D93:F93">
    <cfRule type="duplicateValues" dxfId="206" priority="31"/>
  </conditionalFormatting>
  <conditionalFormatting sqref="F93">
    <cfRule type="duplicateValues" dxfId="205" priority="32"/>
  </conditionalFormatting>
  <conditionalFormatting sqref="D93:E93">
    <cfRule type="duplicateValues" dxfId="204" priority="33"/>
  </conditionalFormatting>
  <conditionalFormatting sqref="G93">
    <cfRule type="cellIs" dxfId="203" priority="29" operator="equal">
      <formula>0</formula>
    </cfRule>
  </conditionalFormatting>
  <conditionalFormatting sqref="C94">
    <cfRule type="duplicateValues" dxfId="202" priority="24"/>
  </conditionalFormatting>
  <conditionalFormatting sqref="D94:E94">
    <cfRule type="duplicateValues" dxfId="201" priority="25"/>
    <cfRule type="duplicateValues" dxfId="200" priority="26"/>
    <cfRule type="duplicateValues" dxfId="199" priority="27"/>
  </conditionalFormatting>
  <conditionalFormatting sqref="F94">
    <cfRule type="duplicateValues" dxfId="198" priority="28"/>
  </conditionalFormatting>
  <conditionalFormatting sqref="AT94:AW94">
    <cfRule type="cellIs" dxfId="197" priority="20" operator="equal">
      <formula>"C"</formula>
    </cfRule>
    <cfRule type="cellIs" dxfId="196" priority="21" operator="equal">
      <formula>"B"</formula>
    </cfRule>
    <cfRule type="cellIs" dxfId="195" priority="22" operator="equal">
      <formula>"Z"</formula>
    </cfRule>
    <cfRule type="cellIs" dxfId="194" priority="23" operator="equal">
      <formula>"A"</formula>
    </cfRule>
  </conditionalFormatting>
  <conditionalFormatting sqref="C94">
    <cfRule type="duplicateValues" dxfId="193" priority="16"/>
  </conditionalFormatting>
  <conditionalFormatting sqref="D94:F94">
    <cfRule type="duplicateValues" dxfId="192" priority="17"/>
  </conditionalFormatting>
  <conditionalFormatting sqref="F94">
    <cfRule type="duplicateValues" dxfId="191" priority="18"/>
  </conditionalFormatting>
  <conditionalFormatting sqref="D94:E94">
    <cfRule type="duplicateValues" dxfId="190" priority="19"/>
  </conditionalFormatting>
  <conditionalFormatting sqref="G94">
    <cfRule type="cellIs" dxfId="189" priority="15" operator="equal">
      <formula>0</formula>
    </cfRule>
  </conditionalFormatting>
  <conditionalFormatting sqref="C95">
    <cfRule type="duplicateValues" dxfId="188" priority="10"/>
  </conditionalFormatting>
  <conditionalFormatting sqref="D95:E95">
    <cfRule type="duplicateValues" dxfId="187" priority="11"/>
    <cfRule type="duplicateValues" dxfId="186" priority="12"/>
    <cfRule type="duplicateValues" dxfId="185" priority="13"/>
  </conditionalFormatting>
  <conditionalFormatting sqref="F95">
    <cfRule type="duplicateValues" dxfId="184" priority="14"/>
  </conditionalFormatting>
  <conditionalFormatting sqref="AT95:AW95">
    <cfRule type="cellIs" dxfId="183" priority="6" operator="equal">
      <formula>"C"</formula>
    </cfRule>
    <cfRule type="cellIs" dxfId="182" priority="7" operator="equal">
      <formula>"B"</formula>
    </cfRule>
    <cfRule type="cellIs" dxfId="181" priority="8" operator="equal">
      <formula>"Z"</formula>
    </cfRule>
    <cfRule type="cellIs" dxfId="180" priority="9" operator="equal">
      <formula>"A"</formula>
    </cfRule>
  </conditionalFormatting>
  <conditionalFormatting sqref="C95">
    <cfRule type="duplicateValues" dxfId="179" priority="2"/>
  </conditionalFormatting>
  <conditionalFormatting sqref="D95:F95">
    <cfRule type="duplicateValues" dxfId="178" priority="3"/>
  </conditionalFormatting>
  <conditionalFormatting sqref="F95">
    <cfRule type="duplicateValues" dxfId="177" priority="4"/>
  </conditionalFormatting>
  <conditionalFormatting sqref="D95:E95">
    <cfRule type="duplicateValues" dxfId="176" priority="5"/>
  </conditionalFormatting>
  <conditionalFormatting sqref="G95">
    <cfRule type="cellIs" dxfId="175" priority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Y87"/>
  <sheetViews>
    <sheetView showGridLines="0" topLeftCell="A15" zoomScale="80" zoomScaleNormal="80" workbookViewId="0">
      <selection activeCell="C52" sqref="C52"/>
    </sheetView>
  </sheetViews>
  <sheetFormatPr baseColWidth="10" defaultRowHeight="15" x14ac:dyDescent="0.25"/>
  <cols>
    <col min="1" max="1" width="18.85546875" style="102" bestFit="1" customWidth="1"/>
    <col min="2" max="2" width="11.42578125" style="102"/>
    <col min="3" max="3" width="16" style="102" bestFit="1" customWidth="1"/>
    <col min="4" max="4" width="11.42578125" style="102"/>
    <col min="5" max="5" width="39.5703125" style="102" bestFit="1" customWidth="1"/>
    <col min="6" max="6" width="32.85546875" style="102" bestFit="1" customWidth="1"/>
    <col min="7" max="7" width="19.28515625" style="102" bestFit="1" customWidth="1"/>
    <col min="8" max="8" width="21.42578125" style="102" bestFit="1" customWidth="1"/>
    <col min="9" max="9" width="24.5703125" style="102" bestFit="1" customWidth="1"/>
    <col min="10" max="10" width="14.85546875" style="102" bestFit="1" customWidth="1"/>
    <col min="11" max="11" width="13.140625" style="102" bestFit="1" customWidth="1"/>
    <col min="12" max="12" width="20.28515625" style="102" bestFit="1" customWidth="1"/>
    <col min="13" max="13" width="17.42578125" style="102" bestFit="1" customWidth="1"/>
    <col min="14" max="14" width="14.85546875" style="102" bestFit="1" customWidth="1"/>
    <col min="15" max="15" width="13.85546875" style="102" bestFit="1" customWidth="1"/>
    <col min="16" max="16" width="23.28515625" style="102" bestFit="1" customWidth="1"/>
    <col min="17" max="17" width="21.28515625" style="102" bestFit="1" customWidth="1"/>
    <col min="18" max="18" width="13.7109375" style="128" bestFit="1" customWidth="1"/>
    <col min="19" max="19" width="11.42578125" style="128" bestFit="1" customWidth="1"/>
    <col min="20" max="20" width="13.28515625" style="128" bestFit="1" customWidth="1"/>
    <col min="21" max="21" width="23" style="102" bestFit="1" customWidth="1"/>
    <col min="22" max="22" width="22.5703125" style="102" bestFit="1" customWidth="1"/>
    <col min="23" max="23" width="20" style="102" bestFit="1" customWidth="1"/>
    <col min="24" max="24" width="13.42578125" style="102" bestFit="1" customWidth="1"/>
    <col min="25" max="25" width="18.7109375" style="128" bestFit="1" customWidth="1"/>
    <col min="26" max="16384" width="11.42578125" style="102"/>
  </cols>
  <sheetData>
    <row r="3" spans="1:25" x14ac:dyDescent="0.25">
      <c r="X3" s="162"/>
    </row>
    <row r="4" spans="1:25" x14ac:dyDescent="0.25">
      <c r="F4" s="49" t="s">
        <v>0</v>
      </c>
      <c r="G4" s="44" t="s">
        <v>1</v>
      </c>
      <c r="H4" s="108" t="s">
        <v>42</v>
      </c>
      <c r="I4" s="108" t="s">
        <v>382</v>
      </c>
      <c r="J4" s="96" t="s">
        <v>452</v>
      </c>
      <c r="K4" s="96" t="s">
        <v>453</v>
      </c>
      <c r="L4" s="121" t="s">
        <v>134</v>
      </c>
      <c r="M4" s="122" t="s">
        <v>454</v>
      </c>
      <c r="N4" s="122" t="s">
        <v>41</v>
      </c>
      <c r="O4" s="122" t="s">
        <v>46</v>
      </c>
      <c r="P4" s="122" t="s">
        <v>471</v>
      </c>
      <c r="Q4" s="122" t="s">
        <v>472</v>
      </c>
      <c r="R4" s="123" t="s">
        <v>455</v>
      </c>
      <c r="S4" s="123" t="s">
        <v>456</v>
      </c>
      <c r="T4" s="123" t="s">
        <v>457</v>
      </c>
      <c r="U4" s="123" t="s">
        <v>479</v>
      </c>
      <c r="V4" s="123" t="s">
        <v>472</v>
      </c>
      <c r="W4" s="123" t="s">
        <v>473</v>
      </c>
      <c r="X4" s="123" t="s">
        <v>458</v>
      </c>
      <c r="Y4" s="123" t="s">
        <v>480</v>
      </c>
    </row>
    <row r="5" spans="1:25" x14ac:dyDescent="0.25">
      <c r="E5" s="178">
        <f ca="1">TODAY()-VLOOKUP(F5,'129'!AL:AM,2,0)</f>
        <v>232</v>
      </c>
      <c r="F5" s="167" t="s">
        <v>128</v>
      </c>
      <c r="G5" s="166">
        <f>SUMIF($F$16:$F$95,$F5,$G$16:$G$95)</f>
        <v>2193.1113289999998</v>
      </c>
      <c r="H5" s="170">
        <f>SUMIF($F$16:$F$95,$F5,$H$16:$H$95)</f>
        <v>118</v>
      </c>
      <c r="I5" s="170">
        <f>SUMIF($F$16:$F$95,$F5,$I$16:$I$95)</f>
        <v>143</v>
      </c>
      <c r="J5" s="124">
        <f>+IFERROR(H5/G5,0)</f>
        <v>5.3804838103592691E-2</v>
      </c>
      <c r="K5" s="124">
        <f>IFERROR(I5/G5,0)</f>
        <v>6.5204168210286059E-2</v>
      </c>
      <c r="L5" s="170">
        <f>SUMIF($F$16:$F$95,$F5,$L$16:$L$95)</f>
        <v>116</v>
      </c>
      <c r="M5" s="164">
        <f>+L5/I5</f>
        <v>0.81118881118881114</v>
      </c>
      <c r="N5" s="170">
        <f>SUMIF($F$16:$F$95,$F5,$N$16:$N$95)</f>
        <v>155</v>
      </c>
      <c r="O5" s="170">
        <f>SUMIF($F$16:$F$95,$F5,$O$16:$O$95)</f>
        <v>109</v>
      </c>
      <c r="P5" s="159">
        <f t="shared" ref="P5:Q7" si="0">+N5/H5</f>
        <v>1.3135593220338984</v>
      </c>
      <c r="Q5" s="159">
        <f t="shared" si="0"/>
        <v>0.76223776223776218</v>
      </c>
      <c r="R5" s="125">
        <f ca="1">IF(E5&lt;90,IF(J5&lt;Objetivos!$P$17,0,IF(OR(Datos!J4=Objetivos!$P$39,J5&gt;Objetivos!$P$39),Objetivos!$R$39,IF(OR(Datos!J4=Objetivos!$P$38,J5&gt;Objetivos!$P$38),Objetivos!$R$38,IF(OR(Datos!J4=Objetivos!$P$37,J5&gt;Objetivos!$P$37),Objetivos!$R$37,IF(OR(Datos!J4=Objetivos!$P$36,J5&gt;Objetivos!$P$36),Objetivos!$R$36,IF(OR(Datos!J4=Objetivos!$P$35,J5&gt;Objetivos!$P$35),Objetivos!$R$35,IF(OR(Datos!J4=Objetivos!$P$34,J5&gt;Objetivos!$P$34),Objetivos!$R$34,IF(OR(Datos!J4=Objetivos!$P$33,J5&gt;Objetivos!$P$33),Objetivos!$R$33,IF(OR(Datos!J4=Objetivos!$P$32,J5&gt;Objetivos!$P$32),Objetivos!$R$32,IF(OR(Datos!J4=Objetivos!$P$31,J5&gt;Objetivos!$P$31),Objetivos!$R$31,IF(OR(Datos!J4=Objetivos!$P$30,J5&gt;Objetivos!$P$30),Objetivos!$R$30,IF(OR(Datos!J4=Objetivos!$P$29,J5&gt;Objetivos!$P$29),Objetivos!$R$29,IF(OR(Datos!J4=Objetivos!$P$28,J5&gt;Objetivos!$P$28),Objetivos!$R$28,IF(OR(Datos!J4=Objetivos!$P$27,J5&gt;Objetivos!$P$27),Objetivos!$R$27,IF(OR(Datos!J4=Objetivos!$P$26,J5&gt;Objetivos!$P$26),Objetivos!$R$26,IF(OR(Datos!J4=Objetivos!$P$25,J5&gt;Objetivos!$P$25),Objetivos!$R$25,IF(OR(Datos!J4=Objetivos!$P$24,J5&gt;Objetivos!$P$24),Objetivos!$R$24,IF(OR(Datos!J4=Objetivos!$P$23,J5&gt;Objetivos!$P$23),Objetivos!$R$23,IF(OR(Datos!J4=Objetivos!$P$22,J5&gt;Objetivos!$P$22),Objetivos!$R$22,IF(OR(Datos!J4=Objetivos!$P$21,J5&gt;Objetivos!$P$21),Objetivos!$R$21,IF(OR(Datos!J4=Objetivos!$P$20,J5&gt;Objetivos!$P$20),Objetivos!$R$20,IF(OR(Datos!J4=Objetivos!$P$19,J5&gt;Objetivos!$P$19),Objetivos!$R$19,IF(OR(Datos!J4=Objetivos!$P$18,J5&gt;Objetivos!$P$18),Objetivos!$R$18,IF(OR(Datos!J4=Objetivos!$P$17,J5&gt;Objetivos!$P$17),Objetivos!$R$17)))))))))))))))))))))))),IF(J5&lt;Objetivos!$J$17,0,IF(OR(Datos!J5=Objetivos!$J$39,J5&gt;Objetivos!$J$39),Objetivos!$L$39,IF(OR(Datos!J5=Objetivos!$J$38,J5&gt;Objetivos!$J$38),Objetivos!$L$38,IF(OR(Datos!J5=Objetivos!$J$37,J5&gt;Objetivos!$J$37),Objetivos!$L$37,IF(OR(Datos!J5=Objetivos!$J$36,J5&gt;Objetivos!$J$36),Objetivos!$L$36,IF(OR(Datos!J5=Objetivos!$J$35,J5&gt;Objetivos!$J$35),Objetivos!$L$35,IF(OR(Datos!J5=Objetivos!$J$34,J5&gt;Objetivos!$J$34),Objetivos!$L$34,IF(OR(Datos!J5=Objetivos!$J$33,J5&gt;Objetivos!$J$33),Objetivos!$L$33,IF(OR(Datos!J5=Objetivos!$J$32,J5&gt;Objetivos!$J$32),Objetivos!$L$32,IF(OR(Datos!J5=Objetivos!$J$31,J5&gt;Objetivos!$J$31),Objetivos!$L$31,IF(OR(Datos!J5=Objetivos!$J$30,J5&gt;Objetivos!$J$30),Objetivos!$L$30,IF(OR(Datos!J5=Objetivos!$J$29,J5&gt;Objetivos!$J$29),Objetivos!$L$29,IF(OR(Datos!J5=Objetivos!$J$28,J5&gt;Objetivos!$J$28),Objetivos!$L$28,IF(OR(Datos!J5=Objetivos!$J$27,J5&gt;Objetivos!$J$27),Objetivos!$L$27,IF(OR(Datos!J5=Objetivos!$J$26,J5&gt;Objetivos!$J$26),Objetivos!$L$26,IF(OR(Datos!J5=Objetivos!$J$25,J5&gt;Objetivos!$J$25),Objetivos!$L$25,IF(OR(Datos!J5=Objetivos!$J$24,J5&gt;Objetivos!$J$24),Objetivos!$L$24,IF(OR(Datos!J5=Objetivos!$J$23,J5&gt;Objetivos!$J$23),Objetivos!$L$23,IF(OR(Datos!J5=Objetivos!$J$22,J5&gt;Objetivos!$J$22),Objetivos!$L$22,IF(OR(Datos!J5=Objetivos!$J$21,J5&gt;Objetivos!$J$21),Objetivos!$L$21,IF(OR(Datos!J5=Objetivos!$J$20,J5&gt;Objetivos!$J$20),Objetivos!$L$20,IF(OR(Datos!J5=Objetivos!$J$19,J5&gt;Objetivos!$J$19),Objetivos!$L$19,IF(OR(Datos!J5=Objetivos!$J$18,J5&gt;Objetivos!$J$18),Objetivos!$L$18,IF(OR(Datos!J5=Objetivos!$J$17,J5&gt;Objetivos!$J$17),Objetivos!$L$17)))))))))))))))))))))))))</f>
        <v>0</v>
      </c>
      <c r="S5" s="125">
        <f ca="1">IF(E5&lt;90,IF(K5&lt;Objetivos!$O$17,0,IF(OR(Datos!K4=Objetivos!$O$39,K5&gt;Objetivos!$O$39),Objetivos!$Q$39,IF(OR(Datos!K4=Objetivos!$O$38,K5&gt;Objetivos!$O$38),Objetivos!$Q$38,IF(OR(Datos!K4=Objetivos!$O$37,K5&gt;Objetivos!$O$37),Objetivos!$Q$37,IF(OR(Datos!K4=Objetivos!$O$36,K5&gt;Objetivos!$O$36),Objetivos!$Q$36,IF(OR(Datos!K4=Objetivos!$O$35,K5&gt;Objetivos!$O$35),Objetivos!$Q$35,IF(OR(Datos!K4=Objetivos!$O$34,K5&gt;Objetivos!$O$34),Objetivos!$Q$34,IF(OR(Datos!K4=Objetivos!$O$33,K5&gt;Objetivos!$O$33),Objetivos!$Q$33,IF(OR(Datos!K4=Objetivos!$O$32,K5&gt;Objetivos!$O$32),Objetivos!$Q$32,IF(OR(Datos!K4=Objetivos!$O$31,K5&gt;Objetivos!$O$31),Objetivos!$Q$31,IF(OR(Datos!K4=Objetivos!$O$30,K5&gt;Objetivos!$O$30),Objetivos!$Q$30,IF(OR(Datos!K4=Objetivos!$O$29,K5&gt;Objetivos!$O$29),Objetivos!$Q$29,IF(OR(Datos!K4=Objetivos!$O$28,K5&gt;Objetivos!$O$28),Objetivos!$Q$28,IF(OR(Datos!K4=Objetivos!$O$27,K5&gt;Objetivos!$O$27),Objetivos!$Q$27,IF(OR(Datos!K4=Objetivos!$O$26,K5&gt;Objetivos!$O$26),Objetivos!$Q$26,IF(OR(Datos!K4=Objetivos!$O$25,K5&gt;Objetivos!$O$25),Objetivos!$Q$25,IF(OR(Datos!K4=Objetivos!$O$24,K5&gt;Objetivos!$O$24),Objetivos!$Q$24,IF(OR(Datos!K4=Objetivos!$O$23,K5&gt;Objetivos!$O$23),Objetivos!$Q$23,IF(OR(Datos!K4=Objetivos!$O$22,K5&gt;Objetivos!$O$22),Objetivos!$Q$22,IF(OR(Datos!K4=Objetivos!$O$21,K5&gt;Objetivos!$O$21),Objetivos!$Q$21,IF(OR(Datos!K4=Objetivos!$O$20,K5&gt;Objetivos!$O$20),Objetivos!$Q$20,IF(OR(Datos!K4=Objetivos!$O$19,K5&gt;Objetivos!$O$19),Objetivos!$Q$19,IF(OR(Datos!K4=Objetivos!$O$18,K5&gt;Objetivos!$O$18),Objetivos!$Q$18,IF(OR(Datos!K4=Objetivos!$O$17,K5&gt;Objetivos!$O$17),Objetivos!$Q$17)))))))))))))))))))))))),IF(K5&lt;Objetivos!$I$17,0,IF(OR(Datos!K5=Objetivos!$I$39,K5&gt;Objetivos!$I$39),Objetivos!$K$39,IF(OR(Datos!K5=Objetivos!$I$38,K5&gt;Objetivos!$I$38),Objetivos!$K$38,IF(OR(Datos!K5=Objetivos!$I$37,K5&gt;Objetivos!$I$37),Objetivos!$K$37,IF(OR(Datos!K5=Objetivos!$I$36,K5&gt;Objetivos!$I$36),Objetivos!$K$36,IF(OR(Datos!K5=Objetivos!$I$35,K5&gt;Objetivos!$I$35),Objetivos!$K$35,IF(OR(Datos!K5=Objetivos!$I$34,K5&gt;Objetivos!$I$34),Objetivos!$K$34,IF(OR(Datos!K5=Objetivos!$I$33,K5&gt;Objetivos!$I$33),Objetivos!$K$33,IF(OR(Datos!K5=Objetivos!$I$32,K5&gt;Objetivos!$I$32),Objetivos!$K$32,IF(OR(Datos!K5=Objetivos!$I$31,K5&gt;Objetivos!$I$31),Objetivos!$K$31,IF(OR(Datos!K5=Objetivos!$I$30,K5&gt;Objetivos!$I$30),Objetivos!$K$30,IF(OR(Datos!K5=Objetivos!$I$29,K5&gt;Objetivos!$I$29),Objetivos!$K$29,IF(OR(Datos!K5=Objetivos!$I$28,K5&gt;Objetivos!$I$28),Objetivos!$K$28,IF(OR(Datos!K5=Objetivos!$I$27,K5&gt;Objetivos!$I$27),Objetivos!$K$27,IF(OR(Datos!K5=Objetivos!$I$26,K5&gt;Objetivos!$I$26),Objetivos!$K$26,IF(OR(Datos!K5=Objetivos!$I$25,K5&gt;Objetivos!$I$25),Objetivos!$K$25,IF(OR(Datos!K5=Objetivos!$I$24,K5&gt;Objetivos!$I$24),Objetivos!$K$24,IF(OR(Datos!K5=Objetivos!$I$23,K5&gt;Objetivos!$I$23),Objetivos!$K$23,IF(OR(Datos!K5=Objetivos!$I$22,K5&gt;Objetivos!$I$22),Objetivos!$K$22,IF(OR(Datos!K5=Objetivos!$I$21,K5&gt;Objetivos!$I$21),Objetivos!$K$21,IF(OR(Datos!K5=Objetivos!$I$20,K5&gt;Objetivos!$I$20),Objetivos!$K$20,IF(OR(Datos!K5=Objetivos!$I$19,K5&gt;Objetivos!$I$19),Objetivos!$K$19,IF(OR(Datos!K5=Objetivos!$I$18,K5&gt;Objetivos!$I$18),Objetivos!$K$18,IF(OR(Datos!K5=Objetivos!$I$17,K5&gt;Objetivos!$I$17),Objetivos!$K$17)))))))))))))))))))))))))</f>
        <v>0</v>
      </c>
      <c r="T5" s="125">
        <f ca="1">+R5+S5</f>
        <v>0</v>
      </c>
      <c r="U5" s="128">
        <f ca="1">+IF(P5&gt;=80%,R5,R5*P5)</f>
        <v>0</v>
      </c>
      <c r="V5" s="128">
        <f ca="1">+IF(Q5&gt;=60%,S5,S5*Q5)</f>
        <v>0</v>
      </c>
      <c r="W5" s="127">
        <f ca="1">+U5+V5</f>
        <v>0</v>
      </c>
      <c r="X5" s="126">
        <f ca="1">+IF(E5&lt;90,IF(OR(M5=Objetivos!$J$6,M5&gt;Objetivos!$J$6),W5*Objetivos!$K$6,IF(OR(M5=Objetivos!$J$7,M5&gt;Objetivos!$J$7),W5*Objetivos!$K$7,IF(OR(M5=Objetivos!$J$8,M5&gt;Objetivos!$J$8),W5*Objetivos!$K$8,IF(OR(M5=Objetivos!$J$9,M5&gt;Objetivos!$J$9),W5*Objetivos!$K$9,IF(OR(M5=Objetivos!$J$13,M5&lt;Objetivos!$J$13),W5*Objetivos!$K$13,IF(OR(M5=Objetivos!$J$12,M5&lt;Objetivos!$J$12),W5*Objetivos!$K$12,IF(OR(M5=Objetivos!$J$11,M5&lt;Objetivos!$J$11),W5*Objetivos!$K$11,IF(OR(M5=Objetivos!$J$10,M5&lt;Objetivos!$J$10),W5*Objetivos!$K$10,0)))))))),IF(OR(M5=Objetivos!$J$6,M5&gt;Objetivos!$J$6),W5*Objetivos!$K$6,IF(OR(M5=Objetivos!$J$7,M5&gt;Objetivos!$J$7),W5*Objetivos!$K$7,IF(OR(M5=Objetivos!$J$8,M5&gt;Objetivos!$J$8),W5*Objetivos!$K$8,IF(OR(M5=Objetivos!$J$9,M5&gt;Objetivos!$J$9),W5*Objetivos!$K$9,IF(OR(M5=Objetivos!$J$13,M5&lt;Objetivos!$J$13),W5*Objetivos!$K$13,IF(OR(M5=Objetivos!$J$12,M5&lt;Objetivos!$J$12),W5*Objetivos!$K$12,IF(OR(M5=Objetivos!$J$11,M5&lt;Objetivos!$J$11),W5*Objetivos!$K$11,IF(OR(M5=Objetivos!$J$10,M5&lt;Objetivos!$J$10),W5*Objetivos!$K$10,0)))))))))</f>
        <v>0</v>
      </c>
      <c r="Y5" s="127">
        <f ca="1">+W5+X5</f>
        <v>0</v>
      </c>
    </row>
    <row r="6" spans="1:25" x14ac:dyDescent="0.25">
      <c r="E6" s="178">
        <f ca="1">TODAY()-VLOOKUP(F6,'129'!AL:AM,2,0)</f>
        <v>77</v>
      </c>
      <c r="F6" s="167" t="s">
        <v>39</v>
      </c>
      <c r="G6" s="166">
        <f>SUMIF($F$16:$F$95,$F6,$G$16:$G$95)</f>
        <v>1421.733954</v>
      </c>
      <c r="H6" s="170">
        <f>SUMIF($F$16:$F$75,$F6,$H$16:$H$75)</f>
        <v>51</v>
      </c>
      <c r="I6" s="170">
        <f>SUMIF($F$16:$F$95,$F6,$I$16:$I$95)</f>
        <v>101</v>
      </c>
      <c r="J6" s="124">
        <f>+IFERROR(H6/G6,0)</f>
        <v>3.5871690238889802E-2</v>
      </c>
      <c r="K6" s="124">
        <f>IFERROR(I6/G6,0)</f>
        <v>7.1040014002507243E-2</v>
      </c>
      <c r="L6" s="170">
        <f>SUMIF($F$16:$F$95,$F6,$L$16:$L$95)</f>
        <v>74</v>
      </c>
      <c r="M6" s="164">
        <f>+L6/I6</f>
        <v>0.73267326732673266</v>
      </c>
      <c r="N6" s="170">
        <f>SUMIF($F$16:$F$95,$F6,$N$16:$N$95)</f>
        <v>85</v>
      </c>
      <c r="O6" s="170">
        <f>SUMIF($F$16:$F$95,$F6,$O$16:$O$95)</f>
        <v>68</v>
      </c>
      <c r="P6" s="159">
        <f t="shared" si="0"/>
        <v>1.6666666666666667</v>
      </c>
      <c r="Q6" s="159">
        <f t="shared" si="0"/>
        <v>0.67326732673267331</v>
      </c>
      <c r="R6" s="125">
        <f ca="1">IF(E6&lt;90,IF(J6&lt;Objetivos!$P$17,0,IF(OR(Datos!J5=Objetivos!$P$39,J6&gt;Objetivos!$P$39),Objetivos!$R$39,IF(OR(Datos!J5=Objetivos!$P$38,J6&gt;Objetivos!$P$38),Objetivos!$R$38,IF(OR(Datos!J5=Objetivos!$P$37,J6&gt;Objetivos!$P$37),Objetivos!$R$37,IF(OR(Datos!J5=Objetivos!$P$36,J6&gt;Objetivos!$P$36),Objetivos!$R$36,IF(OR(Datos!J5=Objetivos!$P$35,J6&gt;Objetivos!$P$35),Objetivos!$R$35,IF(OR(Datos!J5=Objetivos!$P$34,J6&gt;Objetivos!$P$34),Objetivos!$R$34,IF(OR(Datos!J5=Objetivos!$P$33,J6&gt;Objetivos!$P$33),Objetivos!$R$33,IF(OR(Datos!J5=Objetivos!$P$32,J6&gt;Objetivos!$P$32),Objetivos!$R$32,IF(OR(Datos!J5=Objetivos!$P$31,J6&gt;Objetivos!$P$31),Objetivos!$R$31,IF(OR(Datos!J5=Objetivos!$P$30,J6&gt;Objetivos!$P$30),Objetivos!$R$30,IF(OR(Datos!J5=Objetivos!$P$29,J6&gt;Objetivos!$P$29),Objetivos!$R$29,IF(OR(Datos!J5=Objetivos!$P$28,J6&gt;Objetivos!$P$28),Objetivos!$R$28,IF(OR(Datos!J5=Objetivos!$P$27,J6&gt;Objetivos!$P$27),Objetivos!$R$27,IF(OR(Datos!J5=Objetivos!$P$26,J6&gt;Objetivos!$P$26),Objetivos!$R$26,IF(OR(Datos!J5=Objetivos!$P$25,J6&gt;Objetivos!$P$25),Objetivos!$R$25,IF(OR(Datos!J5=Objetivos!$P$24,J6&gt;Objetivos!$P$24),Objetivos!$R$24,IF(OR(Datos!J5=Objetivos!$P$23,J6&gt;Objetivos!$P$23),Objetivos!$R$23,IF(OR(Datos!J5=Objetivos!$P$22,J6&gt;Objetivos!$P$22),Objetivos!$R$22,IF(OR(Datos!J5=Objetivos!$P$21,J6&gt;Objetivos!$P$21),Objetivos!$R$21,IF(OR(Datos!J5=Objetivos!$P$20,J6&gt;Objetivos!$P$20),Objetivos!$R$20,IF(OR(Datos!J5=Objetivos!$P$19,J6&gt;Objetivos!$P$19),Objetivos!$R$19,IF(OR(Datos!J5=Objetivos!$P$18,J6&gt;Objetivos!$P$18),Objetivos!$R$18,IF(OR(Datos!J5=Objetivos!$P$17,J6&gt;Objetivos!$P$17),Objetivos!$R$17)))))))))))))))))))))))),IF(J6&lt;Objetivos!$J$17,0,IF(OR(Datos!J6=Objetivos!$J$39,J6&gt;Objetivos!$J$39),Objetivos!$L$39,IF(OR(Datos!J6=Objetivos!$J$38,J6&gt;Objetivos!$J$38),Objetivos!$L$38,IF(OR(Datos!J6=Objetivos!$J$37,J6&gt;Objetivos!$J$37),Objetivos!$L$37,IF(OR(Datos!J6=Objetivos!$J$36,J6&gt;Objetivos!$J$36),Objetivos!$L$36,IF(OR(Datos!J6=Objetivos!$J$35,J6&gt;Objetivos!$J$35),Objetivos!$L$35,IF(OR(Datos!J6=Objetivos!$J$34,J6&gt;Objetivos!$J$34),Objetivos!$L$34,IF(OR(Datos!J6=Objetivos!$J$33,J6&gt;Objetivos!$J$33),Objetivos!$L$33,IF(OR(Datos!J6=Objetivos!$J$32,J6&gt;Objetivos!$J$32),Objetivos!$L$32,IF(OR(Datos!J6=Objetivos!$J$31,J6&gt;Objetivos!$J$31),Objetivos!$L$31,IF(OR(Datos!J6=Objetivos!$J$30,J6&gt;Objetivos!$J$30),Objetivos!$L$30,IF(OR(Datos!J6=Objetivos!$J$29,J6&gt;Objetivos!$J$29),Objetivos!$L$29,IF(OR(Datos!J6=Objetivos!$J$28,J6&gt;Objetivos!$J$28),Objetivos!$L$28,IF(OR(Datos!J6=Objetivos!$J$27,J6&gt;Objetivos!$J$27),Objetivos!$L$27,IF(OR(Datos!J6=Objetivos!$J$26,J6&gt;Objetivos!$J$26),Objetivos!$L$26,IF(OR(Datos!J6=Objetivos!$J$25,J6&gt;Objetivos!$J$25),Objetivos!$L$25,IF(OR(Datos!J6=Objetivos!$J$24,J6&gt;Objetivos!$J$24),Objetivos!$L$24,IF(OR(Datos!J6=Objetivos!$J$23,J6&gt;Objetivos!$J$23),Objetivos!$L$23,IF(OR(Datos!J6=Objetivos!$J$22,J6&gt;Objetivos!$J$22),Objetivos!$L$22,IF(OR(Datos!J6=Objetivos!$J$21,J6&gt;Objetivos!$J$21),Objetivos!$L$21,IF(OR(Datos!J6=Objetivos!$J$20,J6&gt;Objetivos!$J$20),Objetivos!$L$20,IF(OR(Datos!J6=Objetivos!$J$19,J6&gt;Objetivos!$J$19),Objetivos!$L$19,IF(OR(Datos!J6=Objetivos!$J$18,J6&gt;Objetivos!$J$18),Objetivos!$L$18,IF(OR(Datos!J6=Objetivos!$J$17,J6&gt;Objetivos!$J$17),Objetivos!$L$17)))))))))))))))))))))))))</f>
        <v>0</v>
      </c>
      <c r="S6" s="125">
        <f ca="1">IF(E6&lt;90,IF(K6&lt;Objetivos!$O$17,0,IF(OR(Datos!K5=Objetivos!$O$39,K6&gt;Objetivos!$O$39),Objetivos!$Q$39,IF(OR(Datos!K5=Objetivos!$O$38,K6&gt;Objetivos!$O$38),Objetivos!$Q$38,IF(OR(Datos!K5=Objetivos!$O$37,K6&gt;Objetivos!$O$37),Objetivos!$Q$37,IF(OR(Datos!K5=Objetivos!$O$36,K6&gt;Objetivos!$O$36),Objetivos!$Q$36,IF(OR(Datos!K5=Objetivos!$O$35,K6&gt;Objetivos!$O$35),Objetivos!$Q$35,IF(OR(Datos!K5=Objetivos!$O$34,K6&gt;Objetivos!$O$34),Objetivos!$Q$34,IF(OR(Datos!K5=Objetivos!$O$33,K6&gt;Objetivos!$O$33),Objetivos!$Q$33,IF(OR(Datos!K5=Objetivos!$O$32,K6&gt;Objetivos!$O$32),Objetivos!$Q$32,IF(OR(Datos!K5=Objetivos!$O$31,K6&gt;Objetivos!$O$31),Objetivos!$Q$31,IF(OR(Datos!K5=Objetivos!$O$30,K6&gt;Objetivos!$O$30),Objetivos!$Q$30,IF(OR(Datos!K5=Objetivos!$O$29,K6&gt;Objetivos!$O$29),Objetivos!$Q$29,IF(OR(Datos!K5=Objetivos!$O$28,K6&gt;Objetivos!$O$28),Objetivos!$Q$28,IF(OR(Datos!K5=Objetivos!$O$27,K6&gt;Objetivos!$O$27),Objetivos!$Q$27,IF(OR(Datos!K5=Objetivos!$O$26,K6&gt;Objetivos!$O$26),Objetivos!$Q$26,IF(OR(Datos!K5=Objetivos!$O$25,K6&gt;Objetivos!$O$25),Objetivos!$Q$25,IF(OR(Datos!K5=Objetivos!$O$24,K6&gt;Objetivos!$O$24),Objetivos!$Q$24,IF(OR(Datos!K5=Objetivos!$O$23,K6&gt;Objetivos!$O$23),Objetivos!$Q$23,IF(OR(Datos!K5=Objetivos!$O$22,K6&gt;Objetivos!$O$22),Objetivos!$Q$22,IF(OR(Datos!K5=Objetivos!$O$21,K6&gt;Objetivos!$O$21),Objetivos!$Q$21,IF(OR(Datos!K5=Objetivos!$O$20,K6&gt;Objetivos!$O$20),Objetivos!$Q$20,IF(OR(Datos!K5=Objetivos!$O$19,K6&gt;Objetivos!$O$19),Objetivos!$Q$19,IF(OR(Datos!K5=Objetivos!$O$18,K6&gt;Objetivos!$O$18),Objetivos!$Q$18,IF(OR(Datos!K5=Objetivos!$O$17,K6&gt;Objetivos!$O$17),Objetivos!$Q$17)))))))))))))))))))))))),IF(K6&lt;Objetivos!$I$17,0,IF(OR(Datos!K6=Objetivos!$I$39,K6&gt;Objetivos!$I$39),Objetivos!$K$39,IF(OR(Datos!K6=Objetivos!$I$38,K6&gt;Objetivos!$I$38),Objetivos!$K$38,IF(OR(Datos!K6=Objetivos!$I$37,K6&gt;Objetivos!$I$37),Objetivos!$K$37,IF(OR(Datos!K6=Objetivos!$I$36,K6&gt;Objetivos!$I$36),Objetivos!$K$36,IF(OR(Datos!K6=Objetivos!$I$35,K6&gt;Objetivos!$I$35),Objetivos!$K$35,IF(OR(Datos!K6=Objetivos!$I$34,K6&gt;Objetivos!$I$34),Objetivos!$K$34,IF(OR(Datos!K6=Objetivos!$I$33,K6&gt;Objetivos!$I$33),Objetivos!$K$33,IF(OR(Datos!K6=Objetivos!$I$32,K6&gt;Objetivos!$I$32),Objetivos!$K$32,IF(OR(Datos!K6=Objetivos!$I$31,K6&gt;Objetivos!$I$31),Objetivos!$K$31,IF(OR(Datos!K6=Objetivos!$I$30,K6&gt;Objetivos!$I$30),Objetivos!$K$30,IF(OR(Datos!K6=Objetivos!$I$29,K6&gt;Objetivos!$I$29),Objetivos!$K$29,IF(OR(Datos!K6=Objetivos!$I$28,K6&gt;Objetivos!$I$28),Objetivos!$K$28,IF(OR(Datos!K6=Objetivos!$I$27,K6&gt;Objetivos!$I$27),Objetivos!$K$27,IF(OR(Datos!K6=Objetivos!$I$26,K6&gt;Objetivos!$I$26),Objetivos!$K$26,IF(OR(Datos!K6=Objetivos!$I$25,K6&gt;Objetivos!$I$25),Objetivos!$K$25,IF(OR(Datos!K6=Objetivos!$I$24,K6&gt;Objetivos!$I$24),Objetivos!$K$24,IF(OR(Datos!K6=Objetivos!$I$23,K6&gt;Objetivos!$I$23),Objetivos!$K$23,IF(OR(Datos!K6=Objetivos!$I$22,K6&gt;Objetivos!$I$22),Objetivos!$K$22,IF(OR(Datos!K6=Objetivos!$I$21,K6&gt;Objetivos!$I$21),Objetivos!$K$21,IF(OR(Datos!K6=Objetivos!$I$20,K6&gt;Objetivos!$I$20),Objetivos!$K$20,IF(OR(Datos!K6=Objetivos!$I$19,K6&gt;Objetivos!$I$19),Objetivos!$K$19,IF(OR(Datos!K6=Objetivos!$I$18,K6&gt;Objetivos!$I$18),Objetivos!$K$18,IF(OR(Datos!K6=Objetivos!$I$17,K6&gt;Objetivos!$I$17),Objetivos!$K$17)))))))))))))))))))))))))</f>
        <v>250</v>
      </c>
      <c r="T6" s="125">
        <f ca="1">+R6+S6</f>
        <v>250</v>
      </c>
      <c r="U6" s="128">
        <f ca="1">+IF(P6&gt;=80%,R6,R6*P6)</f>
        <v>0</v>
      </c>
      <c r="V6" s="128">
        <f ca="1">+IF(Q6&gt;=60%,S6,S6*Q6)</f>
        <v>250</v>
      </c>
      <c r="W6" s="127">
        <f ca="1">+U6+V6</f>
        <v>250</v>
      </c>
      <c r="X6" s="126">
        <f ca="1">+IF(E6&lt;90,IF(OR(M6=Objetivos!$J$6,M6&gt;Objetivos!$J$6),W6*Objetivos!$K$6,IF(OR(M6=Objetivos!$J$7,M6&gt;Objetivos!$J$7),W6*Objetivos!$K$7,IF(OR(M6=Objetivos!$J$8,M6&gt;Objetivos!$J$8),W6*Objetivos!$K$8,IF(OR(M6=Objetivos!$J$9,M6&gt;Objetivos!$J$9),W6*Objetivos!$K$9,IF(OR(M6=Objetivos!$J$13,M6&lt;Objetivos!$J$13),W6*Objetivos!$K$13,IF(OR(M6=Objetivos!$J$12,M6&lt;Objetivos!$J$12),W6*Objetivos!$K$12,IF(OR(M6=Objetivos!$J$11,M6&lt;Objetivos!$J$11),W6*Objetivos!$K$11,IF(OR(M6=Objetivos!$J$10,M6&lt;Objetivos!$J$10),W6*Objetivos!$K$10,0)))))))),IF(OR(M6=Objetivos!$J$6,M6&gt;Objetivos!$J$6),W6*Objetivos!$K$6,IF(OR(M6=Objetivos!$J$7,M6&gt;Objetivos!$J$7),W6*Objetivos!$K$7,IF(OR(M6=Objetivos!$J$8,M6&gt;Objetivos!$J$8),W6*Objetivos!$K$8,IF(OR(M6=Objetivos!$J$9,M6&gt;Objetivos!$J$9),W6*Objetivos!$K$9,IF(OR(M6=Objetivos!$J$13,M6&lt;Objetivos!$J$13),W6*Objetivos!$K$13,IF(OR(M6=Objetivos!$J$12,M6&lt;Objetivos!$J$12),W6*Objetivos!$K$12,IF(OR(M6=Objetivos!$J$11,M6&lt;Objetivos!$J$11),W6*Objetivos!$K$11,IF(OR(M6=Objetivos!$J$10,M6&lt;Objetivos!$J$10),W6*Objetivos!$K$10,0)))))))))</f>
        <v>37.5</v>
      </c>
      <c r="Y6" s="127">
        <f ca="1">+W6+X6</f>
        <v>287.5</v>
      </c>
    </row>
    <row r="7" spans="1:25" x14ac:dyDescent="0.25">
      <c r="E7" s="178" t="e">
        <f ca="1">TODAY()-VLOOKUP(F7,'129'!AL:AM,2,0)</f>
        <v>#N/A</v>
      </c>
      <c r="F7" s="167"/>
      <c r="G7" s="166">
        <f>SUMIF($F$16:$F$75,$F7,$G$16:$G$75)</f>
        <v>0</v>
      </c>
      <c r="H7" s="170">
        <f>SUMIF($F$16:$F$75,$F7,$H$16:$H$75)</f>
        <v>0</v>
      </c>
      <c r="I7" s="170">
        <f>SUMIF($F$16:$F$95,$F7,$I$16:$I$95)</f>
        <v>0</v>
      </c>
      <c r="J7" s="124">
        <f>+IFERROR(H7/G7,0)</f>
        <v>0</v>
      </c>
      <c r="K7" s="124">
        <f>IFERROR(I7/G7,0)</f>
        <v>0</v>
      </c>
      <c r="L7" s="170">
        <f>SUMIF($F$16:$F$95,$F7,$L$16:$L$95)</f>
        <v>0</v>
      </c>
      <c r="M7" s="164" t="e">
        <f>+L7/I7</f>
        <v>#DIV/0!</v>
      </c>
      <c r="N7" s="170">
        <f>SUMIF($F$16:$F$95,$F7,$N$16:$N$95)</f>
        <v>0</v>
      </c>
      <c r="O7" s="170">
        <f>SUMIF($F$16:$F$95,$F7,$O$16:$O$95)</f>
        <v>0</v>
      </c>
      <c r="P7" s="159" t="e">
        <f t="shared" si="0"/>
        <v>#DIV/0!</v>
      </c>
      <c r="Q7" s="159" t="e">
        <f t="shared" si="0"/>
        <v>#DIV/0!</v>
      </c>
      <c r="R7" s="125" t="e">
        <f ca="1">IF(E7&lt;90,IF(J7&lt;Objetivos!$P$17,0,IF(OR(Datos!J6=Objetivos!$P$39,J7&gt;Objetivos!$P$39),Objetivos!$R$39,IF(OR(Datos!J6=Objetivos!$P$38,J7&gt;Objetivos!$P$38),Objetivos!$R$38,IF(OR(Datos!J6=Objetivos!$P$37,J7&gt;Objetivos!$P$37),Objetivos!$R$37,IF(OR(Datos!J6=Objetivos!$P$36,J7&gt;Objetivos!$P$36),Objetivos!$R$36,IF(OR(Datos!J6=Objetivos!$P$35,J7&gt;Objetivos!$P$35),Objetivos!$R$35,IF(OR(Datos!J6=Objetivos!$P$34,J7&gt;Objetivos!$P$34),Objetivos!$R$34,IF(OR(Datos!J6=Objetivos!$P$33,J7&gt;Objetivos!$P$33),Objetivos!$R$33,IF(OR(Datos!J6=Objetivos!$P$32,J7&gt;Objetivos!$P$32),Objetivos!$R$32,IF(OR(Datos!J6=Objetivos!$P$31,J7&gt;Objetivos!$P$31),Objetivos!$R$31,IF(OR(Datos!J6=Objetivos!$P$30,J7&gt;Objetivos!$P$30),Objetivos!$R$30,IF(OR(Datos!J6=Objetivos!$P$29,J7&gt;Objetivos!$P$29),Objetivos!$R$29,IF(OR(Datos!J6=Objetivos!$P$28,J7&gt;Objetivos!$P$28),Objetivos!$R$28,IF(OR(Datos!J6=Objetivos!$P$27,J7&gt;Objetivos!$P$27),Objetivos!$R$27,IF(OR(Datos!J6=Objetivos!$P$26,J7&gt;Objetivos!$P$26),Objetivos!$R$26,IF(OR(Datos!J6=Objetivos!$P$25,J7&gt;Objetivos!$P$25),Objetivos!$R$25,IF(OR(Datos!J6=Objetivos!$P$24,J7&gt;Objetivos!$P$24),Objetivos!$R$24,IF(OR(Datos!J6=Objetivos!$P$23,J7&gt;Objetivos!$P$23),Objetivos!$R$23,IF(OR(Datos!J6=Objetivos!$P$22,J7&gt;Objetivos!$P$22),Objetivos!$R$22,IF(OR(Datos!J6=Objetivos!$P$21,J7&gt;Objetivos!$P$21),Objetivos!$R$21,IF(OR(Datos!J6=Objetivos!$P$20,J7&gt;Objetivos!$P$20),Objetivos!$R$20,IF(OR(Datos!J6=Objetivos!$P$19,J7&gt;Objetivos!$P$19),Objetivos!$R$19,IF(OR(Datos!J6=Objetivos!$P$18,J7&gt;Objetivos!$P$18),Objetivos!$R$18,IF(OR(Datos!J6=Objetivos!$P$17,J7&gt;Objetivos!$P$17),Objetivos!$R$17)))))))))))))))))))))))),IF(J7&lt;Objetivos!$J$17,0,IF(OR(Datos!J7=Objetivos!$J$39,J7&gt;Objetivos!$J$39),Objetivos!$L$39,IF(OR(Datos!J7=Objetivos!$J$38,J7&gt;Objetivos!$J$38),Objetivos!$L$38,IF(OR(Datos!J7=Objetivos!$J$37,J7&gt;Objetivos!$J$37),Objetivos!$L$37,IF(OR(Datos!J7=Objetivos!$J$36,J7&gt;Objetivos!$J$36),Objetivos!$L$36,IF(OR(Datos!J7=Objetivos!$J$35,J7&gt;Objetivos!$J$35),Objetivos!$L$35,IF(OR(Datos!J7=Objetivos!$J$34,J7&gt;Objetivos!$J$34),Objetivos!$L$34,IF(OR(Datos!J7=Objetivos!$J$33,J7&gt;Objetivos!$J$33),Objetivos!$L$33,IF(OR(Datos!J7=Objetivos!$J$32,J7&gt;Objetivos!$J$32),Objetivos!$L$32,IF(OR(Datos!J7=Objetivos!$J$31,J7&gt;Objetivos!$J$31),Objetivos!$L$31,IF(OR(Datos!J7=Objetivos!$J$30,J7&gt;Objetivos!$J$30),Objetivos!$L$30,IF(OR(Datos!J7=Objetivos!$J$29,J7&gt;Objetivos!$J$29),Objetivos!$L$29,IF(OR(Datos!J7=Objetivos!$J$28,J7&gt;Objetivos!$J$28),Objetivos!$L$28,IF(OR(Datos!J7=Objetivos!$J$27,J7&gt;Objetivos!$J$27),Objetivos!$L$27,IF(OR(Datos!J7=Objetivos!$J$26,J7&gt;Objetivos!$J$26),Objetivos!$L$26,IF(OR(Datos!J7=Objetivos!$J$25,J7&gt;Objetivos!$J$25),Objetivos!$L$25,IF(OR(Datos!J7=Objetivos!$J$24,J7&gt;Objetivos!$J$24),Objetivos!$L$24,IF(OR(Datos!J7=Objetivos!$J$23,J7&gt;Objetivos!$J$23),Objetivos!$L$23,IF(OR(Datos!J7=Objetivos!$J$22,J7&gt;Objetivos!$J$22),Objetivos!$L$22,IF(OR(Datos!J7=Objetivos!$J$21,J7&gt;Objetivos!$J$21),Objetivos!$L$21,IF(OR(Datos!J7=Objetivos!$J$20,J7&gt;Objetivos!$J$20),Objetivos!$L$20,IF(OR(Datos!J7=Objetivos!$J$19,J7&gt;Objetivos!$J$19),Objetivos!$L$19,IF(OR(Datos!J7=Objetivos!$J$18,J7&gt;Objetivos!$J$18),Objetivos!$L$18,IF(OR(Datos!J7=Objetivos!$J$17,J7&gt;Objetivos!$J$17),Objetivos!$L$17)))))))))))))))))))))))))</f>
        <v>#N/A</v>
      </c>
      <c r="S7" s="125" t="e">
        <f ca="1">IF(E7&lt;90,IF(K7&lt;Objetivos!$O$17,0,IF(OR(Datos!K6=Objetivos!$O$39,K7&gt;Objetivos!$O$39),Objetivos!$Q$39,IF(OR(Datos!K6=Objetivos!$O$38,K7&gt;Objetivos!$O$38),Objetivos!$Q$38,IF(OR(Datos!K6=Objetivos!$O$37,K7&gt;Objetivos!$O$37),Objetivos!$Q$37,IF(OR(Datos!K6=Objetivos!$O$36,K7&gt;Objetivos!$O$36),Objetivos!$Q$36,IF(OR(Datos!K6=Objetivos!$O$35,K7&gt;Objetivos!$O$35),Objetivos!$Q$35,IF(OR(Datos!K6=Objetivos!$O$34,K7&gt;Objetivos!$O$34),Objetivos!$Q$34,IF(OR(Datos!K6=Objetivos!$O$33,K7&gt;Objetivos!$O$33),Objetivos!$Q$33,IF(OR(Datos!K6=Objetivos!$O$32,K7&gt;Objetivos!$O$32),Objetivos!$Q$32,IF(OR(Datos!K6=Objetivos!$O$31,K7&gt;Objetivos!$O$31),Objetivos!$Q$31,IF(OR(Datos!K6=Objetivos!$O$30,K7&gt;Objetivos!$O$30),Objetivos!$Q$30,IF(OR(Datos!K6=Objetivos!$O$29,K7&gt;Objetivos!$O$29),Objetivos!$Q$29,IF(OR(Datos!K6=Objetivos!$O$28,K7&gt;Objetivos!$O$28),Objetivos!$Q$28,IF(OR(Datos!K6=Objetivos!$O$27,K7&gt;Objetivos!$O$27),Objetivos!$Q$27,IF(OR(Datos!K6=Objetivos!$O$26,K7&gt;Objetivos!$O$26),Objetivos!$Q$26,IF(OR(Datos!K6=Objetivos!$O$25,K7&gt;Objetivos!$O$25),Objetivos!$Q$25,IF(OR(Datos!K6=Objetivos!$O$24,K7&gt;Objetivos!$O$24),Objetivos!$Q$24,IF(OR(Datos!K6=Objetivos!$O$23,K7&gt;Objetivos!$O$23),Objetivos!$Q$23,IF(OR(Datos!K6=Objetivos!$O$22,K7&gt;Objetivos!$O$22),Objetivos!$Q$22,IF(OR(Datos!K6=Objetivos!$O$21,K7&gt;Objetivos!$O$21),Objetivos!$Q$21,IF(OR(Datos!K6=Objetivos!$O$20,K7&gt;Objetivos!$O$20),Objetivos!$Q$20,IF(OR(Datos!K6=Objetivos!$O$19,K7&gt;Objetivos!$O$19),Objetivos!$Q$19,IF(OR(Datos!K6=Objetivos!$O$18,K7&gt;Objetivos!$O$18),Objetivos!$Q$18,IF(OR(Datos!K6=Objetivos!$O$17,K7&gt;Objetivos!$O$17),Objetivos!$Q$17)))))))))))))))))))))))),IF(K7&lt;Objetivos!$I$17,0,IF(OR(Datos!K7=Objetivos!$I$39,K7&gt;Objetivos!$I$39),Objetivos!$K$39,IF(OR(Datos!K7=Objetivos!$I$38,K7&gt;Objetivos!$I$38),Objetivos!$K$38,IF(OR(Datos!K7=Objetivos!$I$37,K7&gt;Objetivos!$I$37),Objetivos!$K$37,IF(OR(Datos!K7=Objetivos!$I$36,K7&gt;Objetivos!$I$36),Objetivos!$K$36,IF(OR(Datos!K7=Objetivos!$I$35,K7&gt;Objetivos!$I$35),Objetivos!$K$35,IF(OR(Datos!K7=Objetivos!$I$34,K7&gt;Objetivos!$I$34),Objetivos!$K$34,IF(OR(Datos!K7=Objetivos!$I$33,K7&gt;Objetivos!$I$33),Objetivos!$K$33,IF(OR(Datos!K7=Objetivos!$I$32,K7&gt;Objetivos!$I$32),Objetivos!$K$32,IF(OR(Datos!K7=Objetivos!$I$31,K7&gt;Objetivos!$I$31),Objetivos!$K$31,IF(OR(Datos!K7=Objetivos!$I$30,K7&gt;Objetivos!$I$30),Objetivos!$K$30,IF(OR(Datos!K7=Objetivos!$I$29,K7&gt;Objetivos!$I$29),Objetivos!$K$29,IF(OR(Datos!K7=Objetivos!$I$28,K7&gt;Objetivos!$I$28),Objetivos!$K$28,IF(OR(Datos!K7=Objetivos!$I$27,K7&gt;Objetivos!$I$27),Objetivos!$K$27,IF(OR(Datos!K7=Objetivos!$I$26,K7&gt;Objetivos!$I$26),Objetivos!$K$26,IF(OR(Datos!K7=Objetivos!$I$25,K7&gt;Objetivos!$I$25),Objetivos!$K$25,IF(OR(Datos!K7=Objetivos!$I$24,K7&gt;Objetivos!$I$24),Objetivos!$K$24,IF(OR(Datos!K7=Objetivos!$I$23,K7&gt;Objetivos!$I$23),Objetivos!$K$23,IF(OR(Datos!K7=Objetivos!$I$22,K7&gt;Objetivos!$I$22),Objetivos!$K$22,IF(OR(Datos!K7=Objetivos!$I$21,K7&gt;Objetivos!$I$21),Objetivos!$K$21,IF(OR(Datos!K7=Objetivos!$I$20,K7&gt;Objetivos!$I$20),Objetivos!$K$20,IF(OR(Datos!K7=Objetivos!$I$19,K7&gt;Objetivos!$I$19),Objetivos!$K$19,IF(OR(Datos!K7=Objetivos!$I$18,K7&gt;Objetivos!$I$18),Objetivos!$K$18,IF(OR(Datos!K7=Objetivos!$I$17,K7&gt;Objetivos!$I$17),Objetivos!$K$17)))))))))))))))))))))))))</f>
        <v>#N/A</v>
      </c>
      <c r="T7" s="125" t="e">
        <f ca="1">+R7+S7</f>
        <v>#N/A</v>
      </c>
      <c r="U7" s="128" t="e">
        <f>+IF(P7&gt;=80%,R7,R7*P7)</f>
        <v>#DIV/0!</v>
      </c>
      <c r="V7" s="128" t="e">
        <f>+IF(Q7&gt;=60%,S7,S7*Q7)</f>
        <v>#DIV/0!</v>
      </c>
      <c r="W7" s="127" t="e">
        <f>+U7+V7</f>
        <v>#DIV/0!</v>
      </c>
      <c r="X7" s="126" t="e">
        <f ca="1">+IF(E7&lt;90,IF(OR(M7=Objetivos!$J$6,M7&gt;Objetivos!$J$6),W7*Objetivos!$K$6,IF(OR(M7=Objetivos!$J$7,M7&gt;Objetivos!$J$7),W7*Objetivos!$K$7,IF(OR(M7=Objetivos!$J$8,M7&gt;Objetivos!$J$8),W7*Objetivos!$K$8,IF(OR(M7=Objetivos!$J$9,M7&gt;Objetivos!$J$9),W7*Objetivos!$K$9,IF(OR(M7=Objetivos!$J$13,M7&lt;Objetivos!$J$13),W7*Objetivos!$K$13,IF(OR(M7=Objetivos!$J$12,M7&lt;Objetivos!$J$12),W7*Objetivos!$K$12,IF(OR(M7=Objetivos!$J$11,M7&lt;Objetivos!$J$11),W7*Objetivos!$K$11,IF(OR(M7=Objetivos!$J$10,M7&lt;Objetivos!$J$10),W7*Objetivos!$K$10,0)))))))),IF(OR(M7=Objetivos!$J$6,M7&gt;Objetivos!$J$6),W7*Objetivos!$K$6,IF(OR(M7=Objetivos!$J$7,M7&gt;Objetivos!$J$7),W7*Objetivos!$K$7,IF(OR(M7=Objetivos!$J$8,M7&gt;Objetivos!$J$8),W7*Objetivos!$K$8,IF(OR(M7=Objetivos!$J$9,M7&gt;Objetivos!$J$9),W7*Objetivos!$K$9,IF(OR(M7=Objetivos!$J$13,M7&lt;Objetivos!$J$13),W7*Objetivos!$K$13,IF(OR(M7=Objetivos!$J$12,M7&lt;Objetivos!$J$12),W7*Objetivos!$K$12,IF(OR(M7=Objetivos!$J$11,M7&lt;Objetivos!$J$11),W7*Objetivos!$K$11,IF(OR(M7=Objetivos!$J$10,M7&lt;Objetivos!$J$10),W7*Objetivos!$K$10,0)))))))))</f>
        <v>#N/A</v>
      </c>
      <c r="Y7" s="127" t="e">
        <f ca="1">+W7+X7</f>
        <v>#DIV/0!</v>
      </c>
    </row>
    <row r="8" spans="1:25" x14ac:dyDescent="0.25">
      <c r="E8" s="177"/>
      <c r="F8" s="167"/>
      <c r="G8" s="166"/>
      <c r="H8" s="170"/>
      <c r="I8" s="170"/>
      <c r="J8" s="124"/>
      <c r="K8" s="124"/>
      <c r="L8" s="170"/>
      <c r="M8" s="164"/>
      <c r="N8" s="4"/>
      <c r="O8" s="4"/>
      <c r="P8" s="159"/>
      <c r="Q8" s="159"/>
      <c r="R8" s="125"/>
      <c r="S8" s="125"/>
      <c r="T8" s="125"/>
      <c r="U8" s="128"/>
      <c r="V8" s="128"/>
      <c r="W8" s="127"/>
      <c r="X8" s="126"/>
      <c r="Y8" s="127"/>
    </row>
    <row r="9" spans="1:25" x14ac:dyDescent="0.25">
      <c r="F9" s="167"/>
      <c r="G9" s="166"/>
      <c r="H9" s="170"/>
      <c r="I9" s="170"/>
      <c r="J9" s="124"/>
      <c r="K9" s="124"/>
      <c r="L9" s="170"/>
      <c r="M9" s="164"/>
      <c r="N9" s="4"/>
      <c r="O9" s="4"/>
      <c r="P9" s="159"/>
      <c r="Q9" s="159"/>
      <c r="R9" s="125"/>
      <c r="S9" s="125"/>
      <c r="T9" s="125"/>
      <c r="U9" s="128"/>
      <c r="V9" s="128"/>
      <c r="W9" s="127"/>
      <c r="X9" s="126"/>
      <c r="Y9" s="127"/>
    </row>
    <row r="15" spans="1:25" x14ac:dyDescent="0.25">
      <c r="A15" s="96" t="s">
        <v>130</v>
      </c>
      <c r="B15" s="96" t="s">
        <v>18</v>
      </c>
      <c r="C15" s="97" t="s">
        <v>4</v>
      </c>
      <c r="D15" s="97" t="s">
        <v>281</v>
      </c>
      <c r="E15" s="97" t="s">
        <v>6</v>
      </c>
      <c r="F15" s="98" t="s">
        <v>0</v>
      </c>
      <c r="G15" s="96" t="s">
        <v>1</v>
      </c>
      <c r="H15" s="108" t="s">
        <v>42</v>
      </c>
      <c r="I15" s="108" t="s">
        <v>382</v>
      </c>
      <c r="J15" s="96" t="s">
        <v>452</v>
      </c>
      <c r="K15" s="96" t="s">
        <v>453</v>
      </c>
      <c r="L15" s="121" t="s">
        <v>442</v>
      </c>
      <c r="M15" s="122" t="s">
        <v>454</v>
      </c>
      <c r="N15" s="122" t="s">
        <v>41</v>
      </c>
      <c r="O15" s="122" t="s">
        <v>46</v>
      </c>
      <c r="P15" s="122" t="s">
        <v>471</v>
      </c>
      <c r="Q15" s="122" t="s">
        <v>472</v>
      </c>
      <c r="R15" s="123" t="s">
        <v>455</v>
      </c>
      <c r="S15" s="123" t="s">
        <v>456</v>
      </c>
      <c r="T15" s="123" t="s">
        <v>457</v>
      </c>
      <c r="U15" s="123" t="s">
        <v>481</v>
      </c>
      <c r="V15" s="123" t="s">
        <v>472</v>
      </c>
      <c r="W15" s="123" t="s">
        <v>473</v>
      </c>
      <c r="X15" s="123" t="s">
        <v>458</v>
      </c>
      <c r="Y15" s="123" t="s">
        <v>480</v>
      </c>
    </row>
    <row r="16" spans="1:25" x14ac:dyDescent="0.25">
      <c r="A16" s="104">
        <f>CDM!$A25</f>
        <v>44445</v>
      </c>
      <c r="B16" s="107">
        <f>CDM!$C25</f>
        <v>85905</v>
      </c>
      <c r="C16" s="104" t="str">
        <f>CDM!$D25</f>
        <v>EMERTELEVT002</v>
      </c>
      <c r="D16" s="105"/>
      <c r="E16" s="167" t="str">
        <f>CDM!$F25</f>
        <v>Mª JOSE BARRENA SANCHEZ</v>
      </c>
      <c r="F16" s="105" t="str">
        <f>CDM!$G25</f>
        <v>MARIA AYESA GARRIDO BLANCO</v>
      </c>
      <c r="G16" s="168">
        <f>CDM!$I25</f>
        <v>72.898882</v>
      </c>
      <c r="H16" s="169">
        <f>IFERROR(VLOOKUP(C16,Movil_Report!A:B,2,0),0)</f>
        <v>4</v>
      </c>
      <c r="I16" s="169">
        <f>CDM!$R25</f>
        <v>5</v>
      </c>
      <c r="J16" s="124">
        <f>+IFERROR(H16/G16,0)</f>
        <v>5.4870525997915851E-2</v>
      </c>
      <c r="K16" s="124">
        <f t="shared" ref="K16:K58" si="1">IFERROR(I16/G16,0)</f>
        <v>6.8588157497394817E-2</v>
      </c>
      <c r="L16" s="169">
        <f>CDM!$AB25</f>
        <v>4</v>
      </c>
      <c r="M16" s="165">
        <f>+IFERROR(L16/I16,0)</f>
        <v>0.8</v>
      </c>
      <c r="N16" s="4">
        <f>CDM!$U25</f>
        <v>6</v>
      </c>
      <c r="O16" s="4">
        <f>CDM!$W25</f>
        <v>4</v>
      </c>
      <c r="P16" s="159">
        <f>IFERROR(N16/H16,0)</f>
        <v>1.5</v>
      </c>
      <c r="Q16" s="159">
        <f>IFERROR(O16/I16,0)</f>
        <v>0.8</v>
      </c>
      <c r="R16" s="125">
        <f>IF(J16&lt;Objetivos!$D$17,0,IF(OR(Datos!J16=Objetivos!$D$39,J16&gt;Objetivos!$D$39),Datos!H16*Objetivos!$F$39,IF(OR(Datos!J16=Objetivos!$D$38,J16&gt;Objetivos!$D$38),Datos!H16*Objetivos!$F$38,IF(OR(Datos!J16=Objetivos!$D$37,J16&gt;Objetivos!$D$37),Datos!H16*Objetivos!$F$37,IF(OR(Datos!J16=Objetivos!$D$36,J16&gt;Objetivos!$D$36),Datos!H16*Objetivos!$F$36,IF(OR(Datos!J16=Objetivos!$D$35,J16&gt;Objetivos!$D$35),Datos!H16*Objetivos!$F$35,IF(OR(Datos!J16=Objetivos!$D$34,J16&gt;Objetivos!$D$34),Datos!H16*Objetivos!$F$34,IF(OR(Datos!J16=Objetivos!$D$33,J16&gt;Objetivos!$D$33),Datos!H16*Objetivos!$F$33,IF(OR(Datos!J16=Objetivos!$D$32,J16&gt;Objetivos!$D$32),Datos!H16*Objetivos!$F$32,IF(OR(Datos!J16=Objetivos!$D$31,J16&gt;Objetivos!$D$31),Datos!H16*Objetivos!$F$31,IF(OR(Datos!J16=Objetivos!$D$30,J16&gt;Objetivos!$D$30),Datos!H16*Objetivos!$F$30,IF(OR(Datos!J16=Objetivos!$D$29,J16&gt;Objetivos!$D$29),Datos!H16*Objetivos!$F$29,IF(OR(Datos!J16=Objetivos!$D$28,J16&gt;Objetivos!$D$28),Datos!H16*Objetivos!$F$28,IF(OR(Datos!J16=Objetivos!$D$27,J16&gt;Objetivos!$D$27),Datos!H16*Objetivos!$F$27,IF(OR(Datos!J16=Objetivos!$D$26,J16&gt;Objetivos!$D$26),Datos!H16*Objetivos!$F$26,IF(OR(Datos!J16=Objetivos!$D$25,J16&gt;Objetivos!$D$25),Datos!H16*Objetivos!$F$25,IF(OR(Datos!J16=Objetivos!$D$24,J16&gt;Objetivos!$D$24),Datos!H16*Objetivos!$F$24,IF(OR(Datos!J16=Objetivos!$D$23,J16&gt;Objetivos!$D$23),Datos!H16*Objetivos!$F$23,IF(OR(Datos!J16=Objetivos!$D$22,J16&gt;Objetivos!$D$22),Datos!H16*Objetivos!$F$22,IF(OR(Datos!J16=Objetivos!$D$21,J16&gt;Objetivos!$D$21),Datos!H16*Objetivos!$F$21,IF(OR(Datos!J16=Objetivos!$D$20,J16&gt;Objetivos!$D$20),Datos!H16*Objetivos!$F$20,IF(OR(Datos!J16=Objetivos!$D$19,J16&gt;Objetivos!$D$19),Datos!H16*Objetivos!$F$19,IF(OR(Datos!J16=Objetivos!$D$18,J16&gt;Objetivos!$D$18),Datos!H16*Objetivos!$F$18,IF(OR(Datos!J16=Objetivos!$D$17,J16&gt;Objetivos!$D$17),Datos!H16*Objetivos!$F$17))))))))))))))))))))))))</f>
        <v>0</v>
      </c>
      <c r="S16" s="125">
        <f>IF(K16&lt;Objetivos!$C$17,0,IF(OR(Datos!K16=Objetivos!$C$39,K16&gt;Objetivos!$C$39),Datos!I16*Objetivos!$E$39,IF(OR(Datos!K16=Objetivos!$C$38,K16&gt;Objetivos!$C$38),Datos!I16*Objetivos!$E$38,IF(OR(Datos!K16=Objetivos!$C$37,K16&gt;Objetivos!$C$37),Datos!I16*Objetivos!$E$37,IF(OR(Datos!K16=Objetivos!$C$36,K16&gt;Objetivos!$C$36),Datos!I16*Objetivos!$E$36,IF(OR(Datos!K16=Objetivos!$C$35,K16&gt;Objetivos!$C$35),Datos!I16*Objetivos!$E$35,IF(OR(Datos!K16=Objetivos!$C$34,K16&gt;Objetivos!$C$34),Datos!I16*Objetivos!$E$34,IF(OR(Datos!K16=Objetivos!$C$33,K16&gt;Objetivos!$C$33),Datos!I16*Objetivos!$E$33,IF(OR(Datos!K16=Objetivos!$C$32,K16&gt;Objetivos!$C$32),Datos!I16*Objetivos!$E$32,IF(OR(Datos!K16=Objetivos!$C$31,K16&gt;Objetivos!$C$31),Datos!I16*Objetivos!$E$31,IF(OR(Datos!K16=Objetivos!$C$30,K16&gt;Objetivos!$C$30),Datos!I16*Objetivos!$E$30,IF(OR(Datos!K16=Objetivos!$C$29,K16&gt;Objetivos!$C$29),Datos!I16*Objetivos!$E$29,IF(OR(Datos!K16=Objetivos!$C$28,K16&gt;Objetivos!$C$28),Datos!I16*Objetivos!$E$28,IF(OR(Datos!K16=Objetivos!$C$27,K16&gt;Objetivos!$C$27),Datos!I16*Objetivos!$E$27,IF(OR(Datos!K16=Objetivos!$C$26,K16&gt;Objetivos!$C$26),Datos!I16*Objetivos!$E$26,IF(OR(Datos!K16=Objetivos!$C$25,K16&gt;Objetivos!$C$25),Datos!I16*Objetivos!$E$25,IF(OR(Datos!K16=Objetivos!$C$24,K16&gt;Objetivos!$C$24),Datos!I16*Objetivos!$E$24,IF(OR(Datos!K16=Objetivos!$C$23,K16&gt;Objetivos!$C$23),Datos!I16*Objetivos!$E$23,IF(OR(Datos!K16=Objetivos!$C$22,K16&gt;Objetivos!$C$22),Datos!I16*Objetivos!$E$22,IF(OR(Datos!K16=Objetivos!$C$21,K16&gt;Objetivos!$C$21),Datos!I16*Objetivos!$E$21,IF(OR(Datos!K16=Objetivos!$C$20,K16&gt;Objetivos!$C$20),Datos!I16*Objetivos!$E$20,IF(OR(Datos!K16=Objetivos!$C$19,K16&gt;Objetivos!$C$19),Datos!I16*Objetivos!$E$19,IF(OR(Datos!K16=Objetivos!$C$18,K16&gt;Objetivos!$C$18),Datos!I16*Objetivos!$E$18,IF(OR(Datos!K16=Objetivos!$C$17,K16&gt;Objetivos!$C$17),Datos!I16*Objetivos!$E$17))))))))))))))))))))))))</f>
        <v>0</v>
      </c>
      <c r="T16" s="125">
        <f>+R16+S16</f>
        <v>0</v>
      </c>
      <c r="U16" s="128">
        <f>+IF(P16&gt;=80%,R16,R16*P16)</f>
        <v>0</v>
      </c>
      <c r="V16" s="128">
        <f t="shared" ref="V16:V58" si="2">+IF(Q16&gt;=60%,S16,S16*Q16)</f>
        <v>0</v>
      </c>
      <c r="W16" s="127">
        <f>+U16+V16</f>
        <v>0</v>
      </c>
      <c r="X16" s="126">
        <f>+IF(OR(M16=Objetivos!$J$6,M16&gt;Objetivos!$J$6),W16*Objetivos!$K$6,IF(OR(M16=Objetivos!$J$7,M16&gt;Objetivos!$J$7),W16*Objetivos!$K$7,IF(OR(M16=Objetivos!$J$8,M16&gt;Objetivos!$J$8),W16*Objetivos!$K$8,IF(OR(M16=Objetivos!$J$9,M16&gt;Objetivos!$J$9),W16*Objetivos!$K$9,IF(OR(M16=Objetivos!$J$13,M16&lt;Objetivos!$J$13),W16*Objetivos!$K$13,IF(OR(M16=Objetivos!$J$12,M16&lt;Objetivos!$J$12),W16*Objetivos!$K$12,IF(OR(M16=Objetivos!$J$11,M16&lt;Objetivos!$J$11),W16*Objetivos!$K$11,IF(OR(M16=Objetivos!$J$10,M16&lt;Objetivos!$J$10),W16*Objetivos!$K$10,0))))))))</f>
        <v>0</v>
      </c>
      <c r="Y16" s="127">
        <f>+W16+X16</f>
        <v>0</v>
      </c>
    </row>
    <row r="17" spans="1:25" x14ac:dyDescent="0.25">
      <c r="A17" s="104">
        <f>CDM!$A26</f>
        <v>44445</v>
      </c>
      <c r="B17" s="107" t="str">
        <f>CDM!$C26</f>
        <v>86342; 85543</v>
      </c>
      <c r="C17" s="104" t="str">
        <f>CDM!$D26</f>
        <v>EMERTELEVT010</v>
      </c>
      <c r="D17" s="105"/>
      <c r="E17" s="167" t="str">
        <f>CDM!$F26</f>
        <v>SONIA JIMENEZ CRESPILLO</v>
      </c>
      <c r="F17" s="105" t="str">
        <f>CDM!$G26</f>
        <v>MARIA AYESA GARRIDO BLANCO</v>
      </c>
      <c r="G17" s="168">
        <f>CDM!$I26</f>
        <v>74.574158000000011</v>
      </c>
      <c r="H17" s="169">
        <f>IFERROR(VLOOKUP(C17,Movil_Report!A:B,2,0),0)</f>
        <v>2</v>
      </c>
      <c r="I17" s="169">
        <f>CDM!$R26</f>
        <v>5</v>
      </c>
      <c r="J17" s="124">
        <f t="shared" ref="J17:J58" si="3">+IFERROR(H17/G17,0)</f>
        <v>2.6818941757277361E-2</v>
      </c>
      <c r="K17" s="124">
        <f t="shared" si="1"/>
        <v>6.7047354393193412E-2</v>
      </c>
      <c r="L17" s="169">
        <f>CDM!$AB26</f>
        <v>3</v>
      </c>
      <c r="M17" s="165">
        <f t="shared" ref="M17:M58" si="4">+IFERROR(L17/I17,0)</f>
        <v>0.6</v>
      </c>
      <c r="N17" s="4">
        <f>CDM!$U26</f>
        <v>2</v>
      </c>
      <c r="O17" s="4">
        <f>CDM!$W26</f>
        <v>3</v>
      </c>
      <c r="P17" s="159">
        <f t="shared" ref="P17:Q58" si="5">IFERROR(N17/H17,0)</f>
        <v>1</v>
      </c>
      <c r="Q17" s="159">
        <f t="shared" si="5"/>
        <v>0.6</v>
      </c>
      <c r="R17" s="125">
        <f>IF(J17&lt;Objetivos!$D$17,0,IF(OR(Datos!J17=Objetivos!$D$39,J17&gt;Objetivos!$D$39),Datos!H17*Objetivos!$F$39,IF(OR(Datos!J17=Objetivos!$D$38,J17&gt;Objetivos!$D$38),Datos!H17*Objetivos!$F$38,IF(OR(Datos!J17=Objetivos!$D$37,J17&gt;Objetivos!$D$37),Datos!H17*Objetivos!$F$37,IF(OR(Datos!J17=Objetivos!$D$36,J17&gt;Objetivos!$D$36),Datos!H17*Objetivos!$F$36,IF(OR(Datos!J17=Objetivos!$D$35,J17&gt;Objetivos!$D$35),Datos!H17*Objetivos!$F$35,IF(OR(Datos!J17=Objetivos!$D$34,J17&gt;Objetivos!$D$34),Datos!H17*Objetivos!$F$34,IF(OR(Datos!J17=Objetivos!$D$33,J17&gt;Objetivos!$D$33),Datos!H17*Objetivos!$F$33,IF(OR(Datos!J17=Objetivos!$D$32,J17&gt;Objetivos!$D$32),Datos!H17*Objetivos!$F$32,IF(OR(Datos!J17=Objetivos!$D$31,J17&gt;Objetivos!$D$31),Datos!H17*Objetivos!$F$31,IF(OR(Datos!J17=Objetivos!$D$30,J17&gt;Objetivos!$D$30),Datos!H17*Objetivos!$F$30,IF(OR(Datos!J17=Objetivos!$D$29,J17&gt;Objetivos!$D$29),Datos!H17*Objetivos!$F$29,IF(OR(Datos!J17=Objetivos!$D$28,J17&gt;Objetivos!$D$28),Datos!H17*Objetivos!$F$28,IF(OR(Datos!J17=Objetivos!$D$27,J17&gt;Objetivos!$D$27),Datos!H17*Objetivos!$F$27,IF(OR(Datos!J17=Objetivos!$D$26,J17&gt;Objetivos!$D$26),Datos!H17*Objetivos!$F$26,IF(OR(Datos!J17=Objetivos!$D$25,J17&gt;Objetivos!$D$25),Datos!H17*Objetivos!$F$25,IF(OR(Datos!J17=Objetivos!$D$24,J17&gt;Objetivos!$D$24),Datos!H17*Objetivos!$F$24,IF(OR(Datos!J17=Objetivos!$D$23,J17&gt;Objetivos!$D$23),Datos!H17*Objetivos!$F$23,IF(OR(Datos!J17=Objetivos!$D$22,J17&gt;Objetivos!$D$22),Datos!H17*Objetivos!$F$22,IF(OR(Datos!J17=Objetivos!$D$21,J17&gt;Objetivos!$D$21),Datos!H17*Objetivos!$F$21,IF(OR(Datos!J17=Objetivos!$D$20,J17&gt;Objetivos!$D$20),Datos!H17*Objetivos!$F$20,IF(OR(Datos!J17=Objetivos!$D$19,J17&gt;Objetivos!$D$19),Datos!H17*Objetivos!$F$19,IF(OR(Datos!J17=Objetivos!$D$18,J17&gt;Objetivos!$D$18),Datos!H17*Objetivos!$F$18,IF(OR(Datos!J17=Objetivos!$D$17,J17&gt;Objetivos!$D$17),Datos!H17*Objetivos!$F$17))))))))))))))))))))))))</f>
        <v>0</v>
      </c>
      <c r="S17" s="125">
        <f>IF(K17&lt;Objetivos!$C$17,0,IF(OR(Datos!K17=Objetivos!$C$39,K17&gt;Objetivos!$C$39),Datos!I17*Objetivos!$E$39,IF(OR(Datos!K17=Objetivos!$C$38,K17&gt;Objetivos!$C$38),Datos!I17*Objetivos!$E$38,IF(OR(Datos!K17=Objetivos!$C$37,K17&gt;Objetivos!$C$37),Datos!I17*Objetivos!$E$37,IF(OR(Datos!K17=Objetivos!$C$36,K17&gt;Objetivos!$C$36),Datos!I17*Objetivos!$E$36,IF(OR(Datos!K17=Objetivos!$C$35,K17&gt;Objetivos!$C$35),Datos!I17*Objetivos!$E$35,IF(OR(Datos!K17=Objetivos!$C$34,K17&gt;Objetivos!$C$34),Datos!I17*Objetivos!$E$34,IF(OR(Datos!K17=Objetivos!$C$33,K17&gt;Objetivos!$C$33),Datos!I17*Objetivos!$E$33,IF(OR(Datos!K17=Objetivos!$C$32,K17&gt;Objetivos!$C$32),Datos!I17*Objetivos!$E$32,IF(OR(Datos!K17=Objetivos!$C$31,K17&gt;Objetivos!$C$31),Datos!I17*Objetivos!$E$31,IF(OR(Datos!K17=Objetivos!$C$30,K17&gt;Objetivos!$C$30),Datos!I17*Objetivos!$E$30,IF(OR(Datos!K17=Objetivos!$C$29,K17&gt;Objetivos!$C$29),Datos!I17*Objetivos!$E$29,IF(OR(Datos!K17=Objetivos!$C$28,K17&gt;Objetivos!$C$28),Datos!I17*Objetivos!$E$28,IF(OR(Datos!K17=Objetivos!$C$27,K17&gt;Objetivos!$C$27),Datos!I17*Objetivos!$E$27,IF(OR(Datos!K17=Objetivos!$C$26,K17&gt;Objetivos!$C$26),Datos!I17*Objetivos!$E$26,IF(OR(Datos!K17=Objetivos!$C$25,K17&gt;Objetivos!$C$25),Datos!I17*Objetivos!$E$25,IF(OR(Datos!K17=Objetivos!$C$24,K17&gt;Objetivos!$C$24),Datos!I17*Objetivos!$E$24,IF(OR(Datos!K17=Objetivos!$C$23,K17&gt;Objetivos!$C$23),Datos!I17*Objetivos!$E$23,IF(OR(Datos!K17=Objetivos!$C$22,K17&gt;Objetivos!$C$22),Datos!I17*Objetivos!$E$22,IF(OR(Datos!K17=Objetivos!$C$21,K17&gt;Objetivos!$C$21),Datos!I17*Objetivos!$E$21,IF(OR(Datos!K17=Objetivos!$C$20,K17&gt;Objetivos!$C$20),Datos!I17*Objetivos!$E$20,IF(OR(Datos!K17=Objetivos!$C$19,K17&gt;Objetivos!$C$19),Datos!I17*Objetivos!$E$19,IF(OR(Datos!K17=Objetivos!$C$18,K17&gt;Objetivos!$C$18),Datos!I17*Objetivos!$E$18,IF(OR(Datos!K17=Objetivos!$C$17,K17&gt;Objetivos!$C$17),Datos!I17*Objetivos!$E$17))))))))))))))))))))))))</f>
        <v>0</v>
      </c>
      <c r="T17" s="125">
        <f t="shared" ref="T17:T58" si="6">+R17+S17</f>
        <v>0</v>
      </c>
      <c r="U17" s="128">
        <f t="shared" ref="U17:U58" si="7">+IF(P17&gt;=80%,R17,R17*P17)</f>
        <v>0</v>
      </c>
      <c r="V17" s="128">
        <f t="shared" si="2"/>
        <v>0</v>
      </c>
      <c r="W17" s="127">
        <f t="shared" ref="W17:W58" si="8">+U17+V17</f>
        <v>0</v>
      </c>
      <c r="X17" s="126">
        <f>+IF(OR(M17=Objetivos!$J$6,M17&gt;Objetivos!$J$6),W17*Objetivos!$K$6,IF(OR(M17=Objetivos!$J$7,M17&gt;Objetivos!$J$7),W17*Objetivos!$K$7,IF(OR(M17=Objetivos!$J$8,M17&gt;Objetivos!$J$8),W17*Objetivos!$K$8,IF(OR(M17=Objetivos!$J$9,M17&gt;Objetivos!$J$9),W17*Objetivos!$K$9,IF(OR(M17=Objetivos!$J$13,M17&lt;Objetivos!$J$13),W17*Objetivos!$K$13,IF(OR(M17=Objetivos!$J$12,M17&lt;Objetivos!$J$12),W17*Objetivos!$K$12,IF(OR(M17=Objetivos!$J$11,M17&lt;Objetivos!$J$11),W17*Objetivos!$K$11,IF(OR(M17=Objetivos!$J$10,M17&lt;Objetivos!$J$10),W17*Objetivos!$K$10,0))))))))</f>
        <v>0</v>
      </c>
      <c r="Y17" s="127">
        <f t="shared" ref="Y17:Y58" si="9">+W17+X17</f>
        <v>0</v>
      </c>
    </row>
    <row r="18" spans="1:25" x14ac:dyDescent="0.25">
      <c r="A18" s="104">
        <f>CDM!$A27</f>
        <v>44445</v>
      </c>
      <c r="B18" s="107">
        <f>CDM!$C27</f>
        <v>86009</v>
      </c>
      <c r="C18" s="104" t="str">
        <f>CDM!$D27</f>
        <v>EMERTELEVT026</v>
      </c>
      <c r="D18" s="105"/>
      <c r="E18" s="167" t="str">
        <f>CDM!$F27</f>
        <v>CARMEN  ADAMUZ MILLAN</v>
      </c>
      <c r="F18" s="105" t="str">
        <f>CDM!$G27</f>
        <v>MARIA AYESA GARRIDO BLANCO</v>
      </c>
      <c r="G18" s="168">
        <f>CDM!$I27</f>
        <v>96.178589000000031</v>
      </c>
      <c r="H18" s="169">
        <f>IFERROR(VLOOKUP(C18,Movil_Report!A:B,2,0),0)</f>
        <v>13</v>
      </c>
      <c r="I18" s="169">
        <f>CDM!$R27</f>
        <v>7</v>
      </c>
      <c r="J18" s="124">
        <f t="shared" si="3"/>
        <v>0.13516521852904284</v>
      </c>
      <c r="K18" s="124">
        <f t="shared" si="1"/>
        <v>7.2781271515638457E-2</v>
      </c>
      <c r="L18" s="169">
        <f>CDM!$AB27</f>
        <v>6</v>
      </c>
      <c r="M18" s="165">
        <f t="shared" si="4"/>
        <v>0.8571428571428571</v>
      </c>
      <c r="N18" s="4">
        <f>CDM!$U27</f>
        <v>8</v>
      </c>
      <c r="O18" s="4">
        <f>CDM!$W27</f>
        <v>5</v>
      </c>
      <c r="P18" s="159">
        <f t="shared" si="5"/>
        <v>0.61538461538461542</v>
      </c>
      <c r="Q18" s="159">
        <f t="shared" si="5"/>
        <v>0.7142857142857143</v>
      </c>
      <c r="R18" s="125">
        <f>IF(J18&lt;Objetivos!$D$17,0,IF(OR(Datos!J18=Objetivos!$D$39,J18&gt;Objetivos!$D$39),Datos!H18*Objetivos!$F$39,IF(OR(Datos!J18=Objetivos!$D$38,J18&gt;Objetivos!$D$38),Datos!H18*Objetivos!$F$38,IF(OR(Datos!J18=Objetivos!$D$37,J18&gt;Objetivos!$D$37),Datos!H18*Objetivos!$F$37,IF(OR(Datos!J18=Objetivos!$D$36,J18&gt;Objetivos!$D$36),Datos!H18*Objetivos!$F$36,IF(OR(Datos!J18=Objetivos!$D$35,J18&gt;Objetivos!$D$35),Datos!H18*Objetivos!$F$35,IF(OR(Datos!J18=Objetivos!$D$34,J18&gt;Objetivos!$D$34),Datos!H18*Objetivos!$F$34,IF(OR(Datos!J18=Objetivos!$D$33,J18&gt;Objetivos!$D$33),Datos!H18*Objetivos!$F$33,IF(OR(Datos!J18=Objetivos!$D$32,J18&gt;Objetivos!$D$32),Datos!H18*Objetivos!$F$32,IF(OR(Datos!J18=Objetivos!$D$31,J18&gt;Objetivos!$D$31),Datos!H18*Objetivos!$F$31,IF(OR(Datos!J18=Objetivos!$D$30,J18&gt;Objetivos!$D$30),Datos!H18*Objetivos!$F$30,IF(OR(Datos!J18=Objetivos!$D$29,J18&gt;Objetivos!$D$29),Datos!H18*Objetivos!$F$29,IF(OR(Datos!J18=Objetivos!$D$28,J18&gt;Objetivos!$D$28),Datos!H18*Objetivos!$F$28,IF(OR(Datos!J18=Objetivos!$D$27,J18&gt;Objetivos!$D$27),Datos!H18*Objetivos!$F$27,IF(OR(Datos!J18=Objetivos!$D$26,J18&gt;Objetivos!$D$26),Datos!H18*Objetivos!$F$26,IF(OR(Datos!J18=Objetivos!$D$25,J18&gt;Objetivos!$D$25),Datos!H18*Objetivos!$F$25,IF(OR(Datos!J18=Objetivos!$D$24,J18&gt;Objetivos!$D$24),Datos!H18*Objetivos!$F$24,IF(OR(Datos!J18=Objetivos!$D$23,J18&gt;Objetivos!$D$23),Datos!H18*Objetivos!$F$23,IF(OR(Datos!J18=Objetivos!$D$22,J18&gt;Objetivos!$D$22),Datos!H18*Objetivos!$F$22,IF(OR(Datos!J18=Objetivos!$D$21,J18&gt;Objetivos!$D$21),Datos!H18*Objetivos!$F$21,IF(OR(Datos!J18=Objetivos!$D$20,J18&gt;Objetivos!$D$20),Datos!H18*Objetivos!$F$20,IF(OR(Datos!J18=Objetivos!$D$19,J18&gt;Objetivos!$D$19),Datos!H18*Objetivos!$F$19,IF(OR(Datos!J18=Objetivos!$D$18,J18&gt;Objetivos!$D$18),Datos!H18*Objetivos!$F$18,IF(OR(Datos!J18=Objetivos!$D$17,J18&gt;Objetivos!$D$17),Datos!H18*Objetivos!$F$17))))))))))))))))))))))))</f>
        <v>37.050000000000004</v>
      </c>
      <c r="S18" s="125">
        <f>IF(K18&lt;Objetivos!$C$17,0,IF(OR(Datos!K18=Objetivos!$C$39,K18&gt;Objetivos!$C$39),Datos!I18*Objetivos!$E$39,IF(OR(Datos!K18=Objetivos!$C$38,K18&gt;Objetivos!$C$38),Datos!I18*Objetivos!$E$38,IF(OR(Datos!K18=Objetivos!$C$37,K18&gt;Objetivos!$C$37),Datos!I18*Objetivos!$E$37,IF(OR(Datos!K18=Objetivos!$C$36,K18&gt;Objetivos!$C$36),Datos!I18*Objetivos!$E$36,IF(OR(Datos!K18=Objetivos!$C$35,K18&gt;Objetivos!$C$35),Datos!I18*Objetivos!$E$35,IF(OR(Datos!K18=Objetivos!$C$34,K18&gt;Objetivos!$C$34),Datos!I18*Objetivos!$E$34,IF(OR(Datos!K18=Objetivos!$C$33,K18&gt;Objetivos!$C$33),Datos!I18*Objetivos!$E$33,IF(OR(Datos!K18=Objetivos!$C$32,K18&gt;Objetivos!$C$32),Datos!I18*Objetivos!$E$32,IF(OR(Datos!K18=Objetivos!$C$31,K18&gt;Objetivos!$C$31),Datos!I18*Objetivos!$E$31,IF(OR(Datos!K18=Objetivos!$C$30,K18&gt;Objetivos!$C$30),Datos!I18*Objetivos!$E$30,IF(OR(Datos!K18=Objetivos!$C$29,K18&gt;Objetivos!$C$29),Datos!I18*Objetivos!$E$29,IF(OR(Datos!K18=Objetivos!$C$28,K18&gt;Objetivos!$C$28),Datos!I18*Objetivos!$E$28,IF(OR(Datos!K18=Objetivos!$C$27,K18&gt;Objetivos!$C$27),Datos!I18*Objetivos!$E$27,IF(OR(Datos!K18=Objetivos!$C$26,K18&gt;Objetivos!$C$26),Datos!I18*Objetivos!$E$26,IF(OR(Datos!K18=Objetivos!$C$25,K18&gt;Objetivos!$C$25),Datos!I18*Objetivos!$E$25,IF(OR(Datos!K18=Objetivos!$C$24,K18&gt;Objetivos!$C$24),Datos!I18*Objetivos!$E$24,IF(OR(Datos!K18=Objetivos!$C$23,K18&gt;Objetivos!$C$23),Datos!I18*Objetivos!$E$23,IF(OR(Datos!K18=Objetivos!$C$22,K18&gt;Objetivos!$C$22),Datos!I18*Objetivos!$E$22,IF(OR(Datos!K18=Objetivos!$C$21,K18&gt;Objetivos!$C$21),Datos!I18*Objetivos!$E$21,IF(OR(Datos!K18=Objetivos!$C$20,K18&gt;Objetivos!$C$20),Datos!I18*Objetivos!$E$20,IF(OR(Datos!K18=Objetivos!$C$19,K18&gt;Objetivos!$C$19),Datos!I18*Objetivos!$E$19,IF(OR(Datos!K18=Objetivos!$C$18,K18&gt;Objetivos!$C$18),Datos!I18*Objetivos!$E$18,IF(OR(Datos!K18=Objetivos!$C$17,K18&gt;Objetivos!$C$17),Datos!I18*Objetivos!$E$17))))))))))))))))))))))))</f>
        <v>0</v>
      </c>
      <c r="T18" s="125">
        <f t="shared" si="6"/>
        <v>37.050000000000004</v>
      </c>
      <c r="U18" s="128">
        <f t="shared" si="7"/>
        <v>22.800000000000004</v>
      </c>
      <c r="V18" s="128">
        <f t="shared" si="2"/>
        <v>0</v>
      </c>
      <c r="W18" s="127">
        <f t="shared" si="8"/>
        <v>22.800000000000004</v>
      </c>
      <c r="X18" s="126">
        <f>+IF(OR(M18=Objetivos!$J$6,M18&gt;Objetivos!$J$6),W18*Objetivos!$K$6,IF(OR(M18=Objetivos!$J$7,M18&gt;Objetivos!$J$7),W18*Objetivos!$K$7,IF(OR(M18=Objetivos!$J$8,M18&gt;Objetivos!$J$8),W18*Objetivos!$K$8,IF(OR(M18=Objetivos!$J$9,M18&gt;Objetivos!$J$9),W18*Objetivos!$K$9,IF(OR(M18=Objetivos!$J$13,M18&lt;Objetivos!$J$13),W18*Objetivos!$K$13,IF(OR(M18=Objetivos!$J$12,M18&lt;Objetivos!$J$12),W18*Objetivos!$K$12,IF(OR(M18=Objetivos!$J$11,M18&lt;Objetivos!$J$11),W18*Objetivos!$K$11,IF(OR(M18=Objetivos!$J$10,M18&lt;Objetivos!$J$10),W18*Objetivos!$K$10,0))))))))</f>
        <v>4.5600000000000014</v>
      </c>
      <c r="Y18" s="127">
        <f t="shared" si="9"/>
        <v>27.360000000000007</v>
      </c>
    </row>
    <row r="19" spans="1:25" x14ac:dyDescent="0.25">
      <c r="A19" s="104">
        <f>CDM!$A28</f>
        <v>44456</v>
      </c>
      <c r="B19" s="107">
        <f>CDM!$C28</f>
        <v>86736</v>
      </c>
      <c r="C19" s="104" t="str">
        <f>CDM!$D28</f>
        <v>EMERTELEVT037</v>
      </c>
      <c r="D19" s="105"/>
      <c r="E19" s="167" t="str">
        <f>CDM!$F28</f>
        <v>DANIEL CAMACHO AMADOR</v>
      </c>
      <c r="F19" s="105" t="str">
        <f>CDM!$G28</f>
        <v>MARIA AYESA GARRIDO BLANCO</v>
      </c>
      <c r="G19" s="168">
        <f>CDM!$I28</f>
        <v>114.02803499999999</v>
      </c>
      <c r="H19" s="169">
        <f>IFERROR(VLOOKUP(C19,Movil_Report!A:B,2,0),0)</f>
        <v>3</v>
      </c>
      <c r="I19" s="169">
        <f>CDM!$R28</f>
        <v>10</v>
      </c>
      <c r="J19" s="124">
        <f>+IFERROR(H19/G19,0)</f>
        <v>2.6309319458149044E-2</v>
      </c>
      <c r="K19" s="124">
        <f t="shared" si="1"/>
        <v>8.7697731527163481E-2</v>
      </c>
      <c r="L19" s="169">
        <f>CDM!$AB28</f>
        <v>5</v>
      </c>
      <c r="M19" s="165">
        <f>+IFERROR(L19/I19,0)</f>
        <v>0.5</v>
      </c>
      <c r="N19" s="4">
        <f>CDM!$U28</f>
        <v>14</v>
      </c>
      <c r="O19" s="4">
        <f>CDM!$W28</f>
        <v>7</v>
      </c>
      <c r="P19" s="159">
        <f t="shared" si="5"/>
        <v>4.666666666666667</v>
      </c>
      <c r="Q19" s="159">
        <f t="shared" si="5"/>
        <v>0.7</v>
      </c>
      <c r="R19" s="125">
        <f>IF(J19&lt;Objetivos!$D$17,0,IF(OR(Datos!J19=Objetivos!$D$39,J19&gt;Objetivos!$D$39),Datos!H19*Objetivos!$F$39,IF(OR(Datos!J19=Objetivos!$D$38,J19&gt;Objetivos!$D$38),Datos!H19*Objetivos!$F$38,IF(OR(Datos!J19=Objetivos!$D$37,J19&gt;Objetivos!$D$37),Datos!H19*Objetivos!$F$37,IF(OR(Datos!J19=Objetivos!$D$36,J19&gt;Objetivos!$D$36),Datos!H19*Objetivos!$F$36,IF(OR(Datos!J19=Objetivos!$D$35,J19&gt;Objetivos!$D$35),Datos!H19*Objetivos!$F$35,IF(OR(Datos!J19=Objetivos!$D$34,J19&gt;Objetivos!$D$34),Datos!H19*Objetivos!$F$34,IF(OR(Datos!J19=Objetivos!$D$33,J19&gt;Objetivos!$D$33),Datos!H19*Objetivos!$F$33,IF(OR(Datos!J19=Objetivos!$D$32,J19&gt;Objetivos!$D$32),Datos!H19*Objetivos!$F$32,IF(OR(Datos!J19=Objetivos!$D$31,J19&gt;Objetivos!$D$31),Datos!H19*Objetivos!$F$31,IF(OR(Datos!J19=Objetivos!$D$30,J19&gt;Objetivos!$D$30),Datos!H19*Objetivos!$F$30,IF(OR(Datos!J19=Objetivos!$D$29,J19&gt;Objetivos!$D$29),Datos!H19*Objetivos!$F$29,IF(OR(Datos!J19=Objetivos!$D$28,J19&gt;Objetivos!$D$28),Datos!H19*Objetivos!$F$28,IF(OR(Datos!J19=Objetivos!$D$27,J19&gt;Objetivos!$D$27),Datos!H19*Objetivos!$F$27,IF(OR(Datos!J19=Objetivos!$D$26,J19&gt;Objetivos!$D$26),Datos!H19*Objetivos!$F$26,IF(OR(Datos!J19=Objetivos!$D$25,J19&gt;Objetivos!$D$25),Datos!H19*Objetivos!$F$25,IF(OR(Datos!J19=Objetivos!$D$24,J19&gt;Objetivos!$D$24),Datos!H19*Objetivos!$F$24,IF(OR(Datos!J19=Objetivos!$D$23,J19&gt;Objetivos!$D$23),Datos!H19*Objetivos!$F$23,IF(OR(Datos!J19=Objetivos!$D$22,J19&gt;Objetivos!$D$22),Datos!H19*Objetivos!$F$22,IF(OR(Datos!J19=Objetivos!$D$21,J19&gt;Objetivos!$D$21),Datos!H19*Objetivos!$F$21,IF(OR(Datos!J19=Objetivos!$D$20,J19&gt;Objetivos!$D$20),Datos!H19*Objetivos!$F$20,IF(OR(Datos!J19=Objetivos!$D$19,J19&gt;Objetivos!$D$19),Datos!H19*Objetivos!$F$19,IF(OR(Datos!J19=Objetivos!$D$18,J19&gt;Objetivos!$D$18),Datos!H19*Objetivos!$F$18,IF(OR(Datos!J19=Objetivos!$D$17,J19&gt;Objetivos!$D$17),Datos!H19*Objetivos!$F$17))))))))))))))))))))))))</f>
        <v>0</v>
      </c>
      <c r="S19" s="125">
        <f>IF(K19&lt;Objetivos!$C$17,0,IF(OR(Datos!K19=Objetivos!$C$39,K19&gt;Objetivos!$C$39),Datos!I19*Objetivos!$E$39,IF(OR(Datos!K19=Objetivos!$C$38,K19&gt;Objetivos!$C$38),Datos!I19*Objetivos!$E$38,IF(OR(Datos!K19=Objetivos!$C$37,K19&gt;Objetivos!$C$37),Datos!I19*Objetivos!$E$37,IF(OR(Datos!K19=Objetivos!$C$36,K19&gt;Objetivos!$C$36),Datos!I19*Objetivos!$E$36,IF(OR(Datos!K19=Objetivos!$C$35,K19&gt;Objetivos!$C$35),Datos!I19*Objetivos!$E$35,IF(OR(Datos!K19=Objetivos!$C$34,K19&gt;Objetivos!$C$34),Datos!I19*Objetivos!$E$34,IF(OR(Datos!K19=Objetivos!$C$33,K19&gt;Objetivos!$C$33),Datos!I19*Objetivos!$E$33,IF(OR(Datos!K19=Objetivos!$C$32,K19&gt;Objetivos!$C$32),Datos!I19*Objetivos!$E$32,IF(OR(Datos!K19=Objetivos!$C$31,K19&gt;Objetivos!$C$31),Datos!I19*Objetivos!$E$31,IF(OR(Datos!K19=Objetivos!$C$30,K19&gt;Objetivos!$C$30),Datos!I19*Objetivos!$E$30,IF(OR(Datos!K19=Objetivos!$C$29,K19&gt;Objetivos!$C$29),Datos!I19*Objetivos!$E$29,IF(OR(Datos!K19=Objetivos!$C$28,K19&gt;Objetivos!$C$28),Datos!I19*Objetivos!$E$28,IF(OR(Datos!K19=Objetivos!$C$27,K19&gt;Objetivos!$C$27),Datos!I19*Objetivos!$E$27,IF(OR(Datos!K19=Objetivos!$C$26,K19&gt;Objetivos!$C$26),Datos!I19*Objetivos!$E$26,IF(OR(Datos!K19=Objetivos!$C$25,K19&gt;Objetivos!$C$25),Datos!I19*Objetivos!$E$25,IF(OR(Datos!K19=Objetivos!$C$24,K19&gt;Objetivos!$C$24),Datos!I19*Objetivos!$E$24,IF(OR(Datos!K19=Objetivos!$C$23,K19&gt;Objetivos!$C$23),Datos!I19*Objetivos!$E$23,IF(OR(Datos!K19=Objetivos!$C$22,K19&gt;Objetivos!$C$22),Datos!I19*Objetivos!$E$22,IF(OR(Datos!K19=Objetivos!$C$21,K19&gt;Objetivos!$C$21),Datos!I19*Objetivos!$E$21,IF(OR(Datos!K19=Objetivos!$C$20,K19&gt;Objetivos!$C$20),Datos!I19*Objetivos!$E$20,IF(OR(Datos!K19=Objetivos!$C$19,K19&gt;Objetivos!$C$19),Datos!I19*Objetivos!$E$19,IF(OR(Datos!K19=Objetivos!$C$18,K19&gt;Objetivos!$C$18),Datos!I19*Objetivos!$E$18,IF(OR(Datos!K19=Objetivos!$C$17,K19&gt;Objetivos!$C$17),Datos!I19*Objetivos!$E$17))))))))))))))))))))))))</f>
        <v>95</v>
      </c>
      <c r="T19" s="125">
        <f t="shared" si="6"/>
        <v>95</v>
      </c>
      <c r="U19" s="128">
        <f t="shared" si="7"/>
        <v>0</v>
      </c>
      <c r="V19" s="128">
        <f t="shared" si="2"/>
        <v>95</v>
      </c>
      <c r="W19" s="127">
        <f t="shared" si="8"/>
        <v>95</v>
      </c>
      <c r="X19" s="126">
        <f>+IF(OR(M19=Objetivos!$J$6,M19&gt;Objetivos!$J$6),W19*Objetivos!$K$6,IF(OR(M19=Objetivos!$J$7,M19&gt;Objetivos!$J$7),W19*Objetivos!$K$7,IF(OR(M19=Objetivos!$J$8,M19&gt;Objetivos!$J$8),W19*Objetivos!$K$8,IF(OR(M19=Objetivos!$J$9,M19&gt;Objetivos!$J$9),W19*Objetivos!$K$9,IF(OR(M19=Objetivos!$J$13,M19&lt;Objetivos!$J$13),W19*Objetivos!$K$13,IF(OR(M19=Objetivos!$J$12,M19&lt;Objetivos!$J$12),W19*Objetivos!$K$12,IF(OR(M19=Objetivos!$J$11,M19&lt;Objetivos!$J$11),W19*Objetivos!$K$11,IF(OR(M19=Objetivos!$J$10,M19&lt;Objetivos!$J$10),W19*Objetivos!$K$10,0))))))))</f>
        <v>0</v>
      </c>
      <c r="Y19" s="127">
        <f t="shared" si="9"/>
        <v>95</v>
      </c>
    </row>
    <row r="20" spans="1:25" x14ac:dyDescent="0.25">
      <c r="A20" s="104">
        <f>CDM!$A29</f>
        <v>44469</v>
      </c>
      <c r="B20" s="107" t="str">
        <f>CDM!$C29</f>
        <v>85579/86345</v>
      </c>
      <c r="C20" s="104" t="str">
        <f>CDM!$D29</f>
        <v>EMERTELEVT040</v>
      </c>
      <c r="D20" s="105"/>
      <c r="E20" s="167" t="str">
        <f>CDM!$F29</f>
        <v>REBECA VERA  RUIZ</v>
      </c>
      <c r="F20" s="105" t="str">
        <f>CDM!$G29</f>
        <v>MARIA AYESA GARRIDO BLANCO</v>
      </c>
      <c r="G20" s="168">
        <f>CDM!$I29</f>
        <v>0</v>
      </c>
      <c r="H20" s="169">
        <f>IFERROR(VLOOKUP(C20,Movil_Report!A:B,2,0),0)</f>
        <v>0</v>
      </c>
      <c r="I20" s="169">
        <f>CDM!$R29</f>
        <v>0</v>
      </c>
      <c r="J20" s="124">
        <f t="shared" si="3"/>
        <v>0</v>
      </c>
      <c r="K20" s="124">
        <f t="shared" si="1"/>
        <v>0</v>
      </c>
      <c r="L20" s="169">
        <f>CDM!$AB29</f>
        <v>0</v>
      </c>
      <c r="M20" s="165">
        <f t="shared" si="4"/>
        <v>0</v>
      </c>
      <c r="N20" s="4">
        <f>CDM!$U29</f>
        <v>0</v>
      </c>
      <c r="O20" s="4">
        <f>CDM!$W29</f>
        <v>0</v>
      </c>
      <c r="P20" s="159">
        <f t="shared" si="5"/>
        <v>0</v>
      </c>
      <c r="Q20" s="159">
        <f t="shared" si="5"/>
        <v>0</v>
      </c>
      <c r="R20" s="125">
        <f>IF(J20&lt;Objetivos!$D$17,0,IF(OR(Datos!J20=Objetivos!$D$39,J20&gt;Objetivos!$D$39),Datos!H20*Objetivos!$F$39,IF(OR(Datos!J20=Objetivos!$D$38,J20&gt;Objetivos!$D$38),Datos!H20*Objetivos!$F$38,IF(OR(Datos!J20=Objetivos!$D$37,J20&gt;Objetivos!$D$37),Datos!H20*Objetivos!$F$37,IF(OR(Datos!J20=Objetivos!$D$36,J20&gt;Objetivos!$D$36),Datos!H20*Objetivos!$F$36,IF(OR(Datos!J20=Objetivos!$D$35,J20&gt;Objetivos!$D$35),Datos!H20*Objetivos!$F$35,IF(OR(Datos!J20=Objetivos!$D$34,J20&gt;Objetivos!$D$34),Datos!H20*Objetivos!$F$34,IF(OR(Datos!J20=Objetivos!$D$33,J20&gt;Objetivos!$D$33),Datos!H20*Objetivos!$F$33,IF(OR(Datos!J20=Objetivos!$D$32,J20&gt;Objetivos!$D$32),Datos!H20*Objetivos!$F$32,IF(OR(Datos!J20=Objetivos!$D$31,J20&gt;Objetivos!$D$31),Datos!H20*Objetivos!$F$31,IF(OR(Datos!J20=Objetivos!$D$30,J20&gt;Objetivos!$D$30),Datos!H20*Objetivos!$F$30,IF(OR(Datos!J20=Objetivos!$D$29,J20&gt;Objetivos!$D$29),Datos!H20*Objetivos!$F$29,IF(OR(Datos!J20=Objetivos!$D$28,J20&gt;Objetivos!$D$28),Datos!H20*Objetivos!$F$28,IF(OR(Datos!J20=Objetivos!$D$27,J20&gt;Objetivos!$D$27),Datos!H20*Objetivos!$F$27,IF(OR(Datos!J20=Objetivos!$D$26,J20&gt;Objetivos!$D$26),Datos!H20*Objetivos!$F$26,IF(OR(Datos!J20=Objetivos!$D$25,J20&gt;Objetivos!$D$25),Datos!H20*Objetivos!$F$25,IF(OR(Datos!J20=Objetivos!$D$24,J20&gt;Objetivos!$D$24),Datos!H20*Objetivos!$F$24,IF(OR(Datos!J20=Objetivos!$D$23,J20&gt;Objetivos!$D$23),Datos!H20*Objetivos!$F$23,IF(OR(Datos!J20=Objetivos!$D$22,J20&gt;Objetivos!$D$22),Datos!H20*Objetivos!$F$22,IF(OR(Datos!J20=Objetivos!$D$21,J20&gt;Objetivos!$D$21),Datos!H20*Objetivos!$F$21,IF(OR(Datos!J20=Objetivos!$D$20,J20&gt;Objetivos!$D$20),Datos!H20*Objetivos!$F$20,IF(OR(Datos!J20=Objetivos!$D$19,J20&gt;Objetivos!$D$19),Datos!H20*Objetivos!$F$19,IF(OR(Datos!J20=Objetivos!$D$18,J20&gt;Objetivos!$D$18),Datos!H20*Objetivos!$F$18,IF(OR(Datos!J20=Objetivos!$D$17,J20&gt;Objetivos!$D$17),Datos!H20*Objetivos!$F$17))))))))))))))))))))))))</f>
        <v>0</v>
      </c>
      <c r="S20" s="125">
        <f>IF(K20&lt;Objetivos!$C$17,0,IF(OR(Datos!K20=Objetivos!$C$39,K20&gt;Objetivos!$C$39),Datos!I20*Objetivos!$E$39,IF(OR(Datos!K20=Objetivos!$C$38,K20&gt;Objetivos!$C$38),Datos!I20*Objetivos!$E$38,IF(OR(Datos!K20=Objetivos!$C$37,K20&gt;Objetivos!$C$37),Datos!I20*Objetivos!$E$37,IF(OR(Datos!K20=Objetivos!$C$36,K20&gt;Objetivos!$C$36),Datos!I20*Objetivos!$E$36,IF(OR(Datos!K20=Objetivos!$C$35,K20&gt;Objetivos!$C$35),Datos!I20*Objetivos!$E$35,IF(OR(Datos!K20=Objetivos!$C$34,K20&gt;Objetivos!$C$34),Datos!I20*Objetivos!$E$34,IF(OR(Datos!K20=Objetivos!$C$33,K20&gt;Objetivos!$C$33),Datos!I20*Objetivos!$E$33,IF(OR(Datos!K20=Objetivos!$C$32,K20&gt;Objetivos!$C$32),Datos!I20*Objetivos!$E$32,IF(OR(Datos!K20=Objetivos!$C$31,K20&gt;Objetivos!$C$31),Datos!I20*Objetivos!$E$31,IF(OR(Datos!K20=Objetivos!$C$30,K20&gt;Objetivos!$C$30),Datos!I20*Objetivos!$E$30,IF(OR(Datos!K20=Objetivos!$C$29,K20&gt;Objetivos!$C$29),Datos!I20*Objetivos!$E$29,IF(OR(Datos!K20=Objetivos!$C$28,K20&gt;Objetivos!$C$28),Datos!I20*Objetivos!$E$28,IF(OR(Datos!K20=Objetivos!$C$27,K20&gt;Objetivos!$C$27),Datos!I20*Objetivos!$E$27,IF(OR(Datos!K20=Objetivos!$C$26,K20&gt;Objetivos!$C$26),Datos!I20*Objetivos!$E$26,IF(OR(Datos!K20=Objetivos!$C$25,K20&gt;Objetivos!$C$25),Datos!I20*Objetivos!$E$25,IF(OR(Datos!K20=Objetivos!$C$24,K20&gt;Objetivos!$C$24),Datos!I20*Objetivos!$E$24,IF(OR(Datos!K20=Objetivos!$C$23,K20&gt;Objetivos!$C$23),Datos!I20*Objetivos!$E$23,IF(OR(Datos!K20=Objetivos!$C$22,K20&gt;Objetivos!$C$22),Datos!I20*Objetivos!$E$22,IF(OR(Datos!K20=Objetivos!$C$21,K20&gt;Objetivos!$C$21),Datos!I20*Objetivos!$E$21,IF(OR(Datos!K20=Objetivos!$C$20,K20&gt;Objetivos!$C$20),Datos!I20*Objetivos!$E$20,IF(OR(Datos!K20=Objetivos!$C$19,K20&gt;Objetivos!$C$19),Datos!I20*Objetivos!$E$19,IF(OR(Datos!K20=Objetivos!$C$18,K20&gt;Objetivos!$C$18),Datos!I20*Objetivos!$E$18,IF(OR(Datos!K20=Objetivos!$C$17,K20&gt;Objetivos!$C$17),Datos!I20*Objetivos!$E$17))))))))))))))))))))))))</f>
        <v>0</v>
      </c>
      <c r="T20" s="125">
        <f t="shared" si="6"/>
        <v>0</v>
      </c>
      <c r="U20" s="128">
        <f t="shared" si="7"/>
        <v>0</v>
      </c>
      <c r="V20" s="128">
        <f t="shared" si="2"/>
        <v>0</v>
      </c>
      <c r="W20" s="127">
        <f t="shared" si="8"/>
        <v>0</v>
      </c>
      <c r="X20" s="126">
        <f>+IF(OR(M20=Objetivos!$J$6,M20&gt;Objetivos!$J$6),W20*Objetivos!$K$6,IF(OR(M20=Objetivos!$J$7,M20&gt;Objetivos!$J$7),W20*Objetivos!$K$7,IF(OR(M20=Objetivos!$J$8,M20&gt;Objetivos!$J$8),W20*Objetivos!$K$8,IF(OR(M20=Objetivos!$J$9,M20&gt;Objetivos!$J$9),W20*Objetivos!$K$9,IF(OR(M20=Objetivos!$J$13,M20&lt;Objetivos!$J$13),W20*Objetivos!$K$13,IF(OR(M20=Objetivos!$J$12,M20&lt;Objetivos!$J$12),W20*Objetivos!$K$12,IF(OR(M20=Objetivos!$J$11,M20&lt;Objetivos!$J$11),W20*Objetivos!$K$11,IF(OR(M20=Objetivos!$J$10,M20&lt;Objetivos!$J$10),W20*Objetivos!$K$10,0))))))))</f>
        <v>0</v>
      </c>
      <c r="Y20" s="127">
        <f t="shared" si="9"/>
        <v>0</v>
      </c>
    </row>
    <row r="21" spans="1:25" x14ac:dyDescent="0.25">
      <c r="A21" s="104">
        <f>CDM!$A30</f>
        <v>44480</v>
      </c>
      <c r="B21" s="107">
        <f>CDM!$C30</f>
        <v>85609</v>
      </c>
      <c r="C21" s="104" t="str">
        <f>CDM!$D30</f>
        <v>EMERTELEVT046</v>
      </c>
      <c r="D21" s="105"/>
      <c r="E21" s="167" t="str">
        <f>CDM!$F30</f>
        <v>MARIA ANTONIA PINEDA COSTA</v>
      </c>
      <c r="F21" s="105" t="str">
        <f>CDM!$G30</f>
        <v>MARIA AYESA GARRIDO BLANCO</v>
      </c>
      <c r="G21" s="168">
        <f>CDM!$I30</f>
        <v>8.301107</v>
      </c>
      <c r="H21" s="169">
        <f>IFERROR(VLOOKUP(C21,Movil_Report!A:B,2,0),0)</f>
        <v>0</v>
      </c>
      <c r="I21" s="169">
        <f>CDM!$R30</f>
        <v>1</v>
      </c>
      <c r="J21" s="124">
        <f t="shared" si="3"/>
        <v>0</v>
      </c>
      <c r="K21" s="124">
        <f t="shared" si="1"/>
        <v>0.12046586075808925</v>
      </c>
      <c r="L21" s="169">
        <f>CDM!$AB30</f>
        <v>1</v>
      </c>
      <c r="M21" s="165">
        <f t="shared" si="4"/>
        <v>1</v>
      </c>
      <c r="N21" s="4">
        <f>CDM!$U30</f>
        <v>0</v>
      </c>
      <c r="O21" s="4">
        <f>CDM!$W30</f>
        <v>0</v>
      </c>
      <c r="P21" s="159">
        <f t="shared" si="5"/>
        <v>0</v>
      </c>
      <c r="Q21" s="159">
        <f t="shared" si="5"/>
        <v>0</v>
      </c>
      <c r="R21" s="125">
        <f>IF(J21&lt;Objetivos!$D$17,0,IF(OR(Datos!J21=Objetivos!$D$39,J21&gt;Objetivos!$D$39),Datos!H21*Objetivos!$F$39,IF(OR(Datos!J21=Objetivos!$D$38,J21&gt;Objetivos!$D$38),Datos!H21*Objetivos!$F$38,IF(OR(Datos!J21=Objetivos!$D$37,J21&gt;Objetivos!$D$37),Datos!H21*Objetivos!$F$37,IF(OR(Datos!J21=Objetivos!$D$36,J21&gt;Objetivos!$D$36),Datos!H21*Objetivos!$F$36,IF(OR(Datos!J21=Objetivos!$D$35,J21&gt;Objetivos!$D$35),Datos!H21*Objetivos!$F$35,IF(OR(Datos!J21=Objetivos!$D$34,J21&gt;Objetivos!$D$34),Datos!H21*Objetivos!$F$34,IF(OR(Datos!J21=Objetivos!$D$33,J21&gt;Objetivos!$D$33),Datos!H21*Objetivos!$F$33,IF(OR(Datos!J21=Objetivos!$D$32,J21&gt;Objetivos!$D$32),Datos!H21*Objetivos!$F$32,IF(OR(Datos!J21=Objetivos!$D$31,J21&gt;Objetivos!$D$31),Datos!H21*Objetivos!$F$31,IF(OR(Datos!J21=Objetivos!$D$30,J21&gt;Objetivos!$D$30),Datos!H21*Objetivos!$F$30,IF(OR(Datos!J21=Objetivos!$D$29,J21&gt;Objetivos!$D$29),Datos!H21*Objetivos!$F$29,IF(OR(Datos!J21=Objetivos!$D$28,J21&gt;Objetivos!$D$28),Datos!H21*Objetivos!$F$28,IF(OR(Datos!J21=Objetivos!$D$27,J21&gt;Objetivos!$D$27),Datos!H21*Objetivos!$F$27,IF(OR(Datos!J21=Objetivos!$D$26,J21&gt;Objetivos!$D$26),Datos!H21*Objetivos!$F$26,IF(OR(Datos!J21=Objetivos!$D$25,J21&gt;Objetivos!$D$25),Datos!H21*Objetivos!$F$25,IF(OR(Datos!J21=Objetivos!$D$24,J21&gt;Objetivos!$D$24),Datos!H21*Objetivos!$F$24,IF(OR(Datos!J21=Objetivos!$D$23,J21&gt;Objetivos!$D$23),Datos!H21*Objetivos!$F$23,IF(OR(Datos!J21=Objetivos!$D$22,J21&gt;Objetivos!$D$22),Datos!H21*Objetivos!$F$22,IF(OR(Datos!J21=Objetivos!$D$21,J21&gt;Objetivos!$D$21),Datos!H21*Objetivos!$F$21,IF(OR(Datos!J21=Objetivos!$D$20,J21&gt;Objetivos!$D$20),Datos!H21*Objetivos!$F$20,IF(OR(Datos!J21=Objetivos!$D$19,J21&gt;Objetivos!$D$19),Datos!H21*Objetivos!$F$19,IF(OR(Datos!J21=Objetivos!$D$18,J21&gt;Objetivos!$D$18),Datos!H21*Objetivos!$F$18,IF(OR(Datos!J21=Objetivos!$D$17,J21&gt;Objetivos!$D$17),Datos!H21*Objetivos!$F$17))))))))))))))))))))))))</f>
        <v>0</v>
      </c>
      <c r="S21" s="125">
        <f>IF(K21&lt;Objetivos!$C$17,0,IF(OR(Datos!K21=Objetivos!$C$39,K21&gt;Objetivos!$C$39),Datos!I21*Objetivos!$E$39,IF(OR(Datos!K21=Objetivos!$C$38,K21&gt;Objetivos!$C$38),Datos!I21*Objetivos!$E$38,IF(OR(Datos!K21=Objetivos!$C$37,K21&gt;Objetivos!$C$37),Datos!I21*Objetivos!$E$37,IF(OR(Datos!K21=Objetivos!$C$36,K21&gt;Objetivos!$C$36),Datos!I21*Objetivos!$E$36,IF(OR(Datos!K21=Objetivos!$C$35,K21&gt;Objetivos!$C$35),Datos!I21*Objetivos!$E$35,IF(OR(Datos!K21=Objetivos!$C$34,K21&gt;Objetivos!$C$34),Datos!I21*Objetivos!$E$34,IF(OR(Datos!K21=Objetivos!$C$33,K21&gt;Objetivos!$C$33),Datos!I21*Objetivos!$E$33,IF(OR(Datos!K21=Objetivos!$C$32,K21&gt;Objetivos!$C$32),Datos!I21*Objetivos!$E$32,IF(OR(Datos!K21=Objetivos!$C$31,K21&gt;Objetivos!$C$31),Datos!I21*Objetivos!$E$31,IF(OR(Datos!K21=Objetivos!$C$30,K21&gt;Objetivos!$C$30),Datos!I21*Objetivos!$E$30,IF(OR(Datos!K21=Objetivos!$C$29,K21&gt;Objetivos!$C$29),Datos!I21*Objetivos!$E$29,IF(OR(Datos!K21=Objetivos!$C$28,K21&gt;Objetivos!$C$28),Datos!I21*Objetivos!$E$28,IF(OR(Datos!K21=Objetivos!$C$27,K21&gt;Objetivos!$C$27),Datos!I21*Objetivos!$E$27,IF(OR(Datos!K21=Objetivos!$C$26,K21&gt;Objetivos!$C$26),Datos!I21*Objetivos!$E$26,IF(OR(Datos!K21=Objetivos!$C$25,K21&gt;Objetivos!$C$25),Datos!I21*Objetivos!$E$25,IF(OR(Datos!K21=Objetivos!$C$24,K21&gt;Objetivos!$C$24),Datos!I21*Objetivos!$E$24,IF(OR(Datos!K21=Objetivos!$C$23,K21&gt;Objetivos!$C$23),Datos!I21*Objetivos!$E$23,IF(OR(Datos!K21=Objetivos!$C$22,K21&gt;Objetivos!$C$22),Datos!I21*Objetivos!$E$22,IF(OR(Datos!K21=Objetivos!$C$21,K21&gt;Objetivos!$C$21),Datos!I21*Objetivos!$E$21,IF(OR(Datos!K21=Objetivos!$C$20,K21&gt;Objetivos!$C$20),Datos!I21*Objetivos!$E$20,IF(OR(Datos!K21=Objetivos!$C$19,K21&gt;Objetivos!$C$19),Datos!I21*Objetivos!$E$19,IF(OR(Datos!K21=Objetivos!$C$18,K21&gt;Objetivos!$C$18),Datos!I21*Objetivos!$E$18,IF(OR(Datos!K21=Objetivos!$C$17,K21&gt;Objetivos!$C$17),Datos!I21*Objetivos!$E$17))))))))))))))))))))))))</f>
        <v>13</v>
      </c>
      <c r="T21" s="125">
        <f t="shared" si="6"/>
        <v>13</v>
      </c>
      <c r="U21" s="128">
        <f t="shared" si="7"/>
        <v>0</v>
      </c>
      <c r="V21" s="128">
        <f t="shared" si="2"/>
        <v>0</v>
      </c>
      <c r="W21" s="127">
        <f>+U21+V21</f>
        <v>0</v>
      </c>
      <c r="X21" s="126">
        <f>+IF(OR(M21=Objetivos!$J$6,M21&gt;Objetivos!$J$6),W21*Objetivos!$K$6,IF(OR(M21=Objetivos!$J$7,M21&gt;Objetivos!$J$7),W21*Objetivos!$K$7,IF(OR(M21=Objetivos!$J$8,M21&gt;Objetivos!$J$8),W21*Objetivos!$K$8,IF(OR(M21=Objetivos!$J$9,M21&gt;Objetivos!$J$9),W21*Objetivos!$K$9,IF(OR(M21=Objetivos!$J$13,M21&lt;Objetivos!$J$13),W21*Objetivos!$K$13,IF(OR(M21=Objetivos!$J$12,M21&lt;Objetivos!$J$12),W21*Objetivos!$K$12,IF(OR(M21=Objetivos!$J$11,M21&lt;Objetivos!$J$11),W21*Objetivos!$K$11,IF(OR(M21=Objetivos!$J$10,M21&lt;Objetivos!$J$10),W21*Objetivos!$K$10,0))))))))</f>
        <v>0</v>
      </c>
      <c r="Y21" s="127">
        <f t="shared" si="9"/>
        <v>0</v>
      </c>
    </row>
    <row r="22" spans="1:25" x14ac:dyDescent="0.25">
      <c r="A22" s="104">
        <f>CDM!$A31</f>
        <v>44480</v>
      </c>
      <c r="B22" s="107">
        <f>CDM!$C31</f>
        <v>85894</v>
      </c>
      <c r="C22" s="104" t="str">
        <f>CDM!$D31</f>
        <v>EMERTELEVT048</v>
      </c>
      <c r="D22" s="105"/>
      <c r="E22" s="167" t="str">
        <f>CDM!$F31</f>
        <v>SONIA ROSALES DELGADO</v>
      </c>
      <c r="F22" s="105" t="str">
        <f>CDM!$G31</f>
        <v>MARIA AYESA GARRIDO BLANCO</v>
      </c>
      <c r="G22" s="168">
        <f>CDM!$I31</f>
        <v>103.58137000000002</v>
      </c>
      <c r="H22" s="169">
        <f>IFERROR(VLOOKUP(C22,Movil_Report!A:B,2,0),0)</f>
        <v>7</v>
      </c>
      <c r="I22" s="169">
        <f>CDM!$R31</f>
        <v>6</v>
      </c>
      <c r="J22" s="124">
        <f t="shared" si="3"/>
        <v>6.7579720175548932E-2</v>
      </c>
      <c r="K22" s="124">
        <f t="shared" si="1"/>
        <v>5.7925474436184794E-2</v>
      </c>
      <c r="L22" s="169">
        <f>CDM!$AB31</f>
        <v>6</v>
      </c>
      <c r="M22" s="165">
        <f t="shared" si="4"/>
        <v>1</v>
      </c>
      <c r="N22" s="4">
        <f>CDM!$U31</f>
        <v>3</v>
      </c>
      <c r="O22" s="4">
        <f>CDM!$W31</f>
        <v>4</v>
      </c>
      <c r="P22" s="159">
        <f t="shared" si="5"/>
        <v>0.42857142857142855</v>
      </c>
      <c r="Q22" s="159">
        <f t="shared" si="5"/>
        <v>0.66666666666666663</v>
      </c>
      <c r="R22" s="125">
        <f>IF(J22&lt;Objetivos!$D$17,0,IF(OR(Datos!J22=Objetivos!$D$39,J22&gt;Objetivos!$D$39),Datos!H22*Objetivos!$F$39,IF(OR(Datos!J22=Objetivos!$D$38,J22&gt;Objetivos!$D$38),Datos!H22*Objetivos!$F$38,IF(OR(Datos!J22=Objetivos!$D$37,J22&gt;Objetivos!$D$37),Datos!H22*Objetivos!$F$37,IF(OR(Datos!J22=Objetivos!$D$36,J22&gt;Objetivos!$D$36),Datos!H22*Objetivos!$F$36,IF(OR(Datos!J22=Objetivos!$D$35,J22&gt;Objetivos!$D$35),Datos!H22*Objetivos!$F$35,IF(OR(Datos!J22=Objetivos!$D$34,J22&gt;Objetivos!$D$34),Datos!H22*Objetivos!$F$34,IF(OR(Datos!J22=Objetivos!$D$33,J22&gt;Objetivos!$D$33),Datos!H22*Objetivos!$F$33,IF(OR(Datos!J22=Objetivos!$D$32,J22&gt;Objetivos!$D$32),Datos!H22*Objetivos!$F$32,IF(OR(Datos!J22=Objetivos!$D$31,J22&gt;Objetivos!$D$31),Datos!H22*Objetivos!$F$31,IF(OR(Datos!J22=Objetivos!$D$30,J22&gt;Objetivos!$D$30),Datos!H22*Objetivos!$F$30,IF(OR(Datos!J22=Objetivos!$D$29,J22&gt;Objetivos!$D$29),Datos!H22*Objetivos!$F$29,IF(OR(Datos!J22=Objetivos!$D$28,J22&gt;Objetivos!$D$28),Datos!H22*Objetivos!$F$28,IF(OR(Datos!J22=Objetivos!$D$27,J22&gt;Objetivos!$D$27),Datos!H22*Objetivos!$F$27,IF(OR(Datos!J22=Objetivos!$D$26,J22&gt;Objetivos!$D$26),Datos!H22*Objetivos!$F$26,IF(OR(Datos!J22=Objetivos!$D$25,J22&gt;Objetivos!$D$25),Datos!H22*Objetivos!$F$25,IF(OR(Datos!J22=Objetivos!$D$24,J22&gt;Objetivos!$D$24),Datos!H22*Objetivos!$F$24,IF(OR(Datos!J22=Objetivos!$D$23,J22&gt;Objetivos!$D$23),Datos!H22*Objetivos!$F$23,IF(OR(Datos!J22=Objetivos!$D$22,J22&gt;Objetivos!$D$22),Datos!H22*Objetivos!$F$22,IF(OR(Datos!J22=Objetivos!$D$21,J22&gt;Objetivos!$D$21),Datos!H22*Objetivos!$F$21,IF(OR(Datos!J22=Objetivos!$D$20,J22&gt;Objetivos!$D$20),Datos!H22*Objetivos!$F$20,IF(OR(Datos!J22=Objetivos!$D$19,J22&gt;Objetivos!$D$19),Datos!H22*Objetivos!$F$19,IF(OR(Datos!J22=Objetivos!$D$18,J22&gt;Objetivos!$D$18),Datos!H22*Objetivos!$F$18,IF(OR(Datos!J22=Objetivos!$D$17,J22&gt;Objetivos!$D$17),Datos!H22*Objetivos!$F$17))))))))))))))))))))))))</f>
        <v>0</v>
      </c>
      <c r="S22" s="125">
        <f>IF(K22&lt;Objetivos!$C$17,0,IF(OR(Datos!K22=Objetivos!$C$39,K22&gt;Objetivos!$C$39),Datos!I22*Objetivos!$E$39,IF(OR(Datos!K22=Objetivos!$C$38,K22&gt;Objetivos!$C$38),Datos!I22*Objetivos!$E$38,IF(OR(Datos!K22=Objetivos!$C$37,K22&gt;Objetivos!$C$37),Datos!I22*Objetivos!$E$37,IF(OR(Datos!K22=Objetivos!$C$36,K22&gt;Objetivos!$C$36),Datos!I22*Objetivos!$E$36,IF(OR(Datos!K22=Objetivos!$C$35,K22&gt;Objetivos!$C$35),Datos!I22*Objetivos!$E$35,IF(OR(Datos!K22=Objetivos!$C$34,K22&gt;Objetivos!$C$34),Datos!I22*Objetivos!$E$34,IF(OR(Datos!K22=Objetivos!$C$33,K22&gt;Objetivos!$C$33),Datos!I22*Objetivos!$E$33,IF(OR(Datos!K22=Objetivos!$C$32,K22&gt;Objetivos!$C$32),Datos!I22*Objetivos!$E$32,IF(OR(Datos!K22=Objetivos!$C$31,K22&gt;Objetivos!$C$31),Datos!I22*Objetivos!$E$31,IF(OR(Datos!K22=Objetivos!$C$30,K22&gt;Objetivos!$C$30),Datos!I22*Objetivos!$E$30,IF(OR(Datos!K22=Objetivos!$C$29,K22&gt;Objetivos!$C$29),Datos!I22*Objetivos!$E$29,IF(OR(Datos!K22=Objetivos!$C$28,K22&gt;Objetivos!$C$28),Datos!I22*Objetivos!$E$28,IF(OR(Datos!K22=Objetivos!$C$27,K22&gt;Objetivos!$C$27),Datos!I22*Objetivos!$E$27,IF(OR(Datos!K22=Objetivos!$C$26,K22&gt;Objetivos!$C$26),Datos!I22*Objetivos!$E$26,IF(OR(Datos!K22=Objetivos!$C$25,K22&gt;Objetivos!$C$25),Datos!I22*Objetivos!$E$25,IF(OR(Datos!K22=Objetivos!$C$24,K22&gt;Objetivos!$C$24),Datos!I22*Objetivos!$E$24,IF(OR(Datos!K22=Objetivos!$C$23,K22&gt;Objetivos!$C$23),Datos!I22*Objetivos!$E$23,IF(OR(Datos!K22=Objetivos!$C$22,K22&gt;Objetivos!$C$22),Datos!I22*Objetivos!$E$22,IF(OR(Datos!K22=Objetivos!$C$21,K22&gt;Objetivos!$C$21),Datos!I22*Objetivos!$E$21,IF(OR(Datos!K22=Objetivos!$C$20,K22&gt;Objetivos!$C$20),Datos!I22*Objetivos!$E$20,IF(OR(Datos!K22=Objetivos!$C$19,K22&gt;Objetivos!$C$19),Datos!I22*Objetivos!$E$19,IF(OR(Datos!K22=Objetivos!$C$18,K22&gt;Objetivos!$C$18),Datos!I22*Objetivos!$E$18,IF(OR(Datos!K22=Objetivos!$C$17,K22&gt;Objetivos!$C$17),Datos!I22*Objetivos!$E$17))))))))))))))))))))))))</f>
        <v>0</v>
      </c>
      <c r="T22" s="125">
        <f t="shared" si="6"/>
        <v>0</v>
      </c>
      <c r="U22" s="128">
        <f t="shared" si="7"/>
        <v>0</v>
      </c>
      <c r="V22" s="128">
        <f t="shared" si="2"/>
        <v>0</v>
      </c>
      <c r="W22" s="127">
        <f t="shared" si="8"/>
        <v>0</v>
      </c>
      <c r="X22" s="126">
        <f>+IF(OR(M22=Objetivos!$J$6,M22&gt;Objetivos!$J$6),W22*Objetivos!$K$6,IF(OR(M22=Objetivos!$J$7,M22&gt;Objetivos!$J$7),W22*Objetivos!$K$7,IF(OR(M22=Objetivos!$J$8,M22&gt;Objetivos!$J$8),W22*Objetivos!$K$8,IF(OR(M22=Objetivos!$J$9,M22&gt;Objetivos!$J$9),W22*Objetivos!$K$9,IF(OR(M22=Objetivos!$J$13,M22&lt;Objetivos!$J$13),W22*Objetivos!$K$13,IF(OR(M22=Objetivos!$J$12,M22&lt;Objetivos!$J$12),W22*Objetivos!$K$12,IF(OR(M22=Objetivos!$J$11,M22&lt;Objetivos!$J$11),W22*Objetivos!$K$11,IF(OR(M22=Objetivos!$J$10,M22&lt;Objetivos!$J$10),W22*Objetivos!$K$10,0))))))))</f>
        <v>0</v>
      </c>
      <c r="Y22" s="127">
        <f t="shared" si="9"/>
        <v>0</v>
      </c>
    </row>
    <row r="23" spans="1:25" x14ac:dyDescent="0.25">
      <c r="A23" s="104">
        <f>CDM!$A32</f>
        <v>44480</v>
      </c>
      <c r="B23" s="107">
        <f>CDM!$C32</f>
        <v>85901</v>
      </c>
      <c r="C23" s="104" t="str">
        <f>CDM!$D32</f>
        <v>EMERTELEVT042</v>
      </c>
      <c r="D23" s="105"/>
      <c r="E23" s="167" t="str">
        <f>CDM!$F32</f>
        <v>LAURA CENTELLA OTERO</v>
      </c>
      <c r="F23" s="105" t="str">
        <f>CDM!$G32</f>
        <v>MARIA AYESA GARRIDO BLANCO</v>
      </c>
      <c r="G23" s="168">
        <f>CDM!$I32</f>
        <v>105.26859200000001</v>
      </c>
      <c r="H23" s="169">
        <f>IFERROR(VLOOKUP(C23,Movil_Report!A:B,2,0),0)</f>
        <v>8</v>
      </c>
      <c r="I23" s="169">
        <f>CDM!$R32</f>
        <v>8</v>
      </c>
      <c r="J23" s="124">
        <f t="shared" si="3"/>
        <v>7.5996076778532373E-2</v>
      </c>
      <c r="K23" s="124">
        <f t="shared" si="1"/>
        <v>7.5996076778532373E-2</v>
      </c>
      <c r="L23" s="169">
        <f>CDM!$AB32</f>
        <v>6</v>
      </c>
      <c r="M23" s="165">
        <f t="shared" si="4"/>
        <v>0.75</v>
      </c>
      <c r="N23" s="4">
        <f>CDM!$U32</f>
        <v>8</v>
      </c>
      <c r="O23" s="4">
        <f>CDM!$W32</f>
        <v>6</v>
      </c>
      <c r="P23" s="159">
        <f t="shared" si="5"/>
        <v>1</v>
      </c>
      <c r="Q23" s="159">
        <f t="shared" si="5"/>
        <v>0.75</v>
      </c>
      <c r="R23" s="125">
        <f>IF(J23&lt;Objetivos!$D$17,0,IF(OR(Datos!J23=Objetivos!$D$39,J23&gt;Objetivos!$D$39),Datos!H23*Objetivos!$F$39,IF(OR(Datos!J23=Objetivos!$D$38,J23&gt;Objetivos!$D$38),Datos!H23*Objetivos!$F$38,IF(OR(Datos!J23=Objetivos!$D$37,J23&gt;Objetivos!$D$37),Datos!H23*Objetivos!$F$37,IF(OR(Datos!J23=Objetivos!$D$36,J23&gt;Objetivos!$D$36),Datos!H23*Objetivos!$F$36,IF(OR(Datos!J23=Objetivos!$D$35,J23&gt;Objetivos!$D$35),Datos!H23*Objetivos!$F$35,IF(OR(Datos!J23=Objetivos!$D$34,J23&gt;Objetivos!$D$34),Datos!H23*Objetivos!$F$34,IF(OR(Datos!J23=Objetivos!$D$33,J23&gt;Objetivos!$D$33),Datos!H23*Objetivos!$F$33,IF(OR(Datos!J23=Objetivos!$D$32,J23&gt;Objetivos!$D$32),Datos!H23*Objetivos!$F$32,IF(OR(Datos!J23=Objetivos!$D$31,J23&gt;Objetivos!$D$31),Datos!H23*Objetivos!$F$31,IF(OR(Datos!J23=Objetivos!$D$30,J23&gt;Objetivos!$D$30),Datos!H23*Objetivos!$F$30,IF(OR(Datos!J23=Objetivos!$D$29,J23&gt;Objetivos!$D$29),Datos!H23*Objetivos!$F$29,IF(OR(Datos!J23=Objetivos!$D$28,J23&gt;Objetivos!$D$28),Datos!H23*Objetivos!$F$28,IF(OR(Datos!J23=Objetivos!$D$27,J23&gt;Objetivos!$D$27),Datos!H23*Objetivos!$F$27,IF(OR(Datos!J23=Objetivos!$D$26,J23&gt;Objetivos!$D$26),Datos!H23*Objetivos!$F$26,IF(OR(Datos!J23=Objetivos!$D$25,J23&gt;Objetivos!$D$25),Datos!H23*Objetivos!$F$25,IF(OR(Datos!J23=Objetivos!$D$24,J23&gt;Objetivos!$D$24),Datos!H23*Objetivos!$F$24,IF(OR(Datos!J23=Objetivos!$D$23,J23&gt;Objetivos!$D$23),Datos!H23*Objetivos!$F$23,IF(OR(Datos!J23=Objetivos!$D$22,J23&gt;Objetivos!$D$22),Datos!H23*Objetivos!$F$22,IF(OR(Datos!J23=Objetivos!$D$21,J23&gt;Objetivos!$D$21),Datos!H23*Objetivos!$F$21,IF(OR(Datos!J23=Objetivos!$D$20,J23&gt;Objetivos!$D$20),Datos!H23*Objetivos!$F$20,IF(OR(Datos!J23=Objetivos!$D$19,J23&gt;Objetivos!$D$19),Datos!H23*Objetivos!$F$19,IF(OR(Datos!J23=Objetivos!$D$18,J23&gt;Objetivos!$D$18),Datos!H23*Objetivos!$F$18,IF(OR(Datos!J23=Objetivos!$D$17,J23&gt;Objetivos!$D$17),Datos!H23*Objetivos!$F$17))))))))))))))))))))))))</f>
        <v>0</v>
      </c>
      <c r="S23" s="125">
        <f>IF(K23&lt;Objetivos!$C$17,0,IF(OR(Datos!K23=Objetivos!$C$39,K23&gt;Objetivos!$C$39),Datos!I23*Objetivos!$E$39,IF(OR(Datos!K23=Objetivos!$C$38,K23&gt;Objetivos!$C$38),Datos!I23*Objetivos!$E$38,IF(OR(Datos!K23=Objetivos!$C$37,K23&gt;Objetivos!$C$37),Datos!I23*Objetivos!$E$37,IF(OR(Datos!K23=Objetivos!$C$36,K23&gt;Objetivos!$C$36),Datos!I23*Objetivos!$E$36,IF(OR(Datos!K23=Objetivos!$C$35,K23&gt;Objetivos!$C$35),Datos!I23*Objetivos!$E$35,IF(OR(Datos!K23=Objetivos!$C$34,K23&gt;Objetivos!$C$34),Datos!I23*Objetivos!$E$34,IF(OR(Datos!K23=Objetivos!$C$33,K23&gt;Objetivos!$C$33),Datos!I23*Objetivos!$E$33,IF(OR(Datos!K23=Objetivos!$C$32,K23&gt;Objetivos!$C$32),Datos!I23*Objetivos!$E$32,IF(OR(Datos!K23=Objetivos!$C$31,K23&gt;Objetivos!$C$31),Datos!I23*Objetivos!$E$31,IF(OR(Datos!K23=Objetivos!$C$30,K23&gt;Objetivos!$C$30),Datos!I23*Objetivos!$E$30,IF(OR(Datos!K23=Objetivos!$C$29,K23&gt;Objetivos!$C$29),Datos!I23*Objetivos!$E$29,IF(OR(Datos!K23=Objetivos!$C$28,K23&gt;Objetivos!$C$28),Datos!I23*Objetivos!$E$28,IF(OR(Datos!K23=Objetivos!$C$27,K23&gt;Objetivos!$C$27),Datos!I23*Objetivos!$E$27,IF(OR(Datos!K23=Objetivos!$C$26,K23&gt;Objetivos!$C$26),Datos!I23*Objetivos!$E$26,IF(OR(Datos!K23=Objetivos!$C$25,K23&gt;Objetivos!$C$25),Datos!I23*Objetivos!$E$25,IF(OR(Datos!K23=Objetivos!$C$24,K23&gt;Objetivos!$C$24),Datos!I23*Objetivos!$E$24,IF(OR(Datos!K23=Objetivos!$C$23,K23&gt;Objetivos!$C$23),Datos!I23*Objetivos!$E$23,IF(OR(Datos!K23=Objetivos!$C$22,K23&gt;Objetivos!$C$22),Datos!I23*Objetivos!$E$22,IF(OR(Datos!K23=Objetivos!$C$21,K23&gt;Objetivos!$C$21),Datos!I23*Objetivos!$E$21,IF(OR(Datos!K23=Objetivos!$C$20,K23&gt;Objetivos!$C$20),Datos!I23*Objetivos!$E$20,IF(OR(Datos!K23=Objetivos!$C$19,K23&gt;Objetivos!$C$19),Datos!I23*Objetivos!$E$19,IF(OR(Datos!K23=Objetivos!$C$18,K23&gt;Objetivos!$C$18),Datos!I23*Objetivos!$E$18,IF(OR(Datos!K23=Objetivos!$C$17,K23&gt;Objetivos!$C$17),Datos!I23*Objetivos!$E$17))))))))))))))))))))))))</f>
        <v>0</v>
      </c>
      <c r="T23" s="125">
        <f t="shared" si="6"/>
        <v>0</v>
      </c>
      <c r="U23" s="128">
        <f t="shared" si="7"/>
        <v>0</v>
      </c>
      <c r="V23" s="128">
        <f t="shared" si="2"/>
        <v>0</v>
      </c>
      <c r="W23" s="127">
        <f t="shared" si="8"/>
        <v>0</v>
      </c>
      <c r="X23" s="126">
        <f>+IF(OR(M23=Objetivos!$J$6,M23&gt;Objetivos!$J$6),W23*Objetivos!$K$6,IF(OR(M23=Objetivos!$J$7,M23&gt;Objetivos!$J$7),W23*Objetivos!$K$7,IF(OR(M23=Objetivos!$J$8,M23&gt;Objetivos!$J$8),W23*Objetivos!$K$8,IF(OR(M23=Objetivos!$J$9,M23&gt;Objetivos!$J$9),W23*Objetivos!$K$9,IF(OR(M23=Objetivos!$J$13,M23&lt;Objetivos!$J$13),W23*Objetivos!$K$13,IF(OR(M23=Objetivos!$J$12,M23&lt;Objetivos!$J$12),W23*Objetivos!$K$12,IF(OR(M23=Objetivos!$J$11,M23&lt;Objetivos!$J$11),W23*Objetivos!$K$11,IF(OR(M23=Objetivos!$J$10,M23&lt;Objetivos!$J$10),W23*Objetivos!$K$10,0))))))))</f>
        <v>0</v>
      </c>
      <c r="Y23" s="127">
        <f t="shared" si="9"/>
        <v>0</v>
      </c>
    </row>
    <row r="24" spans="1:25" x14ac:dyDescent="0.25">
      <c r="A24" s="104">
        <f>CDM!$A33</f>
        <v>44502</v>
      </c>
      <c r="B24" s="107">
        <f>CDM!$C33</f>
        <v>85908</v>
      </c>
      <c r="C24" s="104" t="str">
        <f>CDM!$D33</f>
        <v>EMERTELEVT059</v>
      </c>
      <c r="D24" s="105"/>
      <c r="E24" s="167" t="str">
        <f>CDM!$F33</f>
        <v>PURIFICACION VENTURA FRIAS</v>
      </c>
      <c r="F24" s="105" t="str">
        <f>CDM!$G33</f>
        <v>MARIA AYESA GARRIDO BLANCO</v>
      </c>
      <c r="G24" s="168">
        <f>CDM!$I33</f>
        <v>0</v>
      </c>
      <c r="H24" s="169">
        <f>IFERROR(VLOOKUP(C24,Movil_Report!A:B,2,0),0)</f>
        <v>0</v>
      </c>
      <c r="I24" s="169">
        <f>CDM!$R33</f>
        <v>0</v>
      </c>
      <c r="J24" s="124">
        <f t="shared" si="3"/>
        <v>0</v>
      </c>
      <c r="K24" s="124">
        <f t="shared" si="1"/>
        <v>0</v>
      </c>
      <c r="L24" s="169">
        <f>CDM!$AB33</f>
        <v>0</v>
      </c>
      <c r="M24" s="165">
        <f t="shared" si="4"/>
        <v>0</v>
      </c>
      <c r="N24" s="4">
        <f>CDM!$U33</f>
        <v>0</v>
      </c>
      <c r="O24" s="4">
        <f>CDM!$W33</f>
        <v>0</v>
      </c>
      <c r="P24" s="159">
        <f t="shared" si="5"/>
        <v>0</v>
      </c>
      <c r="Q24" s="159">
        <f t="shared" si="5"/>
        <v>0</v>
      </c>
      <c r="R24" s="125">
        <f>IF(J24&lt;Objetivos!$D$17,0,IF(OR(Datos!J24=Objetivos!$D$39,J24&gt;Objetivos!$D$39),Datos!H24*Objetivos!$F$39,IF(OR(Datos!J24=Objetivos!$D$38,J24&gt;Objetivos!$D$38),Datos!H24*Objetivos!$F$38,IF(OR(Datos!J24=Objetivos!$D$37,J24&gt;Objetivos!$D$37),Datos!H24*Objetivos!$F$37,IF(OR(Datos!J24=Objetivos!$D$36,J24&gt;Objetivos!$D$36),Datos!H24*Objetivos!$F$36,IF(OR(Datos!J24=Objetivos!$D$35,J24&gt;Objetivos!$D$35),Datos!H24*Objetivos!$F$35,IF(OR(Datos!J24=Objetivos!$D$34,J24&gt;Objetivos!$D$34),Datos!H24*Objetivos!$F$34,IF(OR(Datos!J24=Objetivos!$D$33,J24&gt;Objetivos!$D$33),Datos!H24*Objetivos!$F$33,IF(OR(Datos!J24=Objetivos!$D$32,J24&gt;Objetivos!$D$32),Datos!H24*Objetivos!$F$32,IF(OR(Datos!J24=Objetivos!$D$31,J24&gt;Objetivos!$D$31),Datos!H24*Objetivos!$F$31,IF(OR(Datos!J24=Objetivos!$D$30,J24&gt;Objetivos!$D$30),Datos!H24*Objetivos!$F$30,IF(OR(Datos!J24=Objetivos!$D$29,J24&gt;Objetivos!$D$29),Datos!H24*Objetivos!$F$29,IF(OR(Datos!J24=Objetivos!$D$28,J24&gt;Objetivos!$D$28),Datos!H24*Objetivos!$F$28,IF(OR(Datos!J24=Objetivos!$D$27,J24&gt;Objetivos!$D$27),Datos!H24*Objetivos!$F$27,IF(OR(Datos!J24=Objetivos!$D$26,J24&gt;Objetivos!$D$26),Datos!H24*Objetivos!$F$26,IF(OR(Datos!J24=Objetivos!$D$25,J24&gt;Objetivos!$D$25),Datos!H24*Objetivos!$F$25,IF(OR(Datos!J24=Objetivos!$D$24,J24&gt;Objetivos!$D$24),Datos!H24*Objetivos!$F$24,IF(OR(Datos!J24=Objetivos!$D$23,J24&gt;Objetivos!$D$23),Datos!H24*Objetivos!$F$23,IF(OR(Datos!J24=Objetivos!$D$22,J24&gt;Objetivos!$D$22),Datos!H24*Objetivos!$F$22,IF(OR(Datos!J24=Objetivos!$D$21,J24&gt;Objetivos!$D$21),Datos!H24*Objetivos!$F$21,IF(OR(Datos!J24=Objetivos!$D$20,J24&gt;Objetivos!$D$20),Datos!H24*Objetivos!$F$20,IF(OR(Datos!J24=Objetivos!$D$19,J24&gt;Objetivos!$D$19),Datos!H24*Objetivos!$F$19,IF(OR(Datos!J24=Objetivos!$D$18,J24&gt;Objetivos!$D$18),Datos!H24*Objetivos!$F$18,IF(OR(Datos!J24=Objetivos!$D$17,J24&gt;Objetivos!$D$17),Datos!H24*Objetivos!$F$17))))))))))))))))))))))))</f>
        <v>0</v>
      </c>
      <c r="S24" s="125">
        <f>IF(K24&lt;Objetivos!$C$17,0,IF(OR(Datos!K24=Objetivos!$C$39,K24&gt;Objetivos!$C$39),Datos!I24*Objetivos!$E$39,IF(OR(Datos!K24=Objetivos!$C$38,K24&gt;Objetivos!$C$38),Datos!I24*Objetivos!$E$38,IF(OR(Datos!K24=Objetivos!$C$37,K24&gt;Objetivos!$C$37),Datos!I24*Objetivos!$E$37,IF(OR(Datos!K24=Objetivos!$C$36,K24&gt;Objetivos!$C$36),Datos!I24*Objetivos!$E$36,IF(OR(Datos!K24=Objetivos!$C$35,K24&gt;Objetivos!$C$35),Datos!I24*Objetivos!$E$35,IF(OR(Datos!K24=Objetivos!$C$34,K24&gt;Objetivos!$C$34),Datos!I24*Objetivos!$E$34,IF(OR(Datos!K24=Objetivos!$C$33,K24&gt;Objetivos!$C$33),Datos!I24*Objetivos!$E$33,IF(OR(Datos!K24=Objetivos!$C$32,K24&gt;Objetivos!$C$32),Datos!I24*Objetivos!$E$32,IF(OR(Datos!K24=Objetivos!$C$31,K24&gt;Objetivos!$C$31),Datos!I24*Objetivos!$E$31,IF(OR(Datos!K24=Objetivos!$C$30,K24&gt;Objetivos!$C$30),Datos!I24*Objetivos!$E$30,IF(OR(Datos!K24=Objetivos!$C$29,K24&gt;Objetivos!$C$29),Datos!I24*Objetivos!$E$29,IF(OR(Datos!K24=Objetivos!$C$28,K24&gt;Objetivos!$C$28),Datos!I24*Objetivos!$E$28,IF(OR(Datos!K24=Objetivos!$C$27,K24&gt;Objetivos!$C$27),Datos!I24*Objetivos!$E$27,IF(OR(Datos!K24=Objetivos!$C$26,K24&gt;Objetivos!$C$26),Datos!I24*Objetivos!$E$26,IF(OR(Datos!K24=Objetivos!$C$25,K24&gt;Objetivos!$C$25),Datos!I24*Objetivos!$E$25,IF(OR(Datos!K24=Objetivos!$C$24,K24&gt;Objetivos!$C$24),Datos!I24*Objetivos!$E$24,IF(OR(Datos!K24=Objetivos!$C$23,K24&gt;Objetivos!$C$23),Datos!I24*Objetivos!$E$23,IF(OR(Datos!K24=Objetivos!$C$22,K24&gt;Objetivos!$C$22),Datos!I24*Objetivos!$E$22,IF(OR(Datos!K24=Objetivos!$C$21,K24&gt;Objetivos!$C$21),Datos!I24*Objetivos!$E$21,IF(OR(Datos!K24=Objetivos!$C$20,K24&gt;Objetivos!$C$20),Datos!I24*Objetivos!$E$20,IF(OR(Datos!K24=Objetivos!$C$19,K24&gt;Objetivos!$C$19),Datos!I24*Objetivos!$E$19,IF(OR(Datos!K24=Objetivos!$C$18,K24&gt;Objetivos!$C$18),Datos!I24*Objetivos!$E$18,IF(OR(Datos!K24=Objetivos!$C$17,K24&gt;Objetivos!$C$17),Datos!I24*Objetivos!$E$17))))))))))))))))))))))))</f>
        <v>0</v>
      </c>
      <c r="T24" s="125">
        <f t="shared" si="6"/>
        <v>0</v>
      </c>
      <c r="U24" s="128">
        <f t="shared" si="7"/>
        <v>0</v>
      </c>
      <c r="V24" s="128">
        <f t="shared" si="2"/>
        <v>0</v>
      </c>
      <c r="W24" s="127">
        <f t="shared" si="8"/>
        <v>0</v>
      </c>
      <c r="X24" s="126">
        <f>+IF(OR(M24=Objetivos!$J$6,M24&gt;Objetivos!$J$6),W24*Objetivos!$K$6,IF(OR(M24=Objetivos!$J$7,M24&gt;Objetivos!$J$7),W24*Objetivos!$K$7,IF(OR(M24=Objetivos!$J$8,M24&gt;Objetivos!$J$8),W24*Objetivos!$K$8,IF(OR(M24=Objetivos!$J$9,M24&gt;Objetivos!$J$9),W24*Objetivos!$K$9,IF(OR(M24=Objetivos!$J$13,M24&lt;Objetivos!$J$13),W24*Objetivos!$K$13,IF(OR(M24=Objetivos!$J$12,M24&lt;Objetivos!$J$12),W24*Objetivos!$K$12,IF(OR(M24=Objetivos!$J$11,M24&lt;Objetivos!$J$11),W24*Objetivos!$K$11,IF(OR(M24=Objetivos!$J$10,M24&lt;Objetivos!$J$10),W24*Objetivos!$K$10,0))))))))</f>
        <v>0</v>
      </c>
      <c r="Y24" s="127">
        <f t="shared" si="9"/>
        <v>0</v>
      </c>
    </row>
    <row r="25" spans="1:25" x14ac:dyDescent="0.25">
      <c r="A25" s="104">
        <f>CDM!$A34</f>
        <v>44502</v>
      </c>
      <c r="B25" s="107">
        <f>CDM!$C34</f>
        <v>85986</v>
      </c>
      <c r="C25" s="104" t="str">
        <f>CDM!$D34</f>
        <v>EMERTELEVT057</v>
      </c>
      <c r="D25" s="105"/>
      <c r="E25" s="167" t="str">
        <f>CDM!$F34</f>
        <v>CRISTINA RUBIO PONFERRADA</v>
      </c>
      <c r="F25" s="105" t="str">
        <f>CDM!$G34</f>
        <v>MARIA AYESA GARRIDO BLANCO</v>
      </c>
      <c r="G25" s="168">
        <f>CDM!$I34</f>
        <v>93.127212000000014</v>
      </c>
      <c r="H25" s="169">
        <f>IFERROR(VLOOKUP(C25,Movil_Report!A:B,2,0),0)</f>
        <v>7</v>
      </c>
      <c r="I25" s="169">
        <f>CDM!$R34</f>
        <v>6</v>
      </c>
      <c r="J25" s="124">
        <f t="shared" si="3"/>
        <v>7.5165999815392293E-2</v>
      </c>
      <c r="K25" s="124">
        <f t="shared" si="1"/>
        <v>6.4427999841764824E-2</v>
      </c>
      <c r="L25" s="169">
        <f>CDM!$AB34</f>
        <v>6</v>
      </c>
      <c r="M25" s="165">
        <f t="shared" si="4"/>
        <v>1</v>
      </c>
      <c r="N25" s="4">
        <f>CDM!$U34</f>
        <v>4</v>
      </c>
      <c r="O25" s="4">
        <f>CDM!$W34</f>
        <v>4</v>
      </c>
      <c r="P25" s="159">
        <f t="shared" si="5"/>
        <v>0.5714285714285714</v>
      </c>
      <c r="Q25" s="159">
        <f t="shared" si="5"/>
        <v>0.66666666666666663</v>
      </c>
      <c r="R25" s="125">
        <f>IF(J25&lt;Objetivos!$D$17,0,IF(OR(Datos!J25=Objetivos!$D$39,J25&gt;Objetivos!$D$39),Datos!H25*Objetivos!$F$39,IF(OR(Datos!J25=Objetivos!$D$38,J25&gt;Objetivos!$D$38),Datos!H25*Objetivos!$F$38,IF(OR(Datos!J25=Objetivos!$D$37,J25&gt;Objetivos!$D$37),Datos!H25*Objetivos!$F$37,IF(OR(Datos!J25=Objetivos!$D$36,J25&gt;Objetivos!$D$36),Datos!H25*Objetivos!$F$36,IF(OR(Datos!J25=Objetivos!$D$35,J25&gt;Objetivos!$D$35),Datos!H25*Objetivos!$F$35,IF(OR(Datos!J25=Objetivos!$D$34,J25&gt;Objetivos!$D$34),Datos!H25*Objetivos!$F$34,IF(OR(Datos!J25=Objetivos!$D$33,J25&gt;Objetivos!$D$33),Datos!H25*Objetivos!$F$33,IF(OR(Datos!J25=Objetivos!$D$32,J25&gt;Objetivos!$D$32),Datos!H25*Objetivos!$F$32,IF(OR(Datos!J25=Objetivos!$D$31,J25&gt;Objetivos!$D$31),Datos!H25*Objetivos!$F$31,IF(OR(Datos!J25=Objetivos!$D$30,J25&gt;Objetivos!$D$30),Datos!H25*Objetivos!$F$30,IF(OR(Datos!J25=Objetivos!$D$29,J25&gt;Objetivos!$D$29),Datos!H25*Objetivos!$F$29,IF(OR(Datos!J25=Objetivos!$D$28,J25&gt;Objetivos!$D$28),Datos!H25*Objetivos!$F$28,IF(OR(Datos!J25=Objetivos!$D$27,J25&gt;Objetivos!$D$27),Datos!H25*Objetivos!$F$27,IF(OR(Datos!J25=Objetivos!$D$26,J25&gt;Objetivos!$D$26),Datos!H25*Objetivos!$F$26,IF(OR(Datos!J25=Objetivos!$D$25,J25&gt;Objetivos!$D$25),Datos!H25*Objetivos!$F$25,IF(OR(Datos!J25=Objetivos!$D$24,J25&gt;Objetivos!$D$24),Datos!H25*Objetivos!$F$24,IF(OR(Datos!J25=Objetivos!$D$23,J25&gt;Objetivos!$D$23),Datos!H25*Objetivos!$F$23,IF(OR(Datos!J25=Objetivos!$D$22,J25&gt;Objetivos!$D$22),Datos!H25*Objetivos!$F$22,IF(OR(Datos!J25=Objetivos!$D$21,J25&gt;Objetivos!$D$21),Datos!H25*Objetivos!$F$21,IF(OR(Datos!J25=Objetivos!$D$20,J25&gt;Objetivos!$D$20),Datos!H25*Objetivos!$F$20,IF(OR(Datos!J25=Objetivos!$D$19,J25&gt;Objetivos!$D$19),Datos!H25*Objetivos!$F$19,IF(OR(Datos!J25=Objetivos!$D$18,J25&gt;Objetivos!$D$18),Datos!H25*Objetivos!$F$18,IF(OR(Datos!J25=Objetivos!$D$17,J25&gt;Objetivos!$D$17),Datos!H25*Objetivos!$F$17))))))))))))))))))))))))</f>
        <v>0</v>
      </c>
      <c r="S25" s="125">
        <f>IF(K25&lt;Objetivos!$C$17,0,IF(OR(Datos!K25=Objetivos!$C$39,K25&gt;Objetivos!$C$39),Datos!I25*Objetivos!$E$39,IF(OR(Datos!K25=Objetivos!$C$38,K25&gt;Objetivos!$C$38),Datos!I25*Objetivos!$E$38,IF(OR(Datos!K25=Objetivos!$C$37,K25&gt;Objetivos!$C$37),Datos!I25*Objetivos!$E$37,IF(OR(Datos!K25=Objetivos!$C$36,K25&gt;Objetivos!$C$36),Datos!I25*Objetivos!$E$36,IF(OR(Datos!K25=Objetivos!$C$35,K25&gt;Objetivos!$C$35),Datos!I25*Objetivos!$E$35,IF(OR(Datos!K25=Objetivos!$C$34,K25&gt;Objetivos!$C$34),Datos!I25*Objetivos!$E$34,IF(OR(Datos!K25=Objetivos!$C$33,K25&gt;Objetivos!$C$33),Datos!I25*Objetivos!$E$33,IF(OR(Datos!K25=Objetivos!$C$32,K25&gt;Objetivos!$C$32),Datos!I25*Objetivos!$E$32,IF(OR(Datos!K25=Objetivos!$C$31,K25&gt;Objetivos!$C$31),Datos!I25*Objetivos!$E$31,IF(OR(Datos!K25=Objetivos!$C$30,K25&gt;Objetivos!$C$30),Datos!I25*Objetivos!$E$30,IF(OR(Datos!K25=Objetivos!$C$29,K25&gt;Objetivos!$C$29),Datos!I25*Objetivos!$E$29,IF(OR(Datos!K25=Objetivos!$C$28,K25&gt;Objetivos!$C$28),Datos!I25*Objetivos!$E$28,IF(OR(Datos!K25=Objetivos!$C$27,K25&gt;Objetivos!$C$27),Datos!I25*Objetivos!$E$27,IF(OR(Datos!K25=Objetivos!$C$26,K25&gt;Objetivos!$C$26),Datos!I25*Objetivos!$E$26,IF(OR(Datos!K25=Objetivos!$C$25,K25&gt;Objetivos!$C$25),Datos!I25*Objetivos!$E$25,IF(OR(Datos!K25=Objetivos!$C$24,K25&gt;Objetivos!$C$24),Datos!I25*Objetivos!$E$24,IF(OR(Datos!K25=Objetivos!$C$23,K25&gt;Objetivos!$C$23),Datos!I25*Objetivos!$E$23,IF(OR(Datos!K25=Objetivos!$C$22,K25&gt;Objetivos!$C$22),Datos!I25*Objetivos!$E$22,IF(OR(Datos!K25=Objetivos!$C$21,K25&gt;Objetivos!$C$21),Datos!I25*Objetivos!$E$21,IF(OR(Datos!K25=Objetivos!$C$20,K25&gt;Objetivos!$C$20),Datos!I25*Objetivos!$E$20,IF(OR(Datos!K25=Objetivos!$C$19,K25&gt;Objetivos!$C$19),Datos!I25*Objetivos!$E$19,IF(OR(Datos!K25=Objetivos!$C$18,K25&gt;Objetivos!$C$18),Datos!I25*Objetivos!$E$18,IF(OR(Datos!K25=Objetivos!$C$17,K25&gt;Objetivos!$C$17),Datos!I25*Objetivos!$E$17))))))))))))))))))))))))</f>
        <v>0</v>
      </c>
      <c r="T25" s="125">
        <f t="shared" si="6"/>
        <v>0</v>
      </c>
      <c r="U25" s="128">
        <f t="shared" si="7"/>
        <v>0</v>
      </c>
      <c r="V25" s="128">
        <f t="shared" si="2"/>
        <v>0</v>
      </c>
      <c r="W25" s="127">
        <f t="shared" si="8"/>
        <v>0</v>
      </c>
      <c r="X25" s="126">
        <f>+IF(OR(M25=Objetivos!$J$6,M25&gt;Objetivos!$J$6),W25*Objetivos!$K$6,IF(OR(M25=Objetivos!$J$7,M25&gt;Objetivos!$J$7),W25*Objetivos!$K$7,IF(OR(M25=Objetivos!$J$8,M25&gt;Objetivos!$J$8),W25*Objetivos!$K$8,IF(OR(M25=Objetivos!$J$9,M25&gt;Objetivos!$J$9),W25*Objetivos!$K$9,IF(OR(M25=Objetivos!$J$13,M25&lt;Objetivos!$J$13),W25*Objetivos!$K$13,IF(OR(M25=Objetivos!$J$12,M25&lt;Objetivos!$J$12),W25*Objetivos!$K$12,IF(OR(M25=Objetivos!$J$11,M25&lt;Objetivos!$J$11),W25*Objetivos!$K$11,IF(OR(M25=Objetivos!$J$10,M25&lt;Objetivos!$J$10),W25*Objetivos!$K$10,0))))))))</f>
        <v>0</v>
      </c>
      <c r="Y25" s="127">
        <f t="shared" si="9"/>
        <v>0</v>
      </c>
    </row>
    <row r="26" spans="1:25" x14ac:dyDescent="0.25">
      <c r="A26" s="104">
        <f>CDM!$A35</f>
        <v>44502</v>
      </c>
      <c r="B26" s="107">
        <f>CDM!$C35</f>
        <v>85987</v>
      </c>
      <c r="C26" s="104" t="str">
        <f>CDM!$D35</f>
        <v>EMERTELEVT058</v>
      </c>
      <c r="D26" s="105"/>
      <c r="E26" s="167" t="str">
        <f>CDM!$F35</f>
        <v>JESÚS ANTONIO SERRANO MARTINEZ</v>
      </c>
      <c r="F26" s="105" t="str">
        <f>CDM!$G35</f>
        <v>MARIA AYESA GARRIDO BLANCO</v>
      </c>
      <c r="G26" s="168">
        <f>CDM!$I35</f>
        <v>121.05303900000001</v>
      </c>
      <c r="H26" s="169">
        <f>IFERROR(VLOOKUP(C26,Movil_Report!A:B,2,0),0)</f>
        <v>15</v>
      </c>
      <c r="I26" s="169">
        <f>CDM!$R35</f>
        <v>3</v>
      </c>
      <c r="J26" s="124">
        <f t="shared" si="3"/>
        <v>0.12391262643146034</v>
      </c>
      <c r="K26" s="124">
        <f t="shared" si="1"/>
        <v>2.4782525286292066E-2</v>
      </c>
      <c r="L26" s="169">
        <f>CDM!$AB35</f>
        <v>2</v>
      </c>
      <c r="M26" s="165">
        <f t="shared" si="4"/>
        <v>0.66666666666666663</v>
      </c>
      <c r="N26" s="4">
        <f>CDM!$U35</f>
        <v>4</v>
      </c>
      <c r="O26" s="4">
        <f>CDM!$W35</f>
        <v>2</v>
      </c>
      <c r="P26" s="159">
        <f t="shared" si="5"/>
        <v>0.26666666666666666</v>
      </c>
      <c r="Q26" s="159">
        <f t="shared" si="5"/>
        <v>0.66666666666666663</v>
      </c>
      <c r="R26" s="125">
        <f>IF(J26&lt;Objetivos!$D$17,0,IF(OR(Datos!J26=Objetivos!$D$39,J26&gt;Objetivos!$D$39),Datos!H26*Objetivos!$F$39,IF(OR(Datos!J26=Objetivos!$D$38,J26&gt;Objetivos!$D$38),Datos!H26*Objetivos!$F$38,IF(OR(Datos!J26=Objetivos!$D$37,J26&gt;Objetivos!$D$37),Datos!H26*Objetivos!$F$37,IF(OR(Datos!J26=Objetivos!$D$36,J26&gt;Objetivos!$D$36),Datos!H26*Objetivos!$F$36,IF(OR(Datos!J26=Objetivos!$D$35,J26&gt;Objetivos!$D$35),Datos!H26*Objetivos!$F$35,IF(OR(Datos!J26=Objetivos!$D$34,J26&gt;Objetivos!$D$34),Datos!H26*Objetivos!$F$34,IF(OR(Datos!J26=Objetivos!$D$33,J26&gt;Objetivos!$D$33),Datos!H26*Objetivos!$F$33,IF(OR(Datos!J26=Objetivos!$D$32,J26&gt;Objetivos!$D$32),Datos!H26*Objetivos!$F$32,IF(OR(Datos!J26=Objetivos!$D$31,J26&gt;Objetivos!$D$31),Datos!H26*Objetivos!$F$31,IF(OR(Datos!J26=Objetivos!$D$30,J26&gt;Objetivos!$D$30),Datos!H26*Objetivos!$F$30,IF(OR(Datos!J26=Objetivos!$D$29,J26&gt;Objetivos!$D$29),Datos!H26*Objetivos!$F$29,IF(OR(Datos!J26=Objetivos!$D$28,J26&gt;Objetivos!$D$28),Datos!H26*Objetivos!$F$28,IF(OR(Datos!J26=Objetivos!$D$27,J26&gt;Objetivos!$D$27),Datos!H26*Objetivos!$F$27,IF(OR(Datos!J26=Objetivos!$D$26,J26&gt;Objetivos!$D$26),Datos!H26*Objetivos!$F$26,IF(OR(Datos!J26=Objetivos!$D$25,J26&gt;Objetivos!$D$25),Datos!H26*Objetivos!$F$25,IF(OR(Datos!J26=Objetivos!$D$24,J26&gt;Objetivos!$D$24),Datos!H26*Objetivos!$F$24,IF(OR(Datos!J26=Objetivos!$D$23,J26&gt;Objetivos!$D$23),Datos!H26*Objetivos!$F$23,IF(OR(Datos!J26=Objetivos!$D$22,J26&gt;Objetivos!$D$22),Datos!H26*Objetivos!$F$22,IF(OR(Datos!J26=Objetivos!$D$21,J26&gt;Objetivos!$D$21),Datos!H26*Objetivos!$F$21,IF(OR(Datos!J26=Objetivos!$D$20,J26&gt;Objetivos!$D$20),Datos!H26*Objetivos!$F$20,IF(OR(Datos!J26=Objetivos!$D$19,J26&gt;Objetivos!$D$19),Datos!H26*Objetivos!$F$19,IF(OR(Datos!J26=Objetivos!$D$18,J26&gt;Objetivos!$D$18),Datos!H26*Objetivos!$F$18,IF(OR(Datos!J26=Objetivos!$D$17,J26&gt;Objetivos!$D$17),Datos!H26*Objetivos!$F$17))))))))))))))))))))))))</f>
        <v>0</v>
      </c>
      <c r="S26" s="125">
        <f>IF(K26&lt;Objetivos!$C$17,0,IF(OR(Datos!K26=Objetivos!$C$39,K26&gt;Objetivos!$C$39),Datos!I26*Objetivos!$E$39,IF(OR(Datos!K26=Objetivos!$C$38,K26&gt;Objetivos!$C$38),Datos!I26*Objetivos!$E$38,IF(OR(Datos!K26=Objetivos!$C$37,K26&gt;Objetivos!$C$37),Datos!I26*Objetivos!$E$37,IF(OR(Datos!K26=Objetivos!$C$36,K26&gt;Objetivos!$C$36),Datos!I26*Objetivos!$E$36,IF(OR(Datos!K26=Objetivos!$C$35,K26&gt;Objetivos!$C$35),Datos!I26*Objetivos!$E$35,IF(OR(Datos!K26=Objetivos!$C$34,K26&gt;Objetivos!$C$34),Datos!I26*Objetivos!$E$34,IF(OR(Datos!K26=Objetivos!$C$33,K26&gt;Objetivos!$C$33),Datos!I26*Objetivos!$E$33,IF(OR(Datos!K26=Objetivos!$C$32,K26&gt;Objetivos!$C$32),Datos!I26*Objetivos!$E$32,IF(OR(Datos!K26=Objetivos!$C$31,K26&gt;Objetivos!$C$31),Datos!I26*Objetivos!$E$31,IF(OR(Datos!K26=Objetivos!$C$30,K26&gt;Objetivos!$C$30),Datos!I26*Objetivos!$E$30,IF(OR(Datos!K26=Objetivos!$C$29,K26&gt;Objetivos!$C$29),Datos!I26*Objetivos!$E$29,IF(OR(Datos!K26=Objetivos!$C$28,K26&gt;Objetivos!$C$28),Datos!I26*Objetivos!$E$28,IF(OR(Datos!K26=Objetivos!$C$27,K26&gt;Objetivos!$C$27),Datos!I26*Objetivos!$E$27,IF(OR(Datos!K26=Objetivos!$C$26,K26&gt;Objetivos!$C$26),Datos!I26*Objetivos!$E$26,IF(OR(Datos!K26=Objetivos!$C$25,K26&gt;Objetivos!$C$25),Datos!I26*Objetivos!$E$25,IF(OR(Datos!K26=Objetivos!$C$24,K26&gt;Objetivos!$C$24),Datos!I26*Objetivos!$E$24,IF(OR(Datos!K26=Objetivos!$C$23,K26&gt;Objetivos!$C$23),Datos!I26*Objetivos!$E$23,IF(OR(Datos!K26=Objetivos!$C$22,K26&gt;Objetivos!$C$22),Datos!I26*Objetivos!$E$22,IF(OR(Datos!K26=Objetivos!$C$21,K26&gt;Objetivos!$C$21),Datos!I26*Objetivos!$E$21,IF(OR(Datos!K26=Objetivos!$C$20,K26&gt;Objetivos!$C$20),Datos!I26*Objetivos!$E$20,IF(OR(Datos!K26=Objetivos!$C$19,K26&gt;Objetivos!$C$19),Datos!I26*Objetivos!$E$19,IF(OR(Datos!K26=Objetivos!$C$18,K26&gt;Objetivos!$C$18),Datos!I26*Objetivos!$E$18,IF(OR(Datos!K26=Objetivos!$C$17,K26&gt;Objetivos!$C$17),Datos!I26*Objetivos!$E$17))))))))))))))))))))))))</f>
        <v>0</v>
      </c>
      <c r="T26" s="125">
        <f t="shared" si="6"/>
        <v>0</v>
      </c>
      <c r="U26" s="128">
        <f t="shared" si="7"/>
        <v>0</v>
      </c>
      <c r="V26" s="128">
        <f t="shared" si="2"/>
        <v>0</v>
      </c>
      <c r="W26" s="127">
        <f t="shared" si="8"/>
        <v>0</v>
      </c>
      <c r="X26" s="126">
        <f>+IF(OR(M26=Objetivos!$J$6,M26&gt;Objetivos!$J$6),W26*Objetivos!$K$6,IF(OR(M26=Objetivos!$J$7,M26&gt;Objetivos!$J$7),W26*Objetivos!$K$7,IF(OR(M26=Objetivos!$J$8,M26&gt;Objetivos!$J$8),W26*Objetivos!$K$8,IF(OR(M26=Objetivos!$J$9,M26&gt;Objetivos!$J$9),W26*Objetivos!$K$9,IF(OR(M26=Objetivos!$J$13,M26&lt;Objetivos!$J$13),W26*Objetivos!$K$13,IF(OR(M26=Objetivos!$J$12,M26&lt;Objetivos!$J$12),W26*Objetivos!$K$12,IF(OR(M26=Objetivos!$J$11,M26&lt;Objetivos!$J$11),W26*Objetivos!$K$11,IF(OR(M26=Objetivos!$J$10,M26&lt;Objetivos!$J$10),W26*Objetivos!$K$10,0))))))))</f>
        <v>0</v>
      </c>
      <c r="Y26" s="127">
        <f t="shared" si="9"/>
        <v>0</v>
      </c>
    </row>
    <row r="27" spans="1:25" x14ac:dyDescent="0.25">
      <c r="A27" s="104">
        <f>CDM!$A36</f>
        <v>44502</v>
      </c>
      <c r="B27" s="107">
        <f>CDM!$C36</f>
        <v>86005</v>
      </c>
      <c r="C27" s="104" t="str">
        <f>CDM!$D36</f>
        <v>EMERTELEVT054</v>
      </c>
      <c r="D27" s="105"/>
      <c r="E27" s="167" t="str">
        <f>CDM!$F36</f>
        <v>CARMEN MUÑOZ MOYANO</v>
      </c>
      <c r="F27" s="105" t="str">
        <f>CDM!$G36</f>
        <v>MARIA AYESA GARRIDO BLANCO</v>
      </c>
      <c r="G27" s="168">
        <f>CDM!$I36</f>
        <v>101.79275799999999</v>
      </c>
      <c r="H27" s="169">
        <f>IFERROR(VLOOKUP(C27,Movil_Report!A:B,2,0),0)</f>
        <v>5</v>
      </c>
      <c r="I27" s="169">
        <f>CDM!$R36</f>
        <v>6</v>
      </c>
      <c r="J27" s="124">
        <f t="shared" si="3"/>
        <v>4.9119407885578663E-2</v>
      </c>
      <c r="K27" s="124">
        <f t="shared" si="1"/>
        <v>5.8943289462694393E-2</v>
      </c>
      <c r="L27" s="169">
        <f>CDM!$AB36</f>
        <v>5</v>
      </c>
      <c r="M27" s="165">
        <f t="shared" si="4"/>
        <v>0.83333333333333337</v>
      </c>
      <c r="N27" s="4">
        <f>CDM!$U36</f>
        <v>6</v>
      </c>
      <c r="O27" s="4">
        <f>CDM!$W36</f>
        <v>4</v>
      </c>
      <c r="P27" s="159">
        <f t="shared" si="5"/>
        <v>1.2</v>
      </c>
      <c r="Q27" s="159">
        <f t="shared" si="5"/>
        <v>0.66666666666666663</v>
      </c>
      <c r="R27" s="125">
        <f>IF(J27&lt;Objetivos!$D$17,0,IF(OR(Datos!J27=Objetivos!$D$39,J27&gt;Objetivos!$D$39),Datos!H27*Objetivos!$F$39,IF(OR(Datos!J27=Objetivos!$D$38,J27&gt;Objetivos!$D$38),Datos!H27*Objetivos!$F$38,IF(OR(Datos!J27=Objetivos!$D$37,J27&gt;Objetivos!$D$37),Datos!H27*Objetivos!$F$37,IF(OR(Datos!J27=Objetivos!$D$36,J27&gt;Objetivos!$D$36),Datos!H27*Objetivos!$F$36,IF(OR(Datos!J27=Objetivos!$D$35,J27&gt;Objetivos!$D$35),Datos!H27*Objetivos!$F$35,IF(OR(Datos!J27=Objetivos!$D$34,J27&gt;Objetivos!$D$34),Datos!H27*Objetivos!$F$34,IF(OR(Datos!J27=Objetivos!$D$33,J27&gt;Objetivos!$D$33),Datos!H27*Objetivos!$F$33,IF(OR(Datos!J27=Objetivos!$D$32,J27&gt;Objetivos!$D$32),Datos!H27*Objetivos!$F$32,IF(OR(Datos!J27=Objetivos!$D$31,J27&gt;Objetivos!$D$31),Datos!H27*Objetivos!$F$31,IF(OR(Datos!J27=Objetivos!$D$30,J27&gt;Objetivos!$D$30),Datos!H27*Objetivos!$F$30,IF(OR(Datos!J27=Objetivos!$D$29,J27&gt;Objetivos!$D$29),Datos!H27*Objetivos!$F$29,IF(OR(Datos!J27=Objetivos!$D$28,J27&gt;Objetivos!$D$28),Datos!H27*Objetivos!$F$28,IF(OR(Datos!J27=Objetivos!$D$27,J27&gt;Objetivos!$D$27),Datos!H27*Objetivos!$F$27,IF(OR(Datos!J27=Objetivos!$D$26,J27&gt;Objetivos!$D$26),Datos!H27*Objetivos!$F$26,IF(OR(Datos!J27=Objetivos!$D$25,J27&gt;Objetivos!$D$25),Datos!H27*Objetivos!$F$25,IF(OR(Datos!J27=Objetivos!$D$24,J27&gt;Objetivos!$D$24),Datos!H27*Objetivos!$F$24,IF(OR(Datos!J27=Objetivos!$D$23,J27&gt;Objetivos!$D$23),Datos!H27*Objetivos!$F$23,IF(OR(Datos!J27=Objetivos!$D$22,J27&gt;Objetivos!$D$22),Datos!H27*Objetivos!$F$22,IF(OR(Datos!J27=Objetivos!$D$21,J27&gt;Objetivos!$D$21),Datos!H27*Objetivos!$F$21,IF(OR(Datos!J27=Objetivos!$D$20,J27&gt;Objetivos!$D$20),Datos!H27*Objetivos!$F$20,IF(OR(Datos!J27=Objetivos!$D$19,J27&gt;Objetivos!$D$19),Datos!H27*Objetivos!$F$19,IF(OR(Datos!J27=Objetivos!$D$18,J27&gt;Objetivos!$D$18),Datos!H27*Objetivos!$F$18,IF(OR(Datos!J27=Objetivos!$D$17,J27&gt;Objetivos!$D$17),Datos!H27*Objetivos!$F$17))))))))))))))))))))))))</f>
        <v>0</v>
      </c>
      <c r="S27" s="125">
        <f>IF(K27&lt;Objetivos!$C$17,0,IF(OR(Datos!K27=Objetivos!$C$39,K27&gt;Objetivos!$C$39),Datos!I27*Objetivos!$E$39,IF(OR(Datos!K27=Objetivos!$C$38,K27&gt;Objetivos!$C$38),Datos!I27*Objetivos!$E$38,IF(OR(Datos!K27=Objetivos!$C$37,K27&gt;Objetivos!$C$37),Datos!I27*Objetivos!$E$37,IF(OR(Datos!K27=Objetivos!$C$36,K27&gt;Objetivos!$C$36),Datos!I27*Objetivos!$E$36,IF(OR(Datos!K27=Objetivos!$C$35,K27&gt;Objetivos!$C$35),Datos!I27*Objetivos!$E$35,IF(OR(Datos!K27=Objetivos!$C$34,K27&gt;Objetivos!$C$34),Datos!I27*Objetivos!$E$34,IF(OR(Datos!K27=Objetivos!$C$33,K27&gt;Objetivos!$C$33),Datos!I27*Objetivos!$E$33,IF(OR(Datos!K27=Objetivos!$C$32,K27&gt;Objetivos!$C$32),Datos!I27*Objetivos!$E$32,IF(OR(Datos!K27=Objetivos!$C$31,K27&gt;Objetivos!$C$31),Datos!I27*Objetivos!$E$31,IF(OR(Datos!K27=Objetivos!$C$30,K27&gt;Objetivos!$C$30),Datos!I27*Objetivos!$E$30,IF(OR(Datos!K27=Objetivos!$C$29,K27&gt;Objetivos!$C$29),Datos!I27*Objetivos!$E$29,IF(OR(Datos!K27=Objetivos!$C$28,K27&gt;Objetivos!$C$28),Datos!I27*Objetivos!$E$28,IF(OR(Datos!K27=Objetivos!$C$27,K27&gt;Objetivos!$C$27),Datos!I27*Objetivos!$E$27,IF(OR(Datos!K27=Objetivos!$C$26,K27&gt;Objetivos!$C$26),Datos!I27*Objetivos!$E$26,IF(OR(Datos!K27=Objetivos!$C$25,K27&gt;Objetivos!$C$25),Datos!I27*Objetivos!$E$25,IF(OR(Datos!K27=Objetivos!$C$24,K27&gt;Objetivos!$C$24),Datos!I27*Objetivos!$E$24,IF(OR(Datos!K27=Objetivos!$C$23,K27&gt;Objetivos!$C$23),Datos!I27*Objetivos!$E$23,IF(OR(Datos!K27=Objetivos!$C$22,K27&gt;Objetivos!$C$22),Datos!I27*Objetivos!$E$22,IF(OR(Datos!K27=Objetivos!$C$21,K27&gt;Objetivos!$C$21),Datos!I27*Objetivos!$E$21,IF(OR(Datos!K27=Objetivos!$C$20,K27&gt;Objetivos!$C$20),Datos!I27*Objetivos!$E$20,IF(OR(Datos!K27=Objetivos!$C$19,K27&gt;Objetivos!$C$19),Datos!I27*Objetivos!$E$19,IF(OR(Datos!K27=Objetivos!$C$18,K27&gt;Objetivos!$C$18),Datos!I27*Objetivos!$E$18,IF(OR(Datos!K27=Objetivos!$C$17,K27&gt;Objetivos!$C$17),Datos!I27*Objetivos!$E$17))))))))))))))))))))))))</f>
        <v>0</v>
      </c>
      <c r="T27" s="125">
        <f t="shared" si="6"/>
        <v>0</v>
      </c>
      <c r="U27" s="128">
        <f t="shared" si="7"/>
        <v>0</v>
      </c>
      <c r="V27" s="128">
        <f t="shared" si="2"/>
        <v>0</v>
      </c>
      <c r="W27" s="127">
        <f t="shared" si="8"/>
        <v>0</v>
      </c>
      <c r="X27" s="126">
        <f>+IF(OR(M27=Objetivos!$J$6,M27&gt;Objetivos!$J$6),W27*Objetivos!$K$6,IF(OR(M27=Objetivos!$J$7,M27&gt;Objetivos!$J$7),W27*Objetivos!$K$7,IF(OR(M27=Objetivos!$J$8,M27&gt;Objetivos!$J$8),W27*Objetivos!$K$8,IF(OR(M27=Objetivos!$J$9,M27&gt;Objetivos!$J$9),W27*Objetivos!$K$9,IF(OR(M27=Objetivos!$J$13,M27&lt;Objetivos!$J$13),W27*Objetivos!$K$13,IF(OR(M27=Objetivos!$J$12,M27&lt;Objetivos!$J$12),W27*Objetivos!$K$12,IF(OR(M27=Objetivos!$J$11,M27&lt;Objetivos!$J$11),W27*Objetivos!$K$11,IF(OR(M27=Objetivos!$J$10,M27&lt;Objetivos!$J$10),W27*Objetivos!$K$10,0))))))))</f>
        <v>0</v>
      </c>
      <c r="Y27" s="127">
        <f t="shared" si="9"/>
        <v>0</v>
      </c>
    </row>
    <row r="28" spans="1:25" x14ac:dyDescent="0.25">
      <c r="A28" s="104">
        <f>CDM!$A37</f>
        <v>44502</v>
      </c>
      <c r="B28" s="107">
        <f>CDM!$C37</f>
        <v>86346</v>
      </c>
      <c r="C28" s="104" t="str">
        <f>CDM!$D37</f>
        <v>EMERTELEVT050</v>
      </c>
      <c r="D28" s="105"/>
      <c r="E28" s="167" t="str">
        <f>CDM!$F37</f>
        <v>MARIA GALISTEO LEON</v>
      </c>
      <c r="F28" s="105" t="str">
        <f>CDM!$G37</f>
        <v>MARIA AYESA GARRIDO BLANCO</v>
      </c>
      <c r="G28" s="168">
        <f>CDM!$I37</f>
        <v>0</v>
      </c>
      <c r="H28" s="169">
        <f>IFERROR(VLOOKUP(C28,Movil_Report!A:B,2,0),0)</f>
        <v>0</v>
      </c>
      <c r="I28" s="169">
        <f>CDM!$R37</f>
        <v>0</v>
      </c>
      <c r="J28" s="124">
        <f t="shared" si="3"/>
        <v>0</v>
      </c>
      <c r="K28" s="124">
        <f t="shared" si="1"/>
        <v>0</v>
      </c>
      <c r="L28" s="169">
        <f>CDM!$AB37</f>
        <v>0</v>
      </c>
      <c r="M28" s="165">
        <f t="shared" si="4"/>
        <v>0</v>
      </c>
      <c r="N28" s="4">
        <f>CDM!$U37</f>
        <v>0</v>
      </c>
      <c r="O28" s="4">
        <f>CDM!$W37</f>
        <v>0</v>
      </c>
      <c r="P28" s="159">
        <f t="shared" si="5"/>
        <v>0</v>
      </c>
      <c r="Q28" s="159">
        <f t="shared" si="5"/>
        <v>0</v>
      </c>
      <c r="R28" s="125">
        <f>IF(J28&lt;Objetivos!$D$17,0,IF(OR(Datos!J28=Objetivos!$D$39,J28&gt;Objetivos!$D$39),Datos!H28*Objetivos!$F$39,IF(OR(Datos!J28=Objetivos!$D$38,J28&gt;Objetivos!$D$38),Datos!H28*Objetivos!$F$38,IF(OR(Datos!J28=Objetivos!$D$37,J28&gt;Objetivos!$D$37),Datos!H28*Objetivos!$F$37,IF(OR(Datos!J28=Objetivos!$D$36,J28&gt;Objetivos!$D$36),Datos!H28*Objetivos!$F$36,IF(OR(Datos!J28=Objetivos!$D$35,J28&gt;Objetivos!$D$35),Datos!H28*Objetivos!$F$35,IF(OR(Datos!J28=Objetivos!$D$34,J28&gt;Objetivos!$D$34),Datos!H28*Objetivos!$F$34,IF(OR(Datos!J28=Objetivos!$D$33,J28&gt;Objetivos!$D$33),Datos!H28*Objetivos!$F$33,IF(OR(Datos!J28=Objetivos!$D$32,J28&gt;Objetivos!$D$32),Datos!H28*Objetivos!$F$32,IF(OR(Datos!J28=Objetivos!$D$31,J28&gt;Objetivos!$D$31),Datos!H28*Objetivos!$F$31,IF(OR(Datos!J28=Objetivos!$D$30,J28&gt;Objetivos!$D$30),Datos!H28*Objetivos!$F$30,IF(OR(Datos!J28=Objetivos!$D$29,J28&gt;Objetivos!$D$29),Datos!H28*Objetivos!$F$29,IF(OR(Datos!J28=Objetivos!$D$28,J28&gt;Objetivos!$D$28),Datos!H28*Objetivos!$F$28,IF(OR(Datos!J28=Objetivos!$D$27,J28&gt;Objetivos!$D$27),Datos!H28*Objetivos!$F$27,IF(OR(Datos!J28=Objetivos!$D$26,J28&gt;Objetivos!$D$26),Datos!H28*Objetivos!$F$26,IF(OR(Datos!J28=Objetivos!$D$25,J28&gt;Objetivos!$D$25),Datos!H28*Objetivos!$F$25,IF(OR(Datos!J28=Objetivos!$D$24,J28&gt;Objetivos!$D$24),Datos!H28*Objetivos!$F$24,IF(OR(Datos!J28=Objetivos!$D$23,J28&gt;Objetivos!$D$23),Datos!H28*Objetivos!$F$23,IF(OR(Datos!J28=Objetivos!$D$22,J28&gt;Objetivos!$D$22),Datos!H28*Objetivos!$F$22,IF(OR(Datos!J28=Objetivos!$D$21,J28&gt;Objetivos!$D$21),Datos!H28*Objetivos!$F$21,IF(OR(Datos!J28=Objetivos!$D$20,J28&gt;Objetivos!$D$20),Datos!H28*Objetivos!$F$20,IF(OR(Datos!J28=Objetivos!$D$19,J28&gt;Objetivos!$D$19),Datos!H28*Objetivos!$F$19,IF(OR(Datos!J28=Objetivos!$D$18,J28&gt;Objetivos!$D$18),Datos!H28*Objetivos!$F$18,IF(OR(Datos!J28=Objetivos!$D$17,J28&gt;Objetivos!$D$17),Datos!H28*Objetivos!$F$17))))))))))))))))))))))))</f>
        <v>0</v>
      </c>
      <c r="S28" s="125">
        <f>IF(K28&lt;Objetivos!$C$17,0,IF(OR(Datos!K28=Objetivos!$C$39,K28&gt;Objetivos!$C$39),Datos!I28*Objetivos!$E$39,IF(OR(Datos!K28=Objetivos!$C$38,K28&gt;Objetivos!$C$38),Datos!I28*Objetivos!$E$38,IF(OR(Datos!K28=Objetivos!$C$37,K28&gt;Objetivos!$C$37),Datos!I28*Objetivos!$E$37,IF(OR(Datos!K28=Objetivos!$C$36,K28&gt;Objetivos!$C$36),Datos!I28*Objetivos!$E$36,IF(OR(Datos!K28=Objetivos!$C$35,K28&gt;Objetivos!$C$35),Datos!I28*Objetivos!$E$35,IF(OR(Datos!K28=Objetivos!$C$34,K28&gt;Objetivos!$C$34),Datos!I28*Objetivos!$E$34,IF(OR(Datos!K28=Objetivos!$C$33,K28&gt;Objetivos!$C$33),Datos!I28*Objetivos!$E$33,IF(OR(Datos!K28=Objetivos!$C$32,K28&gt;Objetivos!$C$32),Datos!I28*Objetivos!$E$32,IF(OR(Datos!K28=Objetivos!$C$31,K28&gt;Objetivos!$C$31),Datos!I28*Objetivos!$E$31,IF(OR(Datos!K28=Objetivos!$C$30,K28&gt;Objetivos!$C$30),Datos!I28*Objetivos!$E$30,IF(OR(Datos!K28=Objetivos!$C$29,K28&gt;Objetivos!$C$29),Datos!I28*Objetivos!$E$29,IF(OR(Datos!K28=Objetivos!$C$28,K28&gt;Objetivos!$C$28),Datos!I28*Objetivos!$E$28,IF(OR(Datos!K28=Objetivos!$C$27,K28&gt;Objetivos!$C$27),Datos!I28*Objetivos!$E$27,IF(OR(Datos!K28=Objetivos!$C$26,K28&gt;Objetivos!$C$26),Datos!I28*Objetivos!$E$26,IF(OR(Datos!K28=Objetivos!$C$25,K28&gt;Objetivos!$C$25),Datos!I28*Objetivos!$E$25,IF(OR(Datos!K28=Objetivos!$C$24,K28&gt;Objetivos!$C$24),Datos!I28*Objetivos!$E$24,IF(OR(Datos!K28=Objetivos!$C$23,K28&gt;Objetivos!$C$23),Datos!I28*Objetivos!$E$23,IF(OR(Datos!K28=Objetivos!$C$22,K28&gt;Objetivos!$C$22),Datos!I28*Objetivos!$E$22,IF(OR(Datos!K28=Objetivos!$C$21,K28&gt;Objetivos!$C$21),Datos!I28*Objetivos!$E$21,IF(OR(Datos!K28=Objetivos!$C$20,K28&gt;Objetivos!$C$20),Datos!I28*Objetivos!$E$20,IF(OR(Datos!K28=Objetivos!$C$19,K28&gt;Objetivos!$C$19),Datos!I28*Objetivos!$E$19,IF(OR(Datos!K28=Objetivos!$C$18,K28&gt;Objetivos!$C$18),Datos!I28*Objetivos!$E$18,IF(OR(Datos!K28=Objetivos!$C$17,K28&gt;Objetivos!$C$17),Datos!I28*Objetivos!$E$17))))))))))))))))))))))))</f>
        <v>0</v>
      </c>
      <c r="T28" s="125">
        <f t="shared" si="6"/>
        <v>0</v>
      </c>
      <c r="U28" s="128">
        <f t="shared" si="7"/>
        <v>0</v>
      </c>
      <c r="V28" s="128">
        <f t="shared" si="2"/>
        <v>0</v>
      </c>
      <c r="W28" s="127">
        <f t="shared" si="8"/>
        <v>0</v>
      </c>
      <c r="X28" s="126">
        <f>+IF(OR(M28=Objetivos!$J$6,M28&gt;Objetivos!$J$6),W28*Objetivos!$K$6,IF(OR(M28=Objetivos!$J$7,M28&gt;Objetivos!$J$7),W28*Objetivos!$K$7,IF(OR(M28=Objetivos!$J$8,M28&gt;Objetivos!$J$8),W28*Objetivos!$K$8,IF(OR(M28=Objetivos!$J$9,M28&gt;Objetivos!$J$9),W28*Objetivos!$K$9,IF(OR(M28=Objetivos!$J$13,M28&lt;Objetivos!$J$13),W28*Objetivos!$K$13,IF(OR(M28=Objetivos!$J$12,M28&lt;Objetivos!$J$12),W28*Objetivos!$K$12,IF(OR(M28=Objetivos!$J$11,M28&lt;Objetivos!$J$11),W28*Objetivos!$K$11,IF(OR(M28=Objetivos!$J$10,M28&lt;Objetivos!$J$10),W28*Objetivos!$K$10,0))))))))</f>
        <v>0</v>
      </c>
      <c r="Y28" s="127">
        <f t="shared" si="9"/>
        <v>0</v>
      </c>
    </row>
    <row r="29" spans="1:25" x14ac:dyDescent="0.25">
      <c r="A29" s="104">
        <f>CDM!$A38</f>
        <v>44505</v>
      </c>
      <c r="B29" s="107">
        <f>CDM!$C38</f>
        <v>86007</v>
      </c>
      <c r="C29" s="104" t="str">
        <f>CDM!$D38</f>
        <v>EMERTELEVT066</v>
      </c>
      <c r="D29" s="105"/>
      <c r="E29" s="167" t="str">
        <f>CDM!$F38</f>
        <v>ROSA MARIA NEIRA ESTROPEL</v>
      </c>
      <c r="F29" s="105" t="str">
        <f>CDM!$G38</f>
        <v>MARIA AYESA GARRIDO BLANCO</v>
      </c>
      <c r="G29" s="168">
        <f>CDM!$I38</f>
        <v>77.053318999999988</v>
      </c>
      <c r="H29" s="169">
        <f>IFERROR(VLOOKUP(C29,Movil_Report!A:B,2,0),0)</f>
        <v>11</v>
      </c>
      <c r="I29" s="169">
        <f>CDM!$R38</f>
        <v>9</v>
      </c>
      <c r="J29" s="124">
        <f t="shared" si="3"/>
        <v>0.14275828923086364</v>
      </c>
      <c r="K29" s="124">
        <f t="shared" si="1"/>
        <v>0.11680223664343389</v>
      </c>
      <c r="L29" s="169">
        <f>CDM!$AB38</f>
        <v>9</v>
      </c>
      <c r="M29" s="165">
        <f t="shared" si="4"/>
        <v>1</v>
      </c>
      <c r="N29" s="4">
        <f>CDM!$U38</f>
        <v>18</v>
      </c>
      <c r="O29" s="4">
        <f>CDM!$W38</f>
        <v>8</v>
      </c>
      <c r="P29" s="159">
        <f t="shared" si="5"/>
        <v>1.6363636363636365</v>
      </c>
      <c r="Q29" s="159">
        <f t="shared" si="5"/>
        <v>0.88888888888888884</v>
      </c>
      <c r="R29" s="125">
        <f>IF(J29&lt;Objetivos!$D$17,0,IF(OR(Datos!J29=Objetivos!$D$39,J29&gt;Objetivos!$D$39),Datos!H29*Objetivos!$F$39,IF(OR(Datos!J29=Objetivos!$D$38,J29&gt;Objetivos!$D$38),Datos!H29*Objetivos!$F$38,IF(OR(Datos!J29=Objetivos!$D$37,J29&gt;Objetivos!$D$37),Datos!H29*Objetivos!$F$37,IF(OR(Datos!J29=Objetivos!$D$36,J29&gt;Objetivos!$D$36),Datos!H29*Objetivos!$F$36,IF(OR(Datos!J29=Objetivos!$D$35,J29&gt;Objetivos!$D$35),Datos!H29*Objetivos!$F$35,IF(OR(Datos!J29=Objetivos!$D$34,J29&gt;Objetivos!$D$34),Datos!H29*Objetivos!$F$34,IF(OR(Datos!J29=Objetivos!$D$33,J29&gt;Objetivos!$D$33),Datos!H29*Objetivos!$F$33,IF(OR(Datos!J29=Objetivos!$D$32,J29&gt;Objetivos!$D$32),Datos!H29*Objetivos!$F$32,IF(OR(Datos!J29=Objetivos!$D$31,J29&gt;Objetivos!$D$31),Datos!H29*Objetivos!$F$31,IF(OR(Datos!J29=Objetivos!$D$30,J29&gt;Objetivos!$D$30),Datos!H29*Objetivos!$F$30,IF(OR(Datos!J29=Objetivos!$D$29,J29&gt;Objetivos!$D$29),Datos!H29*Objetivos!$F$29,IF(OR(Datos!J29=Objetivos!$D$28,J29&gt;Objetivos!$D$28),Datos!H29*Objetivos!$F$28,IF(OR(Datos!J29=Objetivos!$D$27,J29&gt;Objetivos!$D$27),Datos!H29*Objetivos!$F$27,IF(OR(Datos!J29=Objetivos!$D$26,J29&gt;Objetivos!$D$26),Datos!H29*Objetivos!$F$26,IF(OR(Datos!J29=Objetivos!$D$25,J29&gt;Objetivos!$D$25),Datos!H29*Objetivos!$F$25,IF(OR(Datos!J29=Objetivos!$D$24,J29&gt;Objetivos!$D$24),Datos!H29*Objetivos!$F$24,IF(OR(Datos!J29=Objetivos!$D$23,J29&gt;Objetivos!$D$23),Datos!H29*Objetivos!$F$23,IF(OR(Datos!J29=Objetivos!$D$22,J29&gt;Objetivos!$D$22),Datos!H29*Objetivos!$F$22,IF(OR(Datos!J29=Objetivos!$D$21,J29&gt;Objetivos!$D$21),Datos!H29*Objetivos!$F$21,IF(OR(Datos!J29=Objetivos!$D$20,J29&gt;Objetivos!$D$20),Datos!H29*Objetivos!$F$20,IF(OR(Datos!J29=Objetivos!$D$19,J29&gt;Objetivos!$D$19),Datos!H29*Objetivos!$F$19,IF(OR(Datos!J29=Objetivos!$D$18,J29&gt;Objetivos!$D$18),Datos!H29*Objetivos!$F$18,IF(OR(Datos!J29=Objetivos!$D$17,J29&gt;Objetivos!$D$17),Datos!H29*Objetivos!$F$17))))))))))))))))))))))))</f>
        <v>33</v>
      </c>
      <c r="S29" s="125">
        <f>IF(K29&lt;Objetivos!$C$17,0,IF(OR(Datos!K29=Objetivos!$C$39,K29&gt;Objetivos!$C$39),Datos!I29*Objetivos!$E$39,IF(OR(Datos!K29=Objetivos!$C$38,K29&gt;Objetivos!$C$38),Datos!I29*Objetivos!$E$38,IF(OR(Datos!K29=Objetivos!$C$37,K29&gt;Objetivos!$C$37),Datos!I29*Objetivos!$E$37,IF(OR(Datos!K29=Objetivos!$C$36,K29&gt;Objetivos!$C$36),Datos!I29*Objetivos!$E$36,IF(OR(Datos!K29=Objetivos!$C$35,K29&gt;Objetivos!$C$35),Datos!I29*Objetivos!$E$35,IF(OR(Datos!K29=Objetivos!$C$34,K29&gt;Objetivos!$C$34),Datos!I29*Objetivos!$E$34,IF(OR(Datos!K29=Objetivos!$C$33,K29&gt;Objetivos!$C$33),Datos!I29*Objetivos!$E$33,IF(OR(Datos!K29=Objetivos!$C$32,K29&gt;Objetivos!$C$32),Datos!I29*Objetivos!$E$32,IF(OR(Datos!K29=Objetivos!$C$31,K29&gt;Objetivos!$C$31),Datos!I29*Objetivos!$E$31,IF(OR(Datos!K29=Objetivos!$C$30,K29&gt;Objetivos!$C$30),Datos!I29*Objetivos!$E$30,IF(OR(Datos!K29=Objetivos!$C$29,K29&gt;Objetivos!$C$29),Datos!I29*Objetivos!$E$29,IF(OR(Datos!K29=Objetivos!$C$28,K29&gt;Objetivos!$C$28),Datos!I29*Objetivos!$E$28,IF(OR(Datos!K29=Objetivos!$C$27,K29&gt;Objetivos!$C$27),Datos!I29*Objetivos!$E$27,IF(OR(Datos!K29=Objetivos!$C$26,K29&gt;Objetivos!$C$26),Datos!I29*Objetivos!$E$26,IF(OR(Datos!K29=Objetivos!$C$25,K29&gt;Objetivos!$C$25),Datos!I29*Objetivos!$E$25,IF(OR(Datos!K29=Objetivos!$C$24,K29&gt;Objetivos!$C$24),Datos!I29*Objetivos!$E$24,IF(OR(Datos!K29=Objetivos!$C$23,K29&gt;Objetivos!$C$23),Datos!I29*Objetivos!$E$23,IF(OR(Datos!K29=Objetivos!$C$22,K29&gt;Objetivos!$C$22),Datos!I29*Objetivos!$E$22,IF(OR(Datos!K29=Objetivos!$C$21,K29&gt;Objetivos!$C$21),Datos!I29*Objetivos!$E$21,IF(OR(Datos!K29=Objetivos!$C$20,K29&gt;Objetivos!$C$20),Datos!I29*Objetivos!$E$20,IF(OR(Datos!K29=Objetivos!$C$19,K29&gt;Objetivos!$C$19),Datos!I29*Objetivos!$E$19,IF(OR(Datos!K29=Objetivos!$C$18,K29&gt;Objetivos!$C$18),Datos!I29*Objetivos!$E$18,IF(OR(Datos!K29=Objetivos!$C$17,K29&gt;Objetivos!$C$17),Datos!I29*Objetivos!$E$17))))))))))))))))))))))))</f>
        <v>112.5</v>
      </c>
      <c r="T29" s="125">
        <f t="shared" si="6"/>
        <v>145.5</v>
      </c>
      <c r="U29" s="128">
        <f t="shared" si="7"/>
        <v>33</v>
      </c>
      <c r="V29" s="128">
        <f t="shared" si="2"/>
        <v>112.5</v>
      </c>
      <c r="W29" s="127">
        <f t="shared" si="8"/>
        <v>145.5</v>
      </c>
      <c r="X29" s="126">
        <f>+IF(OR(M29=Objetivos!$J$6,M29&gt;Objetivos!$J$6),W29*Objetivos!$K$6,IF(OR(M29=Objetivos!$J$7,M29&gt;Objetivos!$J$7),W29*Objetivos!$K$7,IF(OR(M29=Objetivos!$J$8,M29&gt;Objetivos!$J$8),W29*Objetivos!$K$8,IF(OR(M29=Objetivos!$J$9,M29&gt;Objetivos!$J$9),W29*Objetivos!$K$9,IF(OR(M29=Objetivos!$J$13,M29&lt;Objetivos!$J$13),W29*Objetivos!$K$13,IF(OR(M29=Objetivos!$J$12,M29&lt;Objetivos!$J$12),W29*Objetivos!$K$12,IF(OR(M29=Objetivos!$J$11,M29&lt;Objetivos!$J$11),W29*Objetivos!$K$11,IF(OR(M29=Objetivos!$J$10,M29&lt;Objetivos!$J$10),W29*Objetivos!$K$10,0))))))))</f>
        <v>29.1</v>
      </c>
      <c r="Y29" s="127">
        <f t="shared" si="9"/>
        <v>174.6</v>
      </c>
    </row>
    <row r="30" spans="1:25" x14ac:dyDescent="0.25">
      <c r="A30" s="104">
        <f>CDM!$A39</f>
        <v>44505</v>
      </c>
      <c r="B30" s="107">
        <f>CDM!$C39</f>
        <v>86013</v>
      </c>
      <c r="C30" s="104" t="str">
        <f>CDM!$D39</f>
        <v>EMERTELEVT060</v>
      </c>
      <c r="D30" s="105"/>
      <c r="E30" s="167" t="str">
        <f>CDM!$F39</f>
        <v>LORENA BLANCO ROMERO</v>
      </c>
      <c r="F30" s="105" t="str">
        <f>CDM!$G39</f>
        <v>MARIA AYESA GARRIDO BLANCO</v>
      </c>
      <c r="G30" s="168">
        <f>CDM!$I39</f>
        <v>79.538597999999993</v>
      </c>
      <c r="H30" s="169">
        <f>IFERROR(VLOOKUP(C30,Movil_Report!A:B,2,0),0)</f>
        <v>0</v>
      </c>
      <c r="I30" s="169">
        <f>CDM!$R39</f>
        <v>8</v>
      </c>
      <c r="J30" s="124">
        <f t="shared" si="3"/>
        <v>0</v>
      </c>
      <c r="K30" s="124">
        <f t="shared" si="1"/>
        <v>0.10058009823105005</v>
      </c>
      <c r="L30" s="169">
        <f>CDM!$AB39</f>
        <v>7</v>
      </c>
      <c r="M30" s="165">
        <f t="shared" si="4"/>
        <v>0.875</v>
      </c>
      <c r="N30" s="4">
        <f>CDM!$U39</f>
        <v>13</v>
      </c>
      <c r="O30" s="4">
        <f>CDM!$W39</f>
        <v>10</v>
      </c>
      <c r="P30" s="159">
        <f t="shared" si="5"/>
        <v>0</v>
      </c>
      <c r="Q30" s="159">
        <f t="shared" si="5"/>
        <v>1.25</v>
      </c>
      <c r="R30" s="125">
        <f>IF(J30&lt;Objetivos!$D$17,0,IF(OR(Datos!J30=Objetivos!$D$39,J30&gt;Objetivos!$D$39),Datos!H30*Objetivos!$F$39,IF(OR(Datos!J30=Objetivos!$D$38,J30&gt;Objetivos!$D$38),Datos!H30*Objetivos!$F$38,IF(OR(Datos!J30=Objetivos!$D$37,J30&gt;Objetivos!$D$37),Datos!H30*Objetivos!$F$37,IF(OR(Datos!J30=Objetivos!$D$36,J30&gt;Objetivos!$D$36),Datos!H30*Objetivos!$F$36,IF(OR(Datos!J30=Objetivos!$D$35,J30&gt;Objetivos!$D$35),Datos!H30*Objetivos!$F$35,IF(OR(Datos!J30=Objetivos!$D$34,J30&gt;Objetivos!$D$34),Datos!H30*Objetivos!$F$34,IF(OR(Datos!J30=Objetivos!$D$33,J30&gt;Objetivos!$D$33),Datos!H30*Objetivos!$F$33,IF(OR(Datos!J30=Objetivos!$D$32,J30&gt;Objetivos!$D$32),Datos!H30*Objetivos!$F$32,IF(OR(Datos!J30=Objetivos!$D$31,J30&gt;Objetivos!$D$31),Datos!H30*Objetivos!$F$31,IF(OR(Datos!J30=Objetivos!$D$30,J30&gt;Objetivos!$D$30),Datos!H30*Objetivos!$F$30,IF(OR(Datos!J30=Objetivos!$D$29,J30&gt;Objetivos!$D$29),Datos!H30*Objetivos!$F$29,IF(OR(Datos!J30=Objetivos!$D$28,J30&gt;Objetivos!$D$28),Datos!H30*Objetivos!$F$28,IF(OR(Datos!J30=Objetivos!$D$27,J30&gt;Objetivos!$D$27),Datos!H30*Objetivos!$F$27,IF(OR(Datos!J30=Objetivos!$D$26,J30&gt;Objetivos!$D$26),Datos!H30*Objetivos!$F$26,IF(OR(Datos!J30=Objetivos!$D$25,J30&gt;Objetivos!$D$25),Datos!H30*Objetivos!$F$25,IF(OR(Datos!J30=Objetivos!$D$24,J30&gt;Objetivos!$D$24),Datos!H30*Objetivos!$F$24,IF(OR(Datos!J30=Objetivos!$D$23,J30&gt;Objetivos!$D$23),Datos!H30*Objetivos!$F$23,IF(OR(Datos!J30=Objetivos!$D$22,J30&gt;Objetivos!$D$22),Datos!H30*Objetivos!$F$22,IF(OR(Datos!J30=Objetivos!$D$21,J30&gt;Objetivos!$D$21),Datos!H30*Objetivos!$F$21,IF(OR(Datos!J30=Objetivos!$D$20,J30&gt;Objetivos!$D$20),Datos!H30*Objetivos!$F$20,IF(OR(Datos!J30=Objetivos!$D$19,J30&gt;Objetivos!$D$19),Datos!H30*Objetivos!$F$19,IF(OR(Datos!J30=Objetivos!$D$18,J30&gt;Objetivos!$D$18),Datos!H30*Objetivos!$F$18,IF(OR(Datos!J30=Objetivos!$D$17,J30&gt;Objetivos!$D$17),Datos!H30*Objetivos!$F$17))))))))))))))))))))))))</f>
        <v>0</v>
      </c>
      <c r="S30" s="125">
        <f>IF(K30&lt;Objetivos!$C$17,0,IF(OR(Datos!K30=Objetivos!$C$39,K30&gt;Objetivos!$C$39),Datos!I30*Objetivos!$E$39,IF(OR(Datos!K30=Objetivos!$C$38,K30&gt;Objetivos!$C$38),Datos!I30*Objetivos!$E$38,IF(OR(Datos!K30=Objetivos!$C$37,K30&gt;Objetivos!$C$37),Datos!I30*Objetivos!$E$37,IF(OR(Datos!K30=Objetivos!$C$36,K30&gt;Objetivos!$C$36),Datos!I30*Objetivos!$E$36,IF(OR(Datos!K30=Objetivos!$C$35,K30&gt;Objetivos!$C$35),Datos!I30*Objetivos!$E$35,IF(OR(Datos!K30=Objetivos!$C$34,K30&gt;Objetivos!$C$34),Datos!I30*Objetivos!$E$34,IF(OR(Datos!K30=Objetivos!$C$33,K30&gt;Objetivos!$C$33),Datos!I30*Objetivos!$E$33,IF(OR(Datos!K30=Objetivos!$C$32,K30&gt;Objetivos!$C$32),Datos!I30*Objetivos!$E$32,IF(OR(Datos!K30=Objetivos!$C$31,K30&gt;Objetivos!$C$31),Datos!I30*Objetivos!$E$31,IF(OR(Datos!K30=Objetivos!$C$30,K30&gt;Objetivos!$C$30),Datos!I30*Objetivos!$E$30,IF(OR(Datos!K30=Objetivos!$C$29,K30&gt;Objetivos!$C$29),Datos!I30*Objetivos!$E$29,IF(OR(Datos!K30=Objetivos!$C$28,K30&gt;Objetivos!$C$28),Datos!I30*Objetivos!$E$28,IF(OR(Datos!K30=Objetivos!$C$27,K30&gt;Objetivos!$C$27),Datos!I30*Objetivos!$E$27,IF(OR(Datos!K30=Objetivos!$C$26,K30&gt;Objetivos!$C$26),Datos!I30*Objetivos!$E$26,IF(OR(Datos!K30=Objetivos!$C$25,K30&gt;Objetivos!$C$25),Datos!I30*Objetivos!$E$25,IF(OR(Datos!K30=Objetivos!$C$24,K30&gt;Objetivos!$C$24),Datos!I30*Objetivos!$E$24,IF(OR(Datos!K30=Objetivos!$C$23,K30&gt;Objetivos!$C$23),Datos!I30*Objetivos!$E$23,IF(OR(Datos!K30=Objetivos!$C$22,K30&gt;Objetivos!$C$22),Datos!I30*Objetivos!$E$22,IF(OR(Datos!K30=Objetivos!$C$21,K30&gt;Objetivos!$C$21),Datos!I30*Objetivos!$E$21,IF(OR(Datos!K30=Objetivos!$C$20,K30&gt;Objetivos!$C$20),Datos!I30*Objetivos!$E$20,IF(OR(Datos!K30=Objetivos!$C$19,K30&gt;Objetivos!$C$19),Datos!I30*Objetivos!$E$19,IF(OR(Datos!K30=Objetivos!$C$18,K30&gt;Objetivos!$C$18),Datos!I30*Objetivos!$E$18,IF(OR(Datos!K30=Objetivos!$C$17,K30&gt;Objetivos!$C$17),Datos!I30*Objetivos!$E$17))))))))))))))))))))))))</f>
        <v>88.000000000000014</v>
      </c>
      <c r="T30" s="125">
        <f t="shared" si="6"/>
        <v>88.000000000000014</v>
      </c>
      <c r="U30" s="128">
        <f t="shared" si="7"/>
        <v>0</v>
      </c>
      <c r="V30" s="128">
        <f t="shared" si="2"/>
        <v>88.000000000000014</v>
      </c>
      <c r="W30" s="127">
        <f t="shared" si="8"/>
        <v>88.000000000000014</v>
      </c>
      <c r="X30" s="126">
        <f>+IF(OR(M30=Objetivos!$J$6,M30&gt;Objetivos!$J$6),W30*Objetivos!$K$6,IF(OR(M30=Objetivos!$J$7,M30&gt;Objetivos!$J$7),W30*Objetivos!$K$7,IF(OR(M30=Objetivos!$J$8,M30&gt;Objetivos!$J$8),W30*Objetivos!$K$8,IF(OR(M30=Objetivos!$J$9,M30&gt;Objetivos!$J$9),W30*Objetivos!$K$9,IF(OR(M30=Objetivos!$J$13,M30&lt;Objetivos!$J$13),W30*Objetivos!$K$13,IF(OR(M30=Objetivos!$J$12,M30&lt;Objetivos!$J$12),W30*Objetivos!$K$12,IF(OR(M30=Objetivos!$J$11,M30&lt;Objetivos!$J$11),W30*Objetivos!$K$11,IF(OR(M30=Objetivos!$J$10,M30&lt;Objetivos!$J$10),W30*Objetivos!$K$10,0))))))))</f>
        <v>17.600000000000005</v>
      </c>
      <c r="Y30" s="127">
        <f t="shared" si="9"/>
        <v>105.60000000000002</v>
      </c>
    </row>
    <row r="31" spans="1:25" x14ac:dyDescent="0.25">
      <c r="A31" s="104">
        <f>CDM!$A40</f>
        <v>44643</v>
      </c>
      <c r="B31" s="107">
        <f>CDM!$C40</f>
        <v>85549</v>
      </c>
      <c r="C31" s="104" t="str">
        <f>CDM!$D40</f>
        <v>EMERTELEVT127</v>
      </c>
      <c r="D31" s="105"/>
      <c r="E31" s="167" t="str">
        <f>CDM!$F40</f>
        <v>YESSICA MOLINA HUESO</v>
      </c>
      <c r="F31" s="105" t="str">
        <f>CDM!$G40</f>
        <v>MARIA AYESA GARRIDO BLANCO</v>
      </c>
      <c r="G31" s="168">
        <f>CDM!$I40</f>
        <v>51.486381000000002</v>
      </c>
      <c r="H31" s="169">
        <f>IFERROR(VLOOKUP(C31,Movil_Report!A:B,2,0),0)</f>
        <v>8</v>
      </c>
      <c r="I31" s="169">
        <f>CDM!$R40</f>
        <v>4</v>
      </c>
      <c r="J31" s="124">
        <f t="shared" si="3"/>
        <v>0.15538089577513711</v>
      </c>
      <c r="K31" s="124">
        <f t="shared" si="1"/>
        <v>7.7690447887568556E-2</v>
      </c>
      <c r="L31" s="169">
        <f>CDM!$AB40</f>
        <v>4</v>
      </c>
      <c r="M31" s="165">
        <f t="shared" si="4"/>
        <v>1</v>
      </c>
      <c r="N31" s="4">
        <f>CDM!$U40</f>
        <v>2</v>
      </c>
      <c r="O31" s="4">
        <f>CDM!$W40</f>
        <v>2</v>
      </c>
      <c r="P31" s="159">
        <f t="shared" si="5"/>
        <v>0.25</v>
      </c>
      <c r="Q31" s="159">
        <f t="shared" si="5"/>
        <v>0.5</v>
      </c>
      <c r="R31" s="125">
        <f>IF(J31&lt;Objetivos!$D$17,0,IF(OR(Datos!J31=Objetivos!$D$39,J31&gt;Objetivos!$D$39),Datos!H31*Objetivos!$F$39,IF(OR(Datos!J31=Objetivos!$D$38,J31&gt;Objetivos!$D$38),Datos!H31*Objetivos!$F$38,IF(OR(Datos!J31=Objetivos!$D$37,J31&gt;Objetivos!$D$37),Datos!H31*Objetivos!$F$37,IF(OR(Datos!J31=Objetivos!$D$36,J31&gt;Objetivos!$D$36),Datos!H31*Objetivos!$F$36,IF(OR(Datos!J31=Objetivos!$D$35,J31&gt;Objetivos!$D$35),Datos!H31*Objetivos!$F$35,IF(OR(Datos!J31=Objetivos!$D$34,J31&gt;Objetivos!$D$34),Datos!H31*Objetivos!$F$34,IF(OR(Datos!J31=Objetivos!$D$33,J31&gt;Objetivos!$D$33),Datos!H31*Objetivos!$F$33,IF(OR(Datos!J31=Objetivos!$D$32,J31&gt;Objetivos!$D$32),Datos!H31*Objetivos!$F$32,IF(OR(Datos!J31=Objetivos!$D$31,J31&gt;Objetivos!$D$31),Datos!H31*Objetivos!$F$31,IF(OR(Datos!J31=Objetivos!$D$30,J31&gt;Objetivos!$D$30),Datos!H31*Objetivos!$F$30,IF(OR(Datos!J31=Objetivos!$D$29,J31&gt;Objetivos!$D$29),Datos!H31*Objetivos!$F$29,IF(OR(Datos!J31=Objetivos!$D$28,J31&gt;Objetivos!$D$28),Datos!H31*Objetivos!$F$28,IF(OR(Datos!J31=Objetivos!$D$27,J31&gt;Objetivos!$D$27),Datos!H31*Objetivos!$F$27,IF(OR(Datos!J31=Objetivos!$D$26,J31&gt;Objetivos!$D$26),Datos!H31*Objetivos!$F$26,IF(OR(Datos!J31=Objetivos!$D$25,J31&gt;Objetivos!$D$25),Datos!H31*Objetivos!$F$25,IF(OR(Datos!J31=Objetivos!$D$24,J31&gt;Objetivos!$D$24),Datos!H31*Objetivos!$F$24,IF(OR(Datos!J31=Objetivos!$D$23,J31&gt;Objetivos!$D$23),Datos!H31*Objetivos!$F$23,IF(OR(Datos!J31=Objetivos!$D$22,J31&gt;Objetivos!$D$22),Datos!H31*Objetivos!$F$22,IF(OR(Datos!J31=Objetivos!$D$21,J31&gt;Objetivos!$D$21),Datos!H31*Objetivos!$F$21,IF(OR(Datos!J31=Objetivos!$D$20,J31&gt;Objetivos!$D$20),Datos!H31*Objetivos!$F$20,IF(OR(Datos!J31=Objetivos!$D$19,J31&gt;Objetivos!$D$19),Datos!H31*Objetivos!$F$19,IF(OR(Datos!J31=Objetivos!$D$18,J31&gt;Objetivos!$D$18),Datos!H31*Objetivos!$F$18,IF(OR(Datos!J31=Objetivos!$D$17,J31&gt;Objetivos!$D$17),Datos!H31*Objetivos!$F$17))))))))))))))))))))))))</f>
        <v>26.400000000000002</v>
      </c>
      <c r="S31" s="125">
        <f>IF(K31&lt;Objetivos!$C$17,0,IF(OR(Datos!K31=Objetivos!$C$39,K31&gt;Objetivos!$C$39),Datos!I31*Objetivos!$E$39,IF(OR(Datos!K31=Objetivos!$C$38,K31&gt;Objetivos!$C$38),Datos!I31*Objetivos!$E$38,IF(OR(Datos!K31=Objetivos!$C$37,K31&gt;Objetivos!$C$37),Datos!I31*Objetivos!$E$37,IF(OR(Datos!K31=Objetivos!$C$36,K31&gt;Objetivos!$C$36),Datos!I31*Objetivos!$E$36,IF(OR(Datos!K31=Objetivos!$C$35,K31&gt;Objetivos!$C$35),Datos!I31*Objetivos!$E$35,IF(OR(Datos!K31=Objetivos!$C$34,K31&gt;Objetivos!$C$34),Datos!I31*Objetivos!$E$34,IF(OR(Datos!K31=Objetivos!$C$33,K31&gt;Objetivos!$C$33),Datos!I31*Objetivos!$E$33,IF(OR(Datos!K31=Objetivos!$C$32,K31&gt;Objetivos!$C$32),Datos!I31*Objetivos!$E$32,IF(OR(Datos!K31=Objetivos!$C$31,K31&gt;Objetivos!$C$31),Datos!I31*Objetivos!$E$31,IF(OR(Datos!K31=Objetivos!$C$30,K31&gt;Objetivos!$C$30),Datos!I31*Objetivos!$E$30,IF(OR(Datos!K31=Objetivos!$C$29,K31&gt;Objetivos!$C$29),Datos!I31*Objetivos!$E$29,IF(OR(Datos!K31=Objetivos!$C$28,K31&gt;Objetivos!$C$28),Datos!I31*Objetivos!$E$28,IF(OR(Datos!K31=Objetivos!$C$27,K31&gt;Objetivos!$C$27),Datos!I31*Objetivos!$E$27,IF(OR(Datos!K31=Objetivos!$C$26,K31&gt;Objetivos!$C$26),Datos!I31*Objetivos!$E$26,IF(OR(Datos!K31=Objetivos!$C$25,K31&gt;Objetivos!$C$25),Datos!I31*Objetivos!$E$25,IF(OR(Datos!K31=Objetivos!$C$24,K31&gt;Objetivos!$C$24),Datos!I31*Objetivos!$E$24,IF(OR(Datos!K31=Objetivos!$C$23,K31&gt;Objetivos!$C$23),Datos!I31*Objetivos!$E$23,IF(OR(Datos!K31=Objetivos!$C$22,K31&gt;Objetivos!$C$22),Datos!I31*Objetivos!$E$22,IF(OR(Datos!K31=Objetivos!$C$21,K31&gt;Objetivos!$C$21),Datos!I31*Objetivos!$E$21,IF(OR(Datos!K31=Objetivos!$C$20,K31&gt;Objetivos!$C$20),Datos!I31*Objetivos!$E$20,IF(OR(Datos!K31=Objetivos!$C$19,K31&gt;Objetivos!$C$19),Datos!I31*Objetivos!$E$19,IF(OR(Datos!K31=Objetivos!$C$18,K31&gt;Objetivos!$C$18),Datos!I31*Objetivos!$E$18,IF(OR(Datos!K31=Objetivos!$C$17,K31&gt;Objetivos!$C$17),Datos!I31*Objetivos!$E$17))))))))))))))))))))))))</f>
        <v>0</v>
      </c>
      <c r="T31" s="125">
        <f t="shared" si="6"/>
        <v>26.400000000000002</v>
      </c>
      <c r="U31" s="128">
        <f t="shared" si="7"/>
        <v>6.6000000000000005</v>
      </c>
      <c r="V31" s="128">
        <f t="shared" si="2"/>
        <v>0</v>
      </c>
      <c r="W31" s="127">
        <f t="shared" si="8"/>
        <v>6.6000000000000005</v>
      </c>
      <c r="X31" s="126">
        <f>+IF(OR(M31=Objetivos!$J$6,M31&gt;Objetivos!$J$6),W31*Objetivos!$K$6,IF(OR(M31=Objetivos!$J$7,M31&gt;Objetivos!$J$7),W31*Objetivos!$K$7,IF(OR(M31=Objetivos!$J$8,M31&gt;Objetivos!$J$8),W31*Objetivos!$K$8,IF(OR(M31=Objetivos!$J$9,M31&gt;Objetivos!$J$9),W31*Objetivos!$K$9,IF(OR(M31=Objetivos!$J$13,M31&lt;Objetivos!$J$13),W31*Objetivos!$K$13,IF(OR(M31=Objetivos!$J$12,M31&lt;Objetivos!$J$12),W31*Objetivos!$K$12,IF(OR(M31=Objetivos!$J$11,M31&lt;Objetivos!$J$11),W31*Objetivos!$K$11,IF(OR(M31=Objetivos!$J$10,M31&lt;Objetivos!$J$10),W31*Objetivos!$K$10,0))))))))</f>
        <v>1.3200000000000003</v>
      </c>
      <c r="Y31" s="127">
        <f t="shared" si="9"/>
        <v>7.9200000000000008</v>
      </c>
    </row>
    <row r="32" spans="1:25" x14ac:dyDescent="0.25">
      <c r="A32" s="104">
        <f>CDM!$A41</f>
        <v>44652</v>
      </c>
      <c r="B32" s="107">
        <f>CDM!$C41</f>
        <v>85994</v>
      </c>
      <c r="C32" s="104" t="str">
        <f>CDM!$D41</f>
        <v>EMERTELEVT136</v>
      </c>
      <c r="D32" s="105"/>
      <c r="E32" s="167" t="str">
        <f>CDM!$F41</f>
        <v>SANDRA MARÍA RUTH CENTELLA</v>
      </c>
      <c r="F32" s="105" t="str">
        <f>CDM!$G41</f>
        <v>MARIA AYESA GARRIDO BLANCO</v>
      </c>
      <c r="G32" s="168">
        <f>CDM!$I41</f>
        <v>0</v>
      </c>
      <c r="H32" s="169">
        <f>IFERROR(VLOOKUP(C32,Movil_Report!A:B,2,0),0)</f>
        <v>0</v>
      </c>
      <c r="I32" s="169">
        <f>CDM!$R41</f>
        <v>0</v>
      </c>
      <c r="J32" s="124">
        <f t="shared" si="3"/>
        <v>0</v>
      </c>
      <c r="K32" s="124">
        <f t="shared" si="1"/>
        <v>0</v>
      </c>
      <c r="L32" s="169">
        <f>CDM!$AB41</f>
        <v>0</v>
      </c>
      <c r="M32" s="165">
        <f t="shared" si="4"/>
        <v>0</v>
      </c>
      <c r="N32" s="4">
        <f>CDM!$U41</f>
        <v>0</v>
      </c>
      <c r="O32" s="4">
        <f>CDM!$W41</f>
        <v>0</v>
      </c>
      <c r="P32" s="159">
        <f t="shared" si="5"/>
        <v>0</v>
      </c>
      <c r="Q32" s="159">
        <f t="shared" si="5"/>
        <v>0</v>
      </c>
      <c r="R32" s="125">
        <f>IF(J32&lt;Objetivos!$D$17,0,IF(OR(Datos!J32=Objetivos!$D$39,J32&gt;Objetivos!$D$39),Datos!H32*Objetivos!$F$39,IF(OR(Datos!J32=Objetivos!$D$38,J32&gt;Objetivos!$D$38),Datos!H32*Objetivos!$F$38,IF(OR(Datos!J32=Objetivos!$D$37,J32&gt;Objetivos!$D$37),Datos!H32*Objetivos!$F$37,IF(OR(Datos!J32=Objetivos!$D$36,J32&gt;Objetivos!$D$36),Datos!H32*Objetivos!$F$36,IF(OR(Datos!J32=Objetivos!$D$35,J32&gt;Objetivos!$D$35),Datos!H32*Objetivos!$F$35,IF(OR(Datos!J32=Objetivos!$D$34,J32&gt;Objetivos!$D$34),Datos!H32*Objetivos!$F$34,IF(OR(Datos!J32=Objetivos!$D$33,J32&gt;Objetivos!$D$33),Datos!H32*Objetivos!$F$33,IF(OR(Datos!J32=Objetivos!$D$32,J32&gt;Objetivos!$D$32),Datos!H32*Objetivos!$F$32,IF(OR(Datos!J32=Objetivos!$D$31,J32&gt;Objetivos!$D$31),Datos!H32*Objetivos!$F$31,IF(OR(Datos!J32=Objetivos!$D$30,J32&gt;Objetivos!$D$30),Datos!H32*Objetivos!$F$30,IF(OR(Datos!J32=Objetivos!$D$29,J32&gt;Objetivos!$D$29),Datos!H32*Objetivos!$F$29,IF(OR(Datos!J32=Objetivos!$D$28,J32&gt;Objetivos!$D$28),Datos!H32*Objetivos!$F$28,IF(OR(Datos!J32=Objetivos!$D$27,J32&gt;Objetivos!$D$27),Datos!H32*Objetivos!$F$27,IF(OR(Datos!J32=Objetivos!$D$26,J32&gt;Objetivos!$D$26),Datos!H32*Objetivos!$F$26,IF(OR(Datos!J32=Objetivos!$D$25,J32&gt;Objetivos!$D$25),Datos!H32*Objetivos!$F$25,IF(OR(Datos!J32=Objetivos!$D$24,J32&gt;Objetivos!$D$24),Datos!H32*Objetivos!$F$24,IF(OR(Datos!J32=Objetivos!$D$23,J32&gt;Objetivos!$D$23),Datos!H32*Objetivos!$F$23,IF(OR(Datos!J32=Objetivos!$D$22,J32&gt;Objetivos!$D$22),Datos!H32*Objetivos!$F$22,IF(OR(Datos!J32=Objetivos!$D$21,J32&gt;Objetivos!$D$21),Datos!H32*Objetivos!$F$21,IF(OR(Datos!J32=Objetivos!$D$20,J32&gt;Objetivos!$D$20),Datos!H32*Objetivos!$F$20,IF(OR(Datos!J32=Objetivos!$D$19,J32&gt;Objetivos!$D$19),Datos!H32*Objetivos!$F$19,IF(OR(Datos!J32=Objetivos!$D$18,J32&gt;Objetivos!$D$18),Datos!H32*Objetivos!$F$18,IF(OR(Datos!J32=Objetivos!$D$17,J32&gt;Objetivos!$D$17),Datos!H32*Objetivos!$F$17))))))))))))))))))))))))</f>
        <v>0</v>
      </c>
      <c r="S32" s="125">
        <f>IF(K32&lt;Objetivos!$C$17,0,IF(OR(Datos!K32=Objetivos!$C$39,K32&gt;Objetivos!$C$39),Datos!I32*Objetivos!$E$39,IF(OR(Datos!K32=Objetivos!$C$38,K32&gt;Objetivos!$C$38),Datos!I32*Objetivos!$E$38,IF(OR(Datos!K32=Objetivos!$C$37,K32&gt;Objetivos!$C$37),Datos!I32*Objetivos!$E$37,IF(OR(Datos!K32=Objetivos!$C$36,K32&gt;Objetivos!$C$36),Datos!I32*Objetivos!$E$36,IF(OR(Datos!K32=Objetivos!$C$35,K32&gt;Objetivos!$C$35),Datos!I32*Objetivos!$E$35,IF(OR(Datos!K32=Objetivos!$C$34,K32&gt;Objetivos!$C$34),Datos!I32*Objetivos!$E$34,IF(OR(Datos!K32=Objetivos!$C$33,K32&gt;Objetivos!$C$33),Datos!I32*Objetivos!$E$33,IF(OR(Datos!K32=Objetivos!$C$32,K32&gt;Objetivos!$C$32),Datos!I32*Objetivos!$E$32,IF(OR(Datos!K32=Objetivos!$C$31,K32&gt;Objetivos!$C$31),Datos!I32*Objetivos!$E$31,IF(OR(Datos!K32=Objetivos!$C$30,K32&gt;Objetivos!$C$30),Datos!I32*Objetivos!$E$30,IF(OR(Datos!K32=Objetivos!$C$29,K32&gt;Objetivos!$C$29),Datos!I32*Objetivos!$E$29,IF(OR(Datos!K32=Objetivos!$C$28,K32&gt;Objetivos!$C$28),Datos!I32*Objetivos!$E$28,IF(OR(Datos!K32=Objetivos!$C$27,K32&gt;Objetivos!$C$27),Datos!I32*Objetivos!$E$27,IF(OR(Datos!K32=Objetivos!$C$26,K32&gt;Objetivos!$C$26),Datos!I32*Objetivos!$E$26,IF(OR(Datos!K32=Objetivos!$C$25,K32&gt;Objetivos!$C$25),Datos!I32*Objetivos!$E$25,IF(OR(Datos!K32=Objetivos!$C$24,K32&gt;Objetivos!$C$24),Datos!I32*Objetivos!$E$24,IF(OR(Datos!K32=Objetivos!$C$23,K32&gt;Objetivos!$C$23),Datos!I32*Objetivos!$E$23,IF(OR(Datos!K32=Objetivos!$C$22,K32&gt;Objetivos!$C$22),Datos!I32*Objetivos!$E$22,IF(OR(Datos!K32=Objetivos!$C$21,K32&gt;Objetivos!$C$21),Datos!I32*Objetivos!$E$21,IF(OR(Datos!K32=Objetivos!$C$20,K32&gt;Objetivos!$C$20),Datos!I32*Objetivos!$E$20,IF(OR(Datos!K32=Objetivos!$C$19,K32&gt;Objetivos!$C$19),Datos!I32*Objetivos!$E$19,IF(OR(Datos!K32=Objetivos!$C$18,K32&gt;Objetivos!$C$18),Datos!I32*Objetivos!$E$18,IF(OR(Datos!K32=Objetivos!$C$17,K32&gt;Objetivos!$C$17),Datos!I32*Objetivos!$E$17))))))))))))))))))))))))</f>
        <v>0</v>
      </c>
      <c r="T32" s="125">
        <f t="shared" si="6"/>
        <v>0</v>
      </c>
      <c r="U32" s="128">
        <f t="shared" si="7"/>
        <v>0</v>
      </c>
      <c r="V32" s="128">
        <f t="shared" si="2"/>
        <v>0</v>
      </c>
      <c r="W32" s="127">
        <f t="shared" si="8"/>
        <v>0</v>
      </c>
      <c r="X32" s="126">
        <f>+IF(OR(M32=Objetivos!$J$6,M32&gt;Objetivos!$J$6),W32*Objetivos!$K$6,IF(OR(M32=Objetivos!$J$7,M32&gt;Objetivos!$J$7),W32*Objetivos!$K$7,IF(OR(M32=Objetivos!$J$8,M32&gt;Objetivos!$J$8),W32*Objetivos!$K$8,IF(OR(M32=Objetivos!$J$9,M32&gt;Objetivos!$J$9),W32*Objetivos!$K$9,IF(OR(M32=Objetivos!$J$13,M32&lt;Objetivos!$J$13),W32*Objetivos!$K$13,IF(OR(M32=Objetivos!$J$12,M32&lt;Objetivos!$J$12),W32*Objetivos!$K$12,IF(OR(M32=Objetivos!$J$11,M32&lt;Objetivos!$J$11),W32*Objetivos!$K$11,IF(OR(M32=Objetivos!$J$10,M32&lt;Objetivos!$J$10),W32*Objetivos!$K$10,0))))))))</f>
        <v>0</v>
      </c>
      <c r="Y32" s="127">
        <f t="shared" si="9"/>
        <v>0</v>
      </c>
    </row>
    <row r="33" spans="1:25" x14ac:dyDescent="0.25">
      <c r="A33" s="104">
        <f>CDM!$A42</f>
        <v>44656</v>
      </c>
      <c r="B33" s="107">
        <f>CDM!$C42</f>
        <v>86015</v>
      </c>
      <c r="C33" s="104" t="str">
        <f>CDM!$D42</f>
        <v>EMERTELEVT158</v>
      </c>
      <c r="D33" s="105"/>
      <c r="E33" s="167" t="str">
        <f>CDM!$F42</f>
        <v>CRISTINA PEÑA JIMENEZ</v>
      </c>
      <c r="F33" s="105" t="str">
        <f>CDM!$G42</f>
        <v>MARIA AYESA GARRIDO BLANCO</v>
      </c>
      <c r="G33" s="168">
        <f>CDM!$I42</f>
        <v>121.408044</v>
      </c>
      <c r="H33" s="169">
        <f>IFERROR(VLOOKUP(C33,Movil_Report!A:B,2,0),0)</f>
        <v>2</v>
      </c>
      <c r="I33" s="169">
        <f>CDM!$R42</f>
        <v>8</v>
      </c>
      <c r="J33" s="124">
        <f t="shared" si="3"/>
        <v>1.6473373049317886E-2</v>
      </c>
      <c r="K33" s="124">
        <f t="shared" si="1"/>
        <v>6.5893492197271544E-2</v>
      </c>
      <c r="L33" s="169">
        <f>CDM!$AB42</f>
        <v>7</v>
      </c>
      <c r="M33" s="165">
        <f t="shared" si="4"/>
        <v>0.875</v>
      </c>
      <c r="N33" s="4">
        <f>CDM!$U42</f>
        <v>4</v>
      </c>
      <c r="O33" s="4">
        <f>CDM!$W42</f>
        <v>4</v>
      </c>
      <c r="P33" s="159">
        <f t="shared" si="5"/>
        <v>2</v>
      </c>
      <c r="Q33" s="159">
        <f t="shared" si="5"/>
        <v>0.5</v>
      </c>
      <c r="R33" s="125">
        <f>IF(J33&lt;Objetivos!$D$17,0,IF(OR(Datos!J33=Objetivos!$D$39,J33&gt;Objetivos!$D$39),Datos!H33*Objetivos!$F$39,IF(OR(Datos!J33=Objetivos!$D$38,J33&gt;Objetivos!$D$38),Datos!H33*Objetivos!$F$38,IF(OR(Datos!J33=Objetivos!$D$37,J33&gt;Objetivos!$D$37),Datos!H33*Objetivos!$F$37,IF(OR(Datos!J33=Objetivos!$D$36,J33&gt;Objetivos!$D$36),Datos!H33*Objetivos!$F$36,IF(OR(Datos!J33=Objetivos!$D$35,J33&gt;Objetivos!$D$35),Datos!H33*Objetivos!$F$35,IF(OR(Datos!J33=Objetivos!$D$34,J33&gt;Objetivos!$D$34),Datos!H33*Objetivos!$F$34,IF(OR(Datos!J33=Objetivos!$D$33,J33&gt;Objetivos!$D$33),Datos!H33*Objetivos!$F$33,IF(OR(Datos!J33=Objetivos!$D$32,J33&gt;Objetivos!$D$32),Datos!H33*Objetivos!$F$32,IF(OR(Datos!J33=Objetivos!$D$31,J33&gt;Objetivos!$D$31),Datos!H33*Objetivos!$F$31,IF(OR(Datos!J33=Objetivos!$D$30,J33&gt;Objetivos!$D$30),Datos!H33*Objetivos!$F$30,IF(OR(Datos!J33=Objetivos!$D$29,J33&gt;Objetivos!$D$29),Datos!H33*Objetivos!$F$29,IF(OR(Datos!J33=Objetivos!$D$28,J33&gt;Objetivos!$D$28),Datos!H33*Objetivos!$F$28,IF(OR(Datos!J33=Objetivos!$D$27,J33&gt;Objetivos!$D$27),Datos!H33*Objetivos!$F$27,IF(OR(Datos!J33=Objetivos!$D$26,J33&gt;Objetivos!$D$26),Datos!H33*Objetivos!$F$26,IF(OR(Datos!J33=Objetivos!$D$25,J33&gt;Objetivos!$D$25),Datos!H33*Objetivos!$F$25,IF(OR(Datos!J33=Objetivos!$D$24,J33&gt;Objetivos!$D$24),Datos!H33*Objetivos!$F$24,IF(OR(Datos!J33=Objetivos!$D$23,J33&gt;Objetivos!$D$23),Datos!H33*Objetivos!$F$23,IF(OR(Datos!J33=Objetivos!$D$22,J33&gt;Objetivos!$D$22),Datos!H33*Objetivos!$F$22,IF(OR(Datos!J33=Objetivos!$D$21,J33&gt;Objetivos!$D$21),Datos!H33*Objetivos!$F$21,IF(OR(Datos!J33=Objetivos!$D$20,J33&gt;Objetivos!$D$20),Datos!H33*Objetivos!$F$20,IF(OR(Datos!J33=Objetivos!$D$19,J33&gt;Objetivos!$D$19),Datos!H33*Objetivos!$F$19,IF(OR(Datos!J33=Objetivos!$D$18,J33&gt;Objetivos!$D$18),Datos!H33*Objetivos!$F$18,IF(OR(Datos!J33=Objetivos!$D$17,J33&gt;Objetivos!$D$17),Datos!H33*Objetivos!$F$17))))))))))))))))))))))))</f>
        <v>0</v>
      </c>
      <c r="S33" s="125">
        <f>IF(K33&lt;Objetivos!$C$17,0,IF(OR(Datos!K33=Objetivos!$C$39,K33&gt;Objetivos!$C$39),Datos!I33*Objetivos!$E$39,IF(OR(Datos!K33=Objetivos!$C$38,K33&gt;Objetivos!$C$38),Datos!I33*Objetivos!$E$38,IF(OR(Datos!K33=Objetivos!$C$37,K33&gt;Objetivos!$C$37),Datos!I33*Objetivos!$E$37,IF(OR(Datos!K33=Objetivos!$C$36,K33&gt;Objetivos!$C$36),Datos!I33*Objetivos!$E$36,IF(OR(Datos!K33=Objetivos!$C$35,K33&gt;Objetivos!$C$35),Datos!I33*Objetivos!$E$35,IF(OR(Datos!K33=Objetivos!$C$34,K33&gt;Objetivos!$C$34),Datos!I33*Objetivos!$E$34,IF(OR(Datos!K33=Objetivos!$C$33,K33&gt;Objetivos!$C$33),Datos!I33*Objetivos!$E$33,IF(OR(Datos!K33=Objetivos!$C$32,K33&gt;Objetivos!$C$32),Datos!I33*Objetivos!$E$32,IF(OR(Datos!K33=Objetivos!$C$31,K33&gt;Objetivos!$C$31),Datos!I33*Objetivos!$E$31,IF(OR(Datos!K33=Objetivos!$C$30,K33&gt;Objetivos!$C$30),Datos!I33*Objetivos!$E$30,IF(OR(Datos!K33=Objetivos!$C$29,K33&gt;Objetivos!$C$29),Datos!I33*Objetivos!$E$29,IF(OR(Datos!K33=Objetivos!$C$28,K33&gt;Objetivos!$C$28),Datos!I33*Objetivos!$E$28,IF(OR(Datos!K33=Objetivos!$C$27,K33&gt;Objetivos!$C$27),Datos!I33*Objetivos!$E$27,IF(OR(Datos!K33=Objetivos!$C$26,K33&gt;Objetivos!$C$26),Datos!I33*Objetivos!$E$26,IF(OR(Datos!K33=Objetivos!$C$25,K33&gt;Objetivos!$C$25),Datos!I33*Objetivos!$E$25,IF(OR(Datos!K33=Objetivos!$C$24,K33&gt;Objetivos!$C$24),Datos!I33*Objetivos!$E$24,IF(OR(Datos!K33=Objetivos!$C$23,K33&gt;Objetivos!$C$23),Datos!I33*Objetivos!$E$23,IF(OR(Datos!K33=Objetivos!$C$22,K33&gt;Objetivos!$C$22),Datos!I33*Objetivos!$E$22,IF(OR(Datos!K33=Objetivos!$C$21,K33&gt;Objetivos!$C$21),Datos!I33*Objetivos!$E$21,IF(OR(Datos!K33=Objetivos!$C$20,K33&gt;Objetivos!$C$20),Datos!I33*Objetivos!$E$20,IF(OR(Datos!K33=Objetivos!$C$19,K33&gt;Objetivos!$C$19),Datos!I33*Objetivos!$E$19,IF(OR(Datos!K33=Objetivos!$C$18,K33&gt;Objetivos!$C$18),Datos!I33*Objetivos!$E$18,IF(OR(Datos!K33=Objetivos!$C$17,K33&gt;Objetivos!$C$17),Datos!I33*Objetivos!$E$17))))))))))))))))))))))))</f>
        <v>0</v>
      </c>
      <c r="T33" s="125">
        <f t="shared" si="6"/>
        <v>0</v>
      </c>
      <c r="U33" s="128">
        <f t="shared" si="7"/>
        <v>0</v>
      </c>
      <c r="V33" s="128">
        <f t="shared" si="2"/>
        <v>0</v>
      </c>
      <c r="W33" s="127">
        <f t="shared" si="8"/>
        <v>0</v>
      </c>
      <c r="X33" s="126">
        <f>+IF(OR(M33=Objetivos!$J$6,M33&gt;Objetivos!$J$6),W33*Objetivos!$K$6,IF(OR(M33=Objetivos!$J$7,M33&gt;Objetivos!$J$7),W33*Objetivos!$K$7,IF(OR(M33=Objetivos!$J$8,M33&gt;Objetivos!$J$8),W33*Objetivos!$K$8,IF(OR(M33=Objetivos!$J$9,M33&gt;Objetivos!$J$9),W33*Objetivos!$K$9,IF(OR(M33=Objetivos!$J$13,M33&lt;Objetivos!$J$13),W33*Objetivos!$K$13,IF(OR(M33=Objetivos!$J$12,M33&lt;Objetivos!$J$12),W33*Objetivos!$K$12,IF(OR(M33=Objetivos!$J$11,M33&lt;Objetivos!$J$11),W33*Objetivos!$K$11,IF(OR(M33=Objetivos!$J$10,M33&lt;Objetivos!$J$10),W33*Objetivos!$K$10,0))))))))</f>
        <v>0</v>
      </c>
      <c r="Y33" s="127">
        <f t="shared" si="9"/>
        <v>0</v>
      </c>
    </row>
    <row r="34" spans="1:25" x14ac:dyDescent="0.25">
      <c r="A34" s="104">
        <f>CDM!$A43</f>
        <v>44679</v>
      </c>
      <c r="B34" s="107">
        <f>CDM!$C43</f>
        <v>86341</v>
      </c>
      <c r="C34" s="104" t="str">
        <f>CDM!$D43</f>
        <v>EMERTELEVT174</v>
      </c>
      <c r="D34" s="105"/>
      <c r="E34" s="167" t="str">
        <f>CDM!$F43</f>
        <v>FRANCISCO TRINADO  OCHOA</v>
      </c>
      <c r="F34" s="105" t="str">
        <f>CDM!$G43</f>
        <v>MARIA AYESA GARRIDO BLANCO</v>
      </c>
      <c r="G34" s="168">
        <f>CDM!$I43</f>
        <v>106.85081699999999</v>
      </c>
      <c r="H34" s="169">
        <f>IFERROR(VLOOKUP(C34,Movil_Report!A:B,2,0),0)</f>
        <v>1</v>
      </c>
      <c r="I34" s="169">
        <f>CDM!$R43</f>
        <v>9</v>
      </c>
      <c r="J34" s="124">
        <f t="shared" si="3"/>
        <v>9.3588428060405009E-3</v>
      </c>
      <c r="K34" s="124">
        <f t="shared" si="1"/>
        <v>8.4229585254364511E-2</v>
      </c>
      <c r="L34" s="169">
        <f>CDM!$AB43</f>
        <v>6</v>
      </c>
      <c r="M34" s="165">
        <f t="shared" si="4"/>
        <v>0.66666666666666663</v>
      </c>
      <c r="N34" s="4">
        <f>CDM!$U43</f>
        <v>8</v>
      </c>
      <c r="O34" s="4">
        <f>CDM!$W43</f>
        <v>8</v>
      </c>
      <c r="P34" s="159">
        <f t="shared" si="5"/>
        <v>8</v>
      </c>
      <c r="Q34" s="159">
        <f t="shared" si="5"/>
        <v>0.88888888888888884</v>
      </c>
      <c r="R34" s="125">
        <f>IF(J34&lt;Objetivos!$D$17,0,IF(OR(Datos!J34=Objetivos!$D$39,J34&gt;Objetivos!$D$39),Datos!H34*Objetivos!$F$39,IF(OR(Datos!J34=Objetivos!$D$38,J34&gt;Objetivos!$D$38),Datos!H34*Objetivos!$F$38,IF(OR(Datos!J34=Objetivos!$D$37,J34&gt;Objetivos!$D$37),Datos!H34*Objetivos!$F$37,IF(OR(Datos!J34=Objetivos!$D$36,J34&gt;Objetivos!$D$36),Datos!H34*Objetivos!$F$36,IF(OR(Datos!J34=Objetivos!$D$35,J34&gt;Objetivos!$D$35),Datos!H34*Objetivos!$F$35,IF(OR(Datos!J34=Objetivos!$D$34,J34&gt;Objetivos!$D$34),Datos!H34*Objetivos!$F$34,IF(OR(Datos!J34=Objetivos!$D$33,J34&gt;Objetivos!$D$33),Datos!H34*Objetivos!$F$33,IF(OR(Datos!J34=Objetivos!$D$32,J34&gt;Objetivos!$D$32),Datos!H34*Objetivos!$F$32,IF(OR(Datos!J34=Objetivos!$D$31,J34&gt;Objetivos!$D$31),Datos!H34*Objetivos!$F$31,IF(OR(Datos!J34=Objetivos!$D$30,J34&gt;Objetivos!$D$30),Datos!H34*Objetivos!$F$30,IF(OR(Datos!J34=Objetivos!$D$29,J34&gt;Objetivos!$D$29),Datos!H34*Objetivos!$F$29,IF(OR(Datos!J34=Objetivos!$D$28,J34&gt;Objetivos!$D$28),Datos!H34*Objetivos!$F$28,IF(OR(Datos!J34=Objetivos!$D$27,J34&gt;Objetivos!$D$27),Datos!H34*Objetivos!$F$27,IF(OR(Datos!J34=Objetivos!$D$26,J34&gt;Objetivos!$D$26),Datos!H34*Objetivos!$F$26,IF(OR(Datos!J34=Objetivos!$D$25,J34&gt;Objetivos!$D$25),Datos!H34*Objetivos!$F$25,IF(OR(Datos!J34=Objetivos!$D$24,J34&gt;Objetivos!$D$24),Datos!H34*Objetivos!$F$24,IF(OR(Datos!J34=Objetivos!$D$23,J34&gt;Objetivos!$D$23),Datos!H34*Objetivos!$F$23,IF(OR(Datos!J34=Objetivos!$D$22,J34&gt;Objetivos!$D$22),Datos!H34*Objetivos!$F$22,IF(OR(Datos!J34=Objetivos!$D$21,J34&gt;Objetivos!$D$21),Datos!H34*Objetivos!$F$21,IF(OR(Datos!J34=Objetivos!$D$20,J34&gt;Objetivos!$D$20),Datos!H34*Objetivos!$F$20,IF(OR(Datos!J34=Objetivos!$D$19,J34&gt;Objetivos!$D$19),Datos!H34*Objetivos!$F$19,IF(OR(Datos!J34=Objetivos!$D$18,J34&gt;Objetivos!$D$18),Datos!H34*Objetivos!$F$18,IF(OR(Datos!J34=Objetivos!$D$17,J34&gt;Objetivos!$D$17),Datos!H34*Objetivos!$F$17))))))))))))))))))))))))</f>
        <v>0</v>
      </c>
      <c r="S34" s="125">
        <f>IF(K34&lt;Objetivos!$C$17,0,IF(OR(Datos!K34=Objetivos!$C$39,K34&gt;Objetivos!$C$39),Datos!I34*Objetivos!$E$39,IF(OR(Datos!K34=Objetivos!$C$38,K34&gt;Objetivos!$C$38),Datos!I34*Objetivos!$E$38,IF(OR(Datos!K34=Objetivos!$C$37,K34&gt;Objetivos!$C$37),Datos!I34*Objetivos!$E$37,IF(OR(Datos!K34=Objetivos!$C$36,K34&gt;Objetivos!$C$36),Datos!I34*Objetivos!$E$36,IF(OR(Datos!K34=Objetivos!$C$35,K34&gt;Objetivos!$C$35),Datos!I34*Objetivos!$E$35,IF(OR(Datos!K34=Objetivos!$C$34,K34&gt;Objetivos!$C$34),Datos!I34*Objetivos!$E$34,IF(OR(Datos!K34=Objetivos!$C$33,K34&gt;Objetivos!$C$33),Datos!I34*Objetivos!$E$33,IF(OR(Datos!K34=Objetivos!$C$32,K34&gt;Objetivos!$C$32),Datos!I34*Objetivos!$E$32,IF(OR(Datos!K34=Objetivos!$C$31,K34&gt;Objetivos!$C$31),Datos!I34*Objetivos!$E$31,IF(OR(Datos!K34=Objetivos!$C$30,K34&gt;Objetivos!$C$30),Datos!I34*Objetivos!$E$30,IF(OR(Datos!K34=Objetivos!$C$29,K34&gt;Objetivos!$C$29),Datos!I34*Objetivos!$E$29,IF(OR(Datos!K34=Objetivos!$C$28,K34&gt;Objetivos!$C$28),Datos!I34*Objetivos!$E$28,IF(OR(Datos!K34=Objetivos!$C$27,K34&gt;Objetivos!$C$27),Datos!I34*Objetivos!$E$27,IF(OR(Datos!K34=Objetivos!$C$26,K34&gt;Objetivos!$C$26),Datos!I34*Objetivos!$E$26,IF(OR(Datos!K34=Objetivos!$C$25,K34&gt;Objetivos!$C$25),Datos!I34*Objetivos!$E$25,IF(OR(Datos!K34=Objetivos!$C$24,K34&gt;Objetivos!$C$24),Datos!I34*Objetivos!$E$24,IF(OR(Datos!K34=Objetivos!$C$23,K34&gt;Objetivos!$C$23),Datos!I34*Objetivos!$E$23,IF(OR(Datos!K34=Objetivos!$C$22,K34&gt;Objetivos!$C$22),Datos!I34*Objetivos!$E$22,IF(OR(Datos!K34=Objetivos!$C$21,K34&gt;Objetivos!$C$21),Datos!I34*Objetivos!$E$21,IF(OR(Datos!K34=Objetivos!$C$20,K34&gt;Objetivos!$C$20),Datos!I34*Objetivos!$E$20,IF(OR(Datos!K34=Objetivos!$C$19,K34&gt;Objetivos!$C$19),Datos!I34*Objetivos!$E$19,IF(OR(Datos!K34=Objetivos!$C$18,K34&gt;Objetivos!$C$18),Datos!I34*Objetivos!$E$18,IF(OR(Datos!K34=Objetivos!$C$17,K34&gt;Objetivos!$C$17),Datos!I34*Objetivos!$E$17))))))))))))))))))))))))</f>
        <v>81</v>
      </c>
      <c r="T34" s="125">
        <f t="shared" si="6"/>
        <v>81</v>
      </c>
      <c r="U34" s="128">
        <f t="shared" si="7"/>
        <v>0</v>
      </c>
      <c r="V34" s="128">
        <f t="shared" si="2"/>
        <v>81</v>
      </c>
      <c r="W34" s="127">
        <f t="shared" si="8"/>
        <v>81</v>
      </c>
      <c r="X34" s="126">
        <f>+IF(OR(M34=Objetivos!$J$6,M34&gt;Objetivos!$J$6),W34*Objetivos!$K$6,IF(OR(M34=Objetivos!$J$7,M34&gt;Objetivos!$J$7),W34*Objetivos!$K$7,IF(OR(M34=Objetivos!$J$8,M34&gt;Objetivos!$J$8),W34*Objetivos!$K$8,IF(OR(M34=Objetivos!$J$9,M34&gt;Objetivos!$J$9),W34*Objetivos!$K$9,IF(OR(M34=Objetivos!$J$13,M34&lt;Objetivos!$J$13),W34*Objetivos!$K$13,IF(OR(M34=Objetivos!$J$12,M34&lt;Objetivos!$J$12),W34*Objetivos!$K$12,IF(OR(M34=Objetivos!$J$11,M34&lt;Objetivos!$J$11),W34*Objetivos!$K$11,IF(OR(M34=Objetivos!$J$10,M34&lt;Objetivos!$J$10),W34*Objetivos!$K$10,0))))))))</f>
        <v>8.1</v>
      </c>
      <c r="Y34" s="127">
        <f t="shared" si="9"/>
        <v>89.1</v>
      </c>
    </row>
    <row r="35" spans="1:25" x14ac:dyDescent="0.25">
      <c r="A35" s="104">
        <f>CDM!$A44</f>
        <v>44739</v>
      </c>
      <c r="B35" s="107">
        <f>CDM!$C44</f>
        <v>86914</v>
      </c>
      <c r="C35" s="104" t="str">
        <f>CDM!$D44</f>
        <v>EMERTELEVT211</v>
      </c>
      <c r="D35" s="105"/>
      <c r="E35" s="167" t="str">
        <f>CDM!$F44</f>
        <v>URSULA JIMENEZ PEREZ</v>
      </c>
      <c r="F35" s="105" t="str">
        <f>CDM!$G44</f>
        <v>MARIA AYESA GARRIDO BLANCO</v>
      </c>
      <c r="G35" s="168">
        <f>CDM!$I44</f>
        <v>105.36581899999999</v>
      </c>
      <c r="H35" s="169">
        <f>IFERROR(VLOOKUP(C35,Movil_Report!A:B,2,0),0)</f>
        <v>7</v>
      </c>
      <c r="I35" s="169">
        <f>CDM!$R44</f>
        <v>7</v>
      </c>
      <c r="J35" s="124">
        <f t="shared" si="3"/>
        <v>6.6435207038062327E-2</v>
      </c>
      <c r="K35" s="124">
        <f t="shared" si="1"/>
        <v>6.6435207038062327E-2</v>
      </c>
      <c r="L35" s="169">
        <f>CDM!$AB44</f>
        <v>4</v>
      </c>
      <c r="M35" s="165">
        <f t="shared" si="4"/>
        <v>0.5714285714285714</v>
      </c>
      <c r="N35" s="4">
        <f>CDM!$U44</f>
        <v>15</v>
      </c>
      <c r="O35" s="4">
        <f>CDM!$W44</f>
        <v>6</v>
      </c>
      <c r="P35" s="159">
        <f t="shared" si="5"/>
        <v>2.1428571428571428</v>
      </c>
      <c r="Q35" s="159">
        <f t="shared" si="5"/>
        <v>0.8571428571428571</v>
      </c>
      <c r="R35" s="125">
        <f>IF(J35&lt;Objetivos!$D$17,0,IF(OR(Datos!J35=Objetivos!$D$39,J35&gt;Objetivos!$D$39),Datos!H35*Objetivos!$F$39,IF(OR(Datos!J35=Objetivos!$D$38,J35&gt;Objetivos!$D$38),Datos!H35*Objetivos!$F$38,IF(OR(Datos!J35=Objetivos!$D$37,J35&gt;Objetivos!$D$37),Datos!H35*Objetivos!$F$37,IF(OR(Datos!J35=Objetivos!$D$36,J35&gt;Objetivos!$D$36),Datos!H35*Objetivos!$F$36,IF(OR(Datos!J35=Objetivos!$D$35,J35&gt;Objetivos!$D$35),Datos!H35*Objetivos!$F$35,IF(OR(Datos!J35=Objetivos!$D$34,J35&gt;Objetivos!$D$34),Datos!H35*Objetivos!$F$34,IF(OR(Datos!J35=Objetivos!$D$33,J35&gt;Objetivos!$D$33),Datos!H35*Objetivos!$F$33,IF(OR(Datos!J35=Objetivos!$D$32,J35&gt;Objetivos!$D$32),Datos!H35*Objetivos!$F$32,IF(OR(Datos!J35=Objetivos!$D$31,J35&gt;Objetivos!$D$31),Datos!H35*Objetivos!$F$31,IF(OR(Datos!J35=Objetivos!$D$30,J35&gt;Objetivos!$D$30),Datos!H35*Objetivos!$F$30,IF(OR(Datos!J35=Objetivos!$D$29,J35&gt;Objetivos!$D$29),Datos!H35*Objetivos!$F$29,IF(OR(Datos!J35=Objetivos!$D$28,J35&gt;Objetivos!$D$28),Datos!H35*Objetivos!$F$28,IF(OR(Datos!J35=Objetivos!$D$27,J35&gt;Objetivos!$D$27),Datos!H35*Objetivos!$F$27,IF(OR(Datos!J35=Objetivos!$D$26,J35&gt;Objetivos!$D$26),Datos!H35*Objetivos!$F$26,IF(OR(Datos!J35=Objetivos!$D$25,J35&gt;Objetivos!$D$25),Datos!H35*Objetivos!$F$25,IF(OR(Datos!J35=Objetivos!$D$24,J35&gt;Objetivos!$D$24),Datos!H35*Objetivos!$F$24,IF(OR(Datos!J35=Objetivos!$D$23,J35&gt;Objetivos!$D$23),Datos!H35*Objetivos!$F$23,IF(OR(Datos!J35=Objetivos!$D$22,J35&gt;Objetivos!$D$22),Datos!H35*Objetivos!$F$22,IF(OR(Datos!J35=Objetivos!$D$21,J35&gt;Objetivos!$D$21),Datos!H35*Objetivos!$F$21,IF(OR(Datos!J35=Objetivos!$D$20,J35&gt;Objetivos!$D$20),Datos!H35*Objetivos!$F$20,IF(OR(Datos!J35=Objetivos!$D$19,J35&gt;Objetivos!$D$19),Datos!H35*Objetivos!$F$19,IF(OR(Datos!J35=Objetivos!$D$18,J35&gt;Objetivos!$D$18),Datos!H35*Objetivos!$F$18,IF(OR(Datos!J35=Objetivos!$D$17,J35&gt;Objetivos!$D$17),Datos!H35*Objetivos!$F$17))))))))))))))))))))))))</f>
        <v>0</v>
      </c>
      <c r="S35" s="125">
        <f>IF(K35&lt;Objetivos!$C$17,0,IF(OR(Datos!K35=Objetivos!$C$39,K35&gt;Objetivos!$C$39),Datos!I35*Objetivos!$E$39,IF(OR(Datos!K35=Objetivos!$C$38,K35&gt;Objetivos!$C$38),Datos!I35*Objetivos!$E$38,IF(OR(Datos!K35=Objetivos!$C$37,K35&gt;Objetivos!$C$37),Datos!I35*Objetivos!$E$37,IF(OR(Datos!K35=Objetivos!$C$36,K35&gt;Objetivos!$C$36),Datos!I35*Objetivos!$E$36,IF(OR(Datos!K35=Objetivos!$C$35,K35&gt;Objetivos!$C$35),Datos!I35*Objetivos!$E$35,IF(OR(Datos!K35=Objetivos!$C$34,K35&gt;Objetivos!$C$34),Datos!I35*Objetivos!$E$34,IF(OR(Datos!K35=Objetivos!$C$33,K35&gt;Objetivos!$C$33),Datos!I35*Objetivos!$E$33,IF(OR(Datos!K35=Objetivos!$C$32,K35&gt;Objetivos!$C$32),Datos!I35*Objetivos!$E$32,IF(OR(Datos!K35=Objetivos!$C$31,K35&gt;Objetivos!$C$31),Datos!I35*Objetivos!$E$31,IF(OR(Datos!K35=Objetivos!$C$30,K35&gt;Objetivos!$C$30),Datos!I35*Objetivos!$E$30,IF(OR(Datos!K35=Objetivos!$C$29,K35&gt;Objetivos!$C$29),Datos!I35*Objetivos!$E$29,IF(OR(Datos!K35=Objetivos!$C$28,K35&gt;Objetivos!$C$28),Datos!I35*Objetivos!$E$28,IF(OR(Datos!K35=Objetivos!$C$27,K35&gt;Objetivos!$C$27),Datos!I35*Objetivos!$E$27,IF(OR(Datos!K35=Objetivos!$C$26,K35&gt;Objetivos!$C$26),Datos!I35*Objetivos!$E$26,IF(OR(Datos!K35=Objetivos!$C$25,K35&gt;Objetivos!$C$25),Datos!I35*Objetivos!$E$25,IF(OR(Datos!K35=Objetivos!$C$24,K35&gt;Objetivos!$C$24),Datos!I35*Objetivos!$E$24,IF(OR(Datos!K35=Objetivos!$C$23,K35&gt;Objetivos!$C$23),Datos!I35*Objetivos!$E$23,IF(OR(Datos!K35=Objetivos!$C$22,K35&gt;Objetivos!$C$22),Datos!I35*Objetivos!$E$22,IF(OR(Datos!K35=Objetivos!$C$21,K35&gt;Objetivos!$C$21),Datos!I35*Objetivos!$E$21,IF(OR(Datos!K35=Objetivos!$C$20,K35&gt;Objetivos!$C$20),Datos!I35*Objetivos!$E$20,IF(OR(Datos!K35=Objetivos!$C$19,K35&gt;Objetivos!$C$19),Datos!I35*Objetivos!$E$19,IF(OR(Datos!K35=Objetivos!$C$18,K35&gt;Objetivos!$C$18),Datos!I35*Objetivos!$E$18,IF(OR(Datos!K35=Objetivos!$C$17,K35&gt;Objetivos!$C$17),Datos!I35*Objetivos!$E$17))))))))))))))))))))))))</f>
        <v>0</v>
      </c>
      <c r="T35" s="125">
        <f t="shared" si="6"/>
        <v>0</v>
      </c>
      <c r="U35" s="128">
        <f t="shared" si="7"/>
        <v>0</v>
      </c>
      <c r="V35" s="128">
        <f t="shared" si="2"/>
        <v>0</v>
      </c>
      <c r="W35" s="127">
        <f t="shared" si="8"/>
        <v>0</v>
      </c>
      <c r="X35" s="126">
        <f>+IF(OR(M35=Objetivos!$J$6,M35&gt;Objetivos!$J$6),W35*Objetivos!$K$6,IF(OR(M35=Objetivos!$J$7,M35&gt;Objetivos!$J$7),W35*Objetivos!$K$7,IF(OR(M35=Objetivos!$J$8,M35&gt;Objetivos!$J$8),W35*Objetivos!$K$8,IF(OR(M35=Objetivos!$J$9,M35&gt;Objetivos!$J$9),W35*Objetivos!$K$9,IF(OR(M35=Objetivos!$J$13,M35&lt;Objetivos!$J$13),W35*Objetivos!$K$13,IF(OR(M35=Objetivos!$J$12,M35&lt;Objetivos!$J$12),W35*Objetivos!$K$12,IF(OR(M35=Objetivos!$J$11,M35&lt;Objetivos!$J$11),W35*Objetivos!$K$11,IF(OR(M35=Objetivos!$J$10,M35&lt;Objetivos!$J$10),W35*Objetivos!$K$10,0))))))))</f>
        <v>0</v>
      </c>
      <c r="Y35" s="127">
        <f t="shared" si="9"/>
        <v>0</v>
      </c>
    </row>
    <row r="36" spans="1:25" x14ac:dyDescent="0.25">
      <c r="A36" s="104">
        <f>CDM!$A45</f>
        <v>44882</v>
      </c>
      <c r="B36" s="107">
        <f>CDM!$C45</f>
        <v>86924</v>
      </c>
      <c r="C36" s="104" t="str">
        <f>CDM!$D45</f>
        <v>EMERTELEVT248</v>
      </c>
      <c r="D36" s="105"/>
      <c r="E36" s="167" t="str">
        <f>CDM!$F45</f>
        <v>ROSA OLMO MUÑOZ</v>
      </c>
      <c r="F36" s="105" t="str">
        <f>CDM!$G45</f>
        <v>MARIA AYESA GARRIDO BLANCO</v>
      </c>
      <c r="G36" s="168">
        <f>CDM!$I45</f>
        <v>67.454709999999992</v>
      </c>
      <c r="H36" s="169">
        <f>IFERROR(VLOOKUP(C36,Movil_Report!A:B,2,0),0)</f>
        <v>2</v>
      </c>
      <c r="I36" s="169">
        <f>CDM!$R45</f>
        <v>3</v>
      </c>
      <c r="J36" s="124">
        <f t="shared" si="3"/>
        <v>2.9649523361674823E-2</v>
      </c>
      <c r="K36" s="124">
        <f t="shared" si="1"/>
        <v>4.4474285042512232E-2</v>
      </c>
      <c r="L36" s="169">
        <f>CDM!$AB45</f>
        <v>3</v>
      </c>
      <c r="M36" s="165">
        <f t="shared" si="4"/>
        <v>1</v>
      </c>
      <c r="N36" s="4">
        <f>CDM!$U45</f>
        <v>8</v>
      </c>
      <c r="O36" s="4">
        <f>CDM!$W45</f>
        <v>3</v>
      </c>
      <c r="P36" s="159">
        <f t="shared" si="5"/>
        <v>4</v>
      </c>
      <c r="Q36" s="159">
        <f t="shared" si="5"/>
        <v>1</v>
      </c>
      <c r="R36" s="125">
        <f>IF(J36&lt;Objetivos!$D$17,0,IF(OR(Datos!J36=Objetivos!$D$39,J36&gt;Objetivos!$D$39),Datos!H36*Objetivos!$F$39,IF(OR(Datos!J36=Objetivos!$D$38,J36&gt;Objetivos!$D$38),Datos!H36*Objetivos!$F$38,IF(OR(Datos!J36=Objetivos!$D$37,J36&gt;Objetivos!$D$37),Datos!H36*Objetivos!$F$37,IF(OR(Datos!J36=Objetivos!$D$36,J36&gt;Objetivos!$D$36),Datos!H36*Objetivos!$F$36,IF(OR(Datos!J36=Objetivos!$D$35,J36&gt;Objetivos!$D$35),Datos!H36*Objetivos!$F$35,IF(OR(Datos!J36=Objetivos!$D$34,J36&gt;Objetivos!$D$34),Datos!H36*Objetivos!$F$34,IF(OR(Datos!J36=Objetivos!$D$33,J36&gt;Objetivos!$D$33),Datos!H36*Objetivos!$F$33,IF(OR(Datos!J36=Objetivos!$D$32,J36&gt;Objetivos!$D$32),Datos!H36*Objetivos!$F$32,IF(OR(Datos!J36=Objetivos!$D$31,J36&gt;Objetivos!$D$31),Datos!H36*Objetivos!$F$31,IF(OR(Datos!J36=Objetivos!$D$30,J36&gt;Objetivos!$D$30),Datos!H36*Objetivos!$F$30,IF(OR(Datos!J36=Objetivos!$D$29,J36&gt;Objetivos!$D$29),Datos!H36*Objetivos!$F$29,IF(OR(Datos!J36=Objetivos!$D$28,J36&gt;Objetivos!$D$28),Datos!H36*Objetivos!$F$28,IF(OR(Datos!J36=Objetivos!$D$27,J36&gt;Objetivos!$D$27),Datos!H36*Objetivos!$F$27,IF(OR(Datos!J36=Objetivos!$D$26,J36&gt;Objetivos!$D$26),Datos!H36*Objetivos!$F$26,IF(OR(Datos!J36=Objetivos!$D$25,J36&gt;Objetivos!$D$25),Datos!H36*Objetivos!$F$25,IF(OR(Datos!J36=Objetivos!$D$24,J36&gt;Objetivos!$D$24),Datos!H36*Objetivos!$F$24,IF(OR(Datos!J36=Objetivos!$D$23,J36&gt;Objetivos!$D$23),Datos!H36*Objetivos!$F$23,IF(OR(Datos!J36=Objetivos!$D$22,J36&gt;Objetivos!$D$22),Datos!H36*Objetivos!$F$22,IF(OR(Datos!J36=Objetivos!$D$21,J36&gt;Objetivos!$D$21),Datos!H36*Objetivos!$F$21,IF(OR(Datos!J36=Objetivos!$D$20,J36&gt;Objetivos!$D$20),Datos!H36*Objetivos!$F$20,IF(OR(Datos!J36=Objetivos!$D$19,J36&gt;Objetivos!$D$19),Datos!H36*Objetivos!$F$19,IF(OR(Datos!J36=Objetivos!$D$18,J36&gt;Objetivos!$D$18),Datos!H36*Objetivos!$F$18,IF(OR(Datos!J36=Objetivos!$D$17,J36&gt;Objetivos!$D$17),Datos!H36*Objetivos!$F$17))))))))))))))))))))))))</f>
        <v>0</v>
      </c>
      <c r="S36" s="125">
        <f>IF(K36&lt;Objetivos!$C$17,0,IF(OR(Datos!K36=Objetivos!$C$39,K36&gt;Objetivos!$C$39),Datos!I36*Objetivos!$E$39,IF(OR(Datos!K36=Objetivos!$C$38,K36&gt;Objetivos!$C$38),Datos!I36*Objetivos!$E$38,IF(OR(Datos!K36=Objetivos!$C$37,K36&gt;Objetivos!$C$37),Datos!I36*Objetivos!$E$37,IF(OR(Datos!K36=Objetivos!$C$36,K36&gt;Objetivos!$C$36),Datos!I36*Objetivos!$E$36,IF(OR(Datos!K36=Objetivos!$C$35,K36&gt;Objetivos!$C$35),Datos!I36*Objetivos!$E$35,IF(OR(Datos!K36=Objetivos!$C$34,K36&gt;Objetivos!$C$34),Datos!I36*Objetivos!$E$34,IF(OR(Datos!K36=Objetivos!$C$33,K36&gt;Objetivos!$C$33),Datos!I36*Objetivos!$E$33,IF(OR(Datos!K36=Objetivos!$C$32,K36&gt;Objetivos!$C$32),Datos!I36*Objetivos!$E$32,IF(OR(Datos!K36=Objetivos!$C$31,K36&gt;Objetivos!$C$31),Datos!I36*Objetivos!$E$31,IF(OR(Datos!K36=Objetivos!$C$30,K36&gt;Objetivos!$C$30),Datos!I36*Objetivos!$E$30,IF(OR(Datos!K36=Objetivos!$C$29,K36&gt;Objetivos!$C$29),Datos!I36*Objetivos!$E$29,IF(OR(Datos!K36=Objetivos!$C$28,K36&gt;Objetivos!$C$28),Datos!I36*Objetivos!$E$28,IF(OR(Datos!K36=Objetivos!$C$27,K36&gt;Objetivos!$C$27),Datos!I36*Objetivos!$E$27,IF(OR(Datos!K36=Objetivos!$C$26,K36&gt;Objetivos!$C$26),Datos!I36*Objetivos!$E$26,IF(OR(Datos!K36=Objetivos!$C$25,K36&gt;Objetivos!$C$25),Datos!I36*Objetivos!$E$25,IF(OR(Datos!K36=Objetivos!$C$24,K36&gt;Objetivos!$C$24),Datos!I36*Objetivos!$E$24,IF(OR(Datos!K36=Objetivos!$C$23,K36&gt;Objetivos!$C$23),Datos!I36*Objetivos!$E$23,IF(OR(Datos!K36=Objetivos!$C$22,K36&gt;Objetivos!$C$22),Datos!I36*Objetivos!$E$22,IF(OR(Datos!K36=Objetivos!$C$21,K36&gt;Objetivos!$C$21),Datos!I36*Objetivos!$E$21,IF(OR(Datos!K36=Objetivos!$C$20,K36&gt;Objetivos!$C$20),Datos!I36*Objetivos!$E$20,IF(OR(Datos!K36=Objetivos!$C$19,K36&gt;Objetivos!$C$19),Datos!I36*Objetivos!$E$19,IF(OR(Datos!K36=Objetivos!$C$18,K36&gt;Objetivos!$C$18),Datos!I36*Objetivos!$E$18,IF(OR(Datos!K36=Objetivos!$C$17,K36&gt;Objetivos!$C$17),Datos!I36*Objetivos!$E$17))))))))))))))))))))))))</f>
        <v>0</v>
      </c>
      <c r="T36" s="125">
        <f t="shared" si="6"/>
        <v>0</v>
      </c>
      <c r="U36" s="128">
        <f t="shared" si="7"/>
        <v>0</v>
      </c>
      <c r="V36" s="128">
        <f t="shared" si="2"/>
        <v>0</v>
      </c>
      <c r="W36" s="127">
        <f t="shared" si="8"/>
        <v>0</v>
      </c>
      <c r="X36" s="126">
        <f>+IF(OR(M36=Objetivos!$J$6,M36&gt;Objetivos!$J$6),W36*Objetivos!$K$6,IF(OR(M36=Objetivos!$J$7,M36&gt;Objetivos!$J$7),W36*Objetivos!$K$7,IF(OR(M36=Objetivos!$J$8,M36&gt;Objetivos!$J$8),W36*Objetivos!$K$8,IF(OR(M36=Objetivos!$J$9,M36&gt;Objetivos!$J$9),W36*Objetivos!$K$9,IF(OR(M36=Objetivos!$J$13,M36&lt;Objetivos!$J$13),W36*Objetivos!$K$13,IF(OR(M36=Objetivos!$J$12,M36&lt;Objetivos!$J$12),W36*Objetivos!$K$12,IF(OR(M36=Objetivos!$J$11,M36&lt;Objetivos!$J$11),W36*Objetivos!$K$11,IF(OR(M36=Objetivos!$J$10,M36&lt;Objetivos!$J$10),W36*Objetivos!$K$10,0))))))))</f>
        <v>0</v>
      </c>
      <c r="Y36" s="127">
        <f t="shared" si="9"/>
        <v>0</v>
      </c>
    </row>
    <row r="37" spans="1:25" x14ac:dyDescent="0.25">
      <c r="A37" s="104">
        <f>CDM!$A46</f>
        <v>44882</v>
      </c>
      <c r="B37" s="107">
        <f>CDM!$C46</f>
        <v>86920</v>
      </c>
      <c r="C37" s="104" t="str">
        <f>CDM!$D46</f>
        <v>EMERTELEVT246</v>
      </c>
      <c r="D37" s="105"/>
      <c r="E37" s="167" t="str">
        <f>CDM!$F46</f>
        <v>MARISOL LOPEZ DIAZ</v>
      </c>
      <c r="F37" s="105" t="str">
        <f>CDM!$G46</f>
        <v>MARIA AYESA GARRIDO BLANCO</v>
      </c>
      <c r="G37" s="168">
        <f>CDM!$I46</f>
        <v>77.345820000000018</v>
      </c>
      <c r="H37" s="169">
        <f>IFERROR(VLOOKUP(C37,Movil_Report!A:B,2,0),0)</f>
        <v>0</v>
      </c>
      <c r="I37" s="169">
        <f>CDM!$R46</f>
        <v>8</v>
      </c>
      <c r="J37" s="124">
        <f t="shared" si="3"/>
        <v>0</v>
      </c>
      <c r="K37" s="124">
        <f t="shared" si="1"/>
        <v>0.10343157522927546</v>
      </c>
      <c r="L37" s="169">
        <f>CDM!$AB46</f>
        <v>6</v>
      </c>
      <c r="M37" s="165">
        <f t="shared" si="4"/>
        <v>0.75</v>
      </c>
      <c r="N37" s="4">
        <f>CDM!$U46</f>
        <v>6</v>
      </c>
      <c r="O37" s="4">
        <f>CDM!$W46</f>
        <v>6</v>
      </c>
      <c r="P37" s="159">
        <f t="shared" si="5"/>
        <v>0</v>
      </c>
      <c r="Q37" s="159">
        <f t="shared" si="5"/>
        <v>0.75</v>
      </c>
      <c r="R37" s="125">
        <f>IF(J37&lt;Objetivos!$D$17,0,IF(OR(Datos!J37=Objetivos!$D$39,J37&gt;Objetivos!$D$39),Datos!H37*Objetivos!$F$39,IF(OR(Datos!J37=Objetivos!$D$38,J37&gt;Objetivos!$D$38),Datos!H37*Objetivos!$F$38,IF(OR(Datos!J37=Objetivos!$D$37,J37&gt;Objetivos!$D$37),Datos!H37*Objetivos!$F$37,IF(OR(Datos!J37=Objetivos!$D$36,J37&gt;Objetivos!$D$36),Datos!H37*Objetivos!$F$36,IF(OR(Datos!J37=Objetivos!$D$35,J37&gt;Objetivos!$D$35),Datos!H37*Objetivos!$F$35,IF(OR(Datos!J37=Objetivos!$D$34,J37&gt;Objetivos!$D$34),Datos!H37*Objetivos!$F$34,IF(OR(Datos!J37=Objetivos!$D$33,J37&gt;Objetivos!$D$33),Datos!H37*Objetivos!$F$33,IF(OR(Datos!J37=Objetivos!$D$32,J37&gt;Objetivos!$D$32),Datos!H37*Objetivos!$F$32,IF(OR(Datos!J37=Objetivos!$D$31,J37&gt;Objetivos!$D$31),Datos!H37*Objetivos!$F$31,IF(OR(Datos!J37=Objetivos!$D$30,J37&gt;Objetivos!$D$30),Datos!H37*Objetivos!$F$30,IF(OR(Datos!J37=Objetivos!$D$29,J37&gt;Objetivos!$D$29),Datos!H37*Objetivos!$F$29,IF(OR(Datos!J37=Objetivos!$D$28,J37&gt;Objetivos!$D$28),Datos!H37*Objetivos!$F$28,IF(OR(Datos!J37=Objetivos!$D$27,J37&gt;Objetivos!$D$27),Datos!H37*Objetivos!$F$27,IF(OR(Datos!J37=Objetivos!$D$26,J37&gt;Objetivos!$D$26),Datos!H37*Objetivos!$F$26,IF(OR(Datos!J37=Objetivos!$D$25,J37&gt;Objetivos!$D$25),Datos!H37*Objetivos!$F$25,IF(OR(Datos!J37=Objetivos!$D$24,J37&gt;Objetivos!$D$24),Datos!H37*Objetivos!$F$24,IF(OR(Datos!J37=Objetivos!$D$23,J37&gt;Objetivos!$D$23),Datos!H37*Objetivos!$F$23,IF(OR(Datos!J37=Objetivos!$D$22,J37&gt;Objetivos!$D$22),Datos!H37*Objetivos!$F$22,IF(OR(Datos!J37=Objetivos!$D$21,J37&gt;Objetivos!$D$21),Datos!H37*Objetivos!$F$21,IF(OR(Datos!J37=Objetivos!$D$20,J37&gt;Objetivos!$D$20),Datos!H37*Objetivos!$F$20,IF(OR(Datos!J37=Objetivos!$D$19,J37&gt;Objetivos!$D$19),Datos!H37*Objetivos!$F$19,IF(OR(Datos!J37=Objetivos!$D$18,J37&gt;Objetivos!$D$18),Datos!H37*Objetivos!$F$18,IF(OR(Datos!J37=Objetivos!$D$17,J37&gt;Objetivos!$D$17),Datos!H37*Objetivos!$F$17))))))))))))))))))))))))</f>
        <v>0</v>
      </c>
      <c r="S37" s="125">
        <f>IF(K37&lt;Objetivos!$C$17,0,IF(OR(Datos!K37=Objetivos!$C$39,K37&gt;Objetivos!$C$39),Datos!I37*Objetivos!$E$39,IF(OR(Datos!K37=Objetivos!$C$38,K37&gt;Objetivos!$C$38),Datos!I37*Objetivos!$E$38,IF(OR(Datos!K37=Objetivos!$C$37,K37&gt;Objetivos!$C$37),Datos!I37*Objetivos!$E$37,IF(OR(Datos!K37=Objetivos!$C$36,K37&gt;Objetivos!$C$36),Datos!I37*Objetivos!$E$36,IF(OR(Datos!K37=Objetivos!$C$35,K37&gt;Objetivos!$C$35),Datos!I37*Objetivos!$E$35,IF(OR(Datos!K37=Objetivos!$C$34,K37&gt;Objetivos!$C$34),Datos!I37*Objetivos!$E$34,IF(OR(Datos!K37=Objetivos!$C$33,K37&gt;Objetivos!$C$33),Datos!I37*Objetivos!$E$33,IF(OR(Datos!K37=Objetivos!$C$32,K37&gt;Objetivos!$C$32),Datos!I37*Objetivos!$E$32,IF(OR(Datos!K37=Objetivos!$C$31,K37&gt;Objetivos!$C$31),Datos!I37*Objetivos!$E$31,IF(OR(Datos!K37=Objetivos!$C$30,K37&gt;Objetivos!$C$30),Datos!I37*Objetivos!$E$30,IF(OR(Datos!K37=Objetivos!$C$29,K37&gt;Objetivos!$C$29),Datos!I37*Objetivos!$E$29,IF(OR(Datos!K37=Objetivos!$C$28,K37&gt;Objetivos!$C$28),Datos!I37*Objetivos!$E$28,IF(OR(Datos!K37=Objetivos!$C$27,K37&gt;Objetivos!$C$27),Datos!I37*Objetivos!$E$27,IF(OR(Datos!K37=Objetivos!$C$26,K37&gt;Objetivos!$C$26),Datos!I37*Objetivos!$E$26,IF(OR(Datos!K37=Objetivos!$C$25,K37&gt;Objetivos!$C$25),Datos!I37*Objetivos!$E$25,IF(OR(Datos!K37=Objetivos!$C$24,K37&gt;Objetivos!$C$24),Datos!I37*Objetivos!$E$24,IF(OR(Datos!K37=Objetivos!$C$23,K37&gt;Objetivos!$C$23),Datos!I37*Objetivos!$E$23,IF(OR(Datos!K37=Objetivos!$C$22,K37&gt;Objetivos!$C$22),Datos!I37*Objetivos!$E$22,IF(OR(Datos!K37=Objetivos!$C$21,K37&gt;Objetivos!$C$21),Datos!I37*Objetivos!$E$21,IF(OR(Datos!K37=Objetivos!$C$20,K37&gt;Objetivos!$C$20),Datos!I37*Objetivos!$E$20,IF(OR(Datos!K37=Objetivos!$C$19,K37&gt;Objetivos!$C$19),Datos!I37*Objetivos!$E$19,IF(OR(Datos!K37=Objetivos!$C$18,K37&gt;Objetivos!$C$18),Datos!I37*Objetivos!$E$18,IF(OR(Datos!K37=Objetivos!$C$17,K37&gt;Objetivos!$C$17),Datos!I37*Objetivos!$E$17))))))))))))))))))))))))</f>
        <v>88.000000000000014</v>
      </c>
      <c r="T37" s="125">
        <f t="shared" si="6"/>
        <v>88.000000000000014</v>
      </c>
      <c r="U37" s="128">
        <f t="shared" si="7"/>
        <v>0</v>
      </c>
      <c r="V37" s="128">
        <f t="shared" si="2"/>
        <v>88.000000000000014</v>
      </c>
      <c r="W37" s="127">
        <f t="shared" si="8"/>
        <v>88.000000000000014</v>
      </c>
      <c r="X37" s="126">
        <f>+IF(OR(M37=Objetivos!$J$6,M37&gt;Objetivos!$J$6),W37*Objetivos!$K$6,IF(OR(M37=Objetivos!$J$7,M37&gt;Objetivos!$J$7),W37*Objetivos!$K$7,IF(OR(M37=Objetivos!$J$8,M37&gt;Objetivos!$J$8),W37*Objetivos!$K$8,IF(OR(M37=Objetivos!$J$9,M37&gt;Objetivos!$J$9),W37*Objetivos!$K$9,IF(OR(M37=Objetivos!$J$13,M37&lt;Objetivos!$J$13),W37*Objetivos!$K$13,IF(OR(M37=Objetivos!$J$12,M37&lt;Objetivos!$J$12),W37*Objetivos!$K$12,IF(OR(M37=Objetivos!$J$11,M37&lt;Objetivos!$J$11),W37*Objetivos!$K$11,IF(OR(M37=Objetivos!$J$10,M37&lt;Objetivos!$J$10),W37*Objetivos!$K$10,0))))))))</f>
        <v>13.200000000000001</v>
      </c>
      <c r="Y37" s="127">
        <f t="shared" si="9"/>
        <v>101.20000000000002</v>
      </c>
    </row>
    <row r="38" spans="1:25" x14ac:dyDescent="0.25">
      <c r="A38" s="104">
        <f>CDM!$A47</f>
        <v>45026</v>
      </c>
      <c r="B38" s="107" t="str">
        <f>CDM!$C47</f>
        <v>86006/89853</v>
      </c>
      <c r="C38" s="104" t="str">
        <f>CDM!$D47</f>
        <v>EMERTELEVT274</v>
      </c>
      <c r="D38" s="105"/>
      <c r="E38" s="167" t="str">
        <f>CDM!$F47</f>
        <v>RAQUEL SECILLA MOLINA</v>
      </c>
      <c r="F38" s="105" t="str">
        <f>CDM!$G47</f>
        <v>MARIA AYESA GARRIDO BLANCO</v>
      </c>
      <c r="G38" s="168">
        <f>CDM!$I47</f>
        <v>0</v>
      </c>
      <c r="H38" s="169">
        <f>IFERROR(VLOOKUP(C38,Movil_Report!A:B,2,0),0)</f>
        <v>0</v>
      </c>
      <c r="I38" s="169">
        <f>CDM!$R47</f>
        <v>0</v>
      </c>
      <c r="J38" s="124">
        <f t="shared" si="3"/>
        <v>0</v>
      </c>
      <c r="K38" s="124">
        <f t="shared" si="1"/>
        <v>0</v>
      </c>
      <c r="L38" s="169">
        <f>CDM!$AB47</f>
        <v>0</v>
      </c>
      <c r="M38" s="165">
        <f t="shared" si="4"/>
        <v>0</v>
      </c>
      <c r="N38" s="4">
        <f>CDM!$U47</f>
        <v>0</v>
      </c>
      <c r="O38" s="4">
        <f>CDM!$W47</f>
        <v>0</v>
      </c>
      <c r="P38" s="159">
        <f t="shared" si="5"/>
        <v>0</v>
      </c>
      <c r="Q38" s="159">
        <f t="shared" si="5"/>
        <v>0</v>
      </c>
      <c r="R38" s="125">
        <f>IF(J38&lt;Objetivos!$D$17,0,IF(OR(Datos!J38=Objetivos!$D$39,J38&gt;Objetivos!$D$39),Datos!H38*Objetivos!$F$39,IF(OR(Datos!J38=Objetivos!$D$38,J38&gt;Objetivos!$D$38),Datos!H38*Objetivos!$F$38,IF(OR(Datos!J38=Objetivos!$D$37,J38&gt;Objetivos!$D$37),Datos!H38*Objetivos!$F$37,IF(OR(Datos!J38=Objetivos!$D$36,J38&gt;Objetivos!$D$36),Datos!H38*Objetivos!$F$36,IF(OR(Datos!J38=Objetivos!$D$35,J38&gt;Objetivos!$D$35),Datos!H38*Objetivos!$F$35,IF(OR(Datos!J38=Objetivos!$D$34,J38&gt;Objetivos!$D$34),Datos!H38*Objetivos!$F$34,IF(OR(Datos!J38=Objetivos!$D$33,J38&gt;Objetivos!$D$33),Datos!H38*Objetivos!$F$33,IF(OR(Datos!J38=Objetivos!$D$32,J38&gt;Objetivos!$D$32),Datos!H38*Objetivos!$F$32,IF(OR(Datos!J38=Objetivos!$D$31,J38&gt;Objetivos!$D$31),Datos!H38*Objetivos!$F$31,IF(OR(Datos!J38=Objetivos!$D$30,J38&gt;Objetivos!$D$30),Datos!H38*Objetivos!$F$30,IF(OR(Datos!J38=Objetivos!$D$29,J38&gt;Objetivos!$D$29),Datos!H38*Objetivos!$F$29,IF(OR(Datos!J38=Objetivos!$D$28,J38&gt;Objetivos!$D$28),Datos!H38*Objetivos!$F$28,IF(OR(Datos!J38=Objetivos!$D$27,J38&gt;Objetivos!$D$27),Datos!H38*Objetivos!$F$27,IF(OR(Datos!J38=Objetivos!$D$26,J38&gt;Objetivos!$D$26),Datos!H38*Objetivos!$F$26,IF(OR(Datos!J38=Objetivos!$D$25,J38&gt;Objetivos!$D$25),Datos!H38*Objetivos!$F$25,IF(OR(Datos!J38=Objetivos!$D$24,J38&gt;Objetivos!$D$24),Datos!H38*Objetivos!$F$24,IF(OR(Datos!J38=Objetivos!$D$23,J38&gt;Objetivos!$D$23),Datos!H38*Objetivos!$F$23,IF(OR(Datos!J38=Objetivos!$D$22,J38&gt;Objetivos!$D$22),Datos!H38*Objetivos!$F$22,IF(OR(Datos!J38=Objetivos!$D$21,J38&gt;Objetivos!$D$21),Datos!H38*Objetivos!$F$21,IF(OR(Datos!J38=Objetivos!$D$20,J38&gt;Objetivos!$D$20),Datos!H38*Objetivos!$F$20,IF(OR(Datos!J38=Objetivos!$D$19,J38&gt;Objetivos!$D$19),Datos!H38*Objetivos!$F$19,IF(OR(Datos!J38=Objetivos!$D$18,J38&gt;Objetivos!$D$18),Datos!H38*Objetivos!$F$18,IF(OR(Datos!J38=Objetivos!$D$17,J38&gt;Objetivos!$D$17),Datos!H38*Objetivos!$F$17))))))))))))))))))))))))</f>
        <v>0</v>
      </c>
      <c r="S38" s="125">
        <f>IF(K38&lt;Objetivos!$C$17,0,IF(OR(Datos!K38=Objetivos!$C$39,K38&gt;Objetivos!$C$39),Datos!I38*Objetivos!$E$39,IF(OR(Datos!K38=Objetivos!$C$38,K38&gt;Objetivos!$C$38),Datos!I38*Objetivos!$E$38,IF(OR(Datos!K38=Objetivos!$C$37,K38&gt;Objetivos!$C$37),Datos!I38*Objetivos!$E$37,IF(OR(Datos!K38=Objetivos!$C$36,K38&gt;Objetivos!$C$36),Datos!I38*Objetivos!$E$36,IF(OR(Datos!K38=Objetivos!$C$35,K38&gt;Objetivos!$C$35),Datos!I38*Objetivos!$E$35,IF(OR(Datos!K38=Objetivos!$C$34,K38&gt;Objetivos!$C$34),Datos!I38*Objetivos!$E$34,IF(OR(Datos!K38=Objetivos!$C$33,K38&gt;Objetivos!$C$33),Datos!I38*Objetivos!$E$33,IF(OR(Datos!K38=Objetivos!$C$32,K38&gt;Objetivos!$C$32),Datos!I38*Objetivos!$E$32,IF(OR(Datos!K38=Objetivos!$C$31,K38&gt;Objetivos!$C$31),Datos!I38*Objetivos!$E$31,IF(OR(Datos!K38=Objetivos!$C$30,K38&gt;Objetivos!$C$30),Datos!I38*Objetivos!$E$30,IF(OR(Datos!K38=Objetivos!$C$29,K38&gt;Objetivos!$C$29),Datos!I38*Objetivos!$E$29,IF(OR(Datos!K38=Objetivos!$C$28,K38&gt;Objetivos!$C$28),Datos!I38*Objetivos!$E$28,IF(OR(Datos!K38=Objetivos!$C$27,K38&gt;Objetivos!$C$27),Datos!I38*Objetivos!$E$27,IF(OR(Datos!K38=Objetivos!$C$26,K38&gt;Objetivos!$C$26),Datos!I38*Objetivos!$E$26,IF(OR(Datos!K38=Objetivos!$C$25,K38&gt;Objetivos!$C$25),Datos!I38*Objetivos!$E$25,IF(OR(Datos!K38=Objetivos!$C$24,K38&gt;Objetivos!$C$24),Datos!I38*Objetivos!$E$24,IF(OR(Datos!K38=Objetivos!$C$23,K38&gt;Objetivos!$C$23),Datos!I38*Objetivos!$E$23,IF(OR(Datos!K38=Objetivos!$C$22,K38&gt;Objetivos!$C$22),Datos!I38*Objetivos!$E$22,IF(OR(Datos!K38=Objetivos!$C$21,K38&gt;Objetivos!$C$21),Datos!I38*Objetivos!$E$21,IF(OR(Datos!K38=Objetivos!$C$20,K38&gt;Objetivos!$C$20),Datos!I38*Objetivos!$E$20,IF(OR(Datos!K38=Objetivos!$C$19,K38&gt;Objetivos!$C$19),Datos!I38*Objetivos!$E$19,IF(OR(Datos!K38=Objetivos!$C$18,K38&gt;Objetivos!$C$18),Datos!I38*Objetivos!$E$18,IF(OR(Datos!K38=Objetivos!$C$17,K38&gt;Objetivos!$C$17),Datos!I38*Objetivos!$E$17))))))))))))))))))))))))</f>
        <v>0</v>
      </c>
      <c r="T38" s="125">
        <f t="shared" si="6"/>
        <v>0</v>
      </c>
      <c r="U38" s="128">
        <f t="shared" si="7"/>
        <v>0</v>
      </c>
      <c r="V38" s="128">
        <f t="shared" si="2"/>
        <v>0</v>
      </c>
      <c r="W38" s="127">
        <f t="shared" si="8"/>
        <v>0</v>
      </c>
      <c r="X38" s="126">
        <f>+IF(OR(M38=Objetivos!$J$6,M38&gt;Objetivos!$J$6),W38*Objetivos!$K$6,IF(OR(M38=Objetivos!$J$7,M38&gt;Objetivos!$J$7),W38*Objetivos!$K$7,IF(OR(M38=Objetivos!$J$8,M38&gt;Objetivos!$J$8),W38*Objetivos!$K$8,IF(OR(M38=Objetivos!$J$9,M38&gt;Objetivos!$J$9),W38*Objetivos!$K$9,IF(OR(M38=Objetivos!$J$13,M38&lt;Objetivos!$J$13),W38*Objetivos!$K$13,IF(OR(M38=Objetivos!$J$12,M38&lt;Objetivos!$J$12),W38*Objetivos!$K$12,IF(OR(M38=Objetivos!$J$11,M38&lt;Objetivos!$J$11),W38*Objetivos!$K$11,IF(OR(M38=Objetivos!$J$10,M38&lt;Objetivos!$J$10),W38*Objetivos!$K$10,0))))))))</f>
        <v>0</v>
      </c>
      <c r="Y38" s="127">
        <f t="shared" si="9"/>
        <v>0</v>
      </c>
    </row>
    <row r="39" spans="1:25" x14ac:dyDescent="0.25">
      <c r="A39" s="104">
        <f>CDM!$A48</f>
        <v>45098</v>
      </c>
      <c r="B39" s="107">
        <f>CDM!$C48</f>
        <v>87384</v>
      </c>
      <c r="C39" s="104" t="str">
        <f>CDM!$D48</f>
        <v>EMERTELEVT305</v>
      </c>
      <c r="D39" s="105"/>
      <c r="E39" s="167" t="str">
        <f>CDM!$F48</f>
        <v>RAQUEL APARICIO LEDESMA</v>
      </c>
      <c r="F39" s="105" t="str">
        <f>CDM!$G48</f>
        <v>MARIA AYESA GARRIDO BLANCO</v>
      </c>
      <c r="G39" s="168">
        <f>CDM!$I48</f>
        <v>74.065817999999993</v>
      </c>
      <c r="H39" s="169">
        <f>IFERROR(VLOOKUP(C39,Movil_Report!A:B,2,0),0)</f>
        <v>0</v>
      </c>
      <c r="I39" s="169">
        <f>CDM!$R48</f>
        <v>4</v>
      </c>
      <c r="J39" s="124">
        <f t="shared" si="3"/>
        <v>0</v>
      </c>
      <c r="K39" s="124">
        <f t="shared" si="1"/>
        <v>5.4006019348898572E-2</v>
      </c>
      <c r="L39" s="169">
        <f>CDM!$AB48</f>
        <v>4</v>
      </c>
      <c r="M39" s="165">
        <f t="shared" si="4"/>
        <v>1</v>
      </c>
      <c r="N39" s="4">
        <f>CDM!$U48</f>
        <v>2</v>
      </c>
      <c r="O39" s="4">
        <f>CDM!$W48</f>
        <v>2</v>
      </c>
      <c r="P39" s="159">
        <f t="shared" si="5"/>
        <v>0</v>
      </c>
      <c r="Q39" s="159">
        <f t="shared" si="5"/>
        <v>0.5</v>
      </c>
      <c r="R39" s="125">
        <f>IF(J39&lt;Objetivos!$D$17,0,IF(OR(Datos!J39=Objetivos!$D$39,J39&gt;Objetivos!$D$39),Datos!H39*Objetivos!$F$39,IF(OR(Datos!J39=Objetivos!$D$38,J39&gt;Objetivos!$D$38),Datos!H39*Objetivos!$F$38,IF(OR(Datos!J39=Objetivos!$D$37,J39&gt;Objetivos!$D$37),Datos!H39*Objetivos!$F$37,IF(OR(Datos!J39=Objetivos!$D$36,J39&gt;Objetivos!$D$36),Datos!H39*Objetivos!$F$36,IF(OR(Datos!J39=Objetivos!$D$35,J39&gt;Objetivos!$D$35),Datos!H39*Objetivos!$F$35,IF(OR(Datos!J39=Objetivos!$D$34,J39&gt;Objetivos!$D$34),Datos!H39*Objetivos!$F$34,IF(OR(Datos!J39=Objetivos!$D$33,J39&gt;Objetivos!$D$33),Datos!H39*Objetivos!$F$33,IF(OR(Datos!J39=Objetivos!$D$32,J39&gt;Objetivos!$D$32),Datos!H39*Objetivos!$F$32,IF(OR(Datos!J39=Objetivos!$D$31,J39&gt;Objetivos!$D$31),Datos!H39*Objetivos!$F$31,IF(OR(Datos!J39=Objetivos!$D$30,J39&gt;Objetivos!$D$30),Datos!H39*Objetivos!$F$30,IF(OR(Datos!J39=Objetivos!$D$29,J39&gt;Objetivos!$D$29),Datos!H39*Objetivos!$F$29,IF(OR(Datos!J39=Objetivos!$D$28,J39&gt;Objetivos!$D$28),Datos!H39*Objetivos!$F$28,IF(OR(Datos!J39=Objetivos!$D$27,J39&gt;Objetivos!$D$27),Datos!H39*Objetivos!$F$27,IF(OR(Datos!J39=Objetivos!$D$26,J39&gt;Objetivos!$D$26),Datos!H39*Objetivos!$F$26,IF(OR(Datos!J39=Objetivos!$D$25,J39&gt;Objetivos!$D$25),Datos!H39*Objetivos!$F$25,IF(OR(Datos!J39=Objetivos!$D$24,J39&gt;Objetivos!$D$24),Datos!H39*Objetivos!$F$24,IF(OR(Datos!J39=Objetivos!$D$23,J39&gt;Objetivos!$D$23),Datos!H39*Objetivos!$F$23,IF(OR(Datos!J39=Objetivos!$D$22,J39&gt;Objetivos!$D$22),Datos!H39*Objetivos!$F$22,IF(OR(Datos!J39=Objetivos!$D$21,J39&gt;Objetivos!$D$21),Datos!H39*Objetivos!$F$21,IF(OR(Datos!J39=Objetivos!$D$20,J39&gt;Objetivos!$D$20),Datos!H39*Objetivos!$F$20,IF(OR(Datos!J39=Objetivos!$D$19,J39&gt;Objetivos!$D$19),Datos!H39*Objetivos!$F$19,IF(OR(Datos!J39=Objetivos!$D$18,J39&gt;Objetivos!$D$18),Datos!H39*Objetivos!$F$18,IF(OR(Datos!J39=Objetivos!$D$17,J39&gt;Objetivos!$D$17),Datos!H39*Objetivos!$F$17))))))))))))))))))))))))</f>
        <v>0</v>
      </c>
      <c r="S39" s="125">
        <f>IF(K39&lt;Objetivos!$C$17,0,IF(OR(Datos!K39=Objetivos!$C$39,K39&gt;Objetivos!$C$39),Datos!I39*Objetivos!$E$39,IF(OR(Datos!K39=Objetivos!$C$38,K39&gt;Objetivos!$C$38),Datos!I39*Objetivos!$E$38,IF(OR(Datos!K39=Objetivos!$C$37,K39&gt;Objetivos!$C$37),Datos!I39*Objetivos!$E$37,IF(OR(Datos!K39=Objetivos!$C$36,K39&gt;Objetivos!$C$36),Datos!I39*Objetivos!$E$36,IF(OR(Datos!K39=Objetivos!$C$35,K39&gt;Objetivos!$C$35),Datos!I39*Objetivos!$E$35,IF(OR(Datos!K39=Objetivos!$C$34,K39&gt;Objetivos!$C$34),Datos!I39*Objetivos!$E$34,IF(OR(Datos!K39=Objetivos!$C$33,K39&gt;Objetivos!$C$33),Datos!I39*Objetivos!$E$33,IF(OR(Datos!K39=Objetivos!$C$32,K39&gt;Objetivos!$C$32),Datos!I39*Objetivos!$E$32,IF(OR(Datos!K39=Objetivos!$C$31,K39&gt;Objetivos!$C$31),Datos!I39*Objetivos!$E$31,IF(OR(Datos!K39=Objetivos!$C$30,K39&gt;Objetivos!$C$30),Datos!I39*Objetivos!$E$30,IF(OR(Datos!K39=Objetivos!$C$29,K39&gt;Objetivos!$C$29),Datos!I39*Objetivos!$E$29,IF(OR(Datos!K39=Objetivos!$C$28,K39&gt;Objetivos!$C$28),Datos!I39*Objetivos!$E$28,IF(OR(Datos!K39=Objetivos!$C$27,K39&gt;Objetivos!$C$27),Datos!I39*Objetivos!$E$27,IF(OR(Datos!K39=Objetivos!$C$26,K39&gt;Objetivos!$C$26),Datos!I39*Objetivos!$E$26,IF(OR(Datos!K39=Objetivos!$C$25,K39&gt;Objetivos!$C$25),Datos!I39*Objetivos!$E$25,IF(OR(Datos!K39=Objetivos!$C$24,K39&gt;Objetivos!$C$24),Datos!I39*Objetivos!$E$24,IF(OR(Datos!K39=Objetivos!$C$23,K39&gt;Objetivos!$C$23),Datos!I39*Objetivos!$E$23,IF(OR(Datos!K39=Objetivos!$C$22,K39&gt;Objetivos!$C$22),Datos!I39*Objetivos!$E$22,IF(OR(Datos!K39=Objetivos!$C$21,K39&gt;Objetivos!$C$21),Datos!I39*Objetivos!$E$21,IF(OR(Datos!K39=Objetivos!$C$20,K39&gt;Objetivos!$C$20),Datos!I39*Objetivos!$E$20,IF(OR(Datos!K39=Objetivos!$C$19,K39&gt;Objetivos!$C$19),Datos!I39*Objetivos!$E$19,IF(OR(Datos!K39=Objetivos!$C$18,K39&gt;Objetivos!$C$18),Datos!I39*Objetivos!$E$18,IF(OR(Datos!K39=Objetivos!$C$17,K39&gt;Objetivos!$C$17),Datos!I39*Objetivos!$E$17))))))))))))))))))))))))</f>
        <v>0</v>
      </c>
      <c r="T39" s="125">
        <f t="shared" si="6"/>
        <v>0</v>
      </c>
      <c r="U39" s="128">
        <f t="shared" si="7"/>
        <v>0</v>
      </c>
      <c r="V39" s="128">
        <f t="shared" si="2"/>
        <v>0</v>
      </c>
      <c r="W39" s="127">
        <f t="shared" si="8"/>
        <v>0</v>
      </c>
      <c r="X39" s="126">
        <f>+IF(OR(M39=Objetivos!$J$6,M39&gt;Objetivos!$J$6),W39*Objetivos!$K$6,IF(OR(M39=Objetivos!$J$7,M39&gt;Objetivos!$J$7),W39*Objetivos!$K$7,IF(OR(M39=Objetivos!$J$8,M39&gt;Objetivos!$J$8),W39*Objetivos!$K$8,IF(OR(M39=Objetivos!$J$9,M39&gt;Objetivos!$J$9),W39*Objetivos!$K$9,IF(OR(M39=Objetivos!$J$13,M39&lt;Objetivos!$J$13),W39*Objetivos!$K$13,IF(OR(M39=Objetivos!$J$12,M39&lt;Objetivos!$J$12),W39*Objetivos!$K$12,IF(OR(M39=Objetivos!$J$11,M39&lt;Objetivos!$J$11),W39*Objetivos!$K$11,IF(OR(M39=Objetivos!$J$10,M39&lt;Objetivos!$J$10),W39*Objetivos!$K$10,0))))))))</f>
        <v>0</v>
      </c>
      <c r="Y39" s="127">
        <f t="shared" si="9"/>
        <v>0</v>
      </c>
    </row>
    <row r="40" spans="1:25" x14ac:dyDescent="0.25">
      <c r="A40" s="104">
        <f>CDM!$A49</f>
        <v>45110</v>
      </c>
      <c r="B40" s="107">
        <f>CDM!$C49</f>
        <v>87391</v>
      </c>
      <c r="C40" s="104" t="str">
        <f>CDM!$D49</f>
        <v>EMERTELEVT309</v>
      </c>
      <c r="D40" s="105"/>
      <c r="E40" s="167" t="str">
        <f>CDM!$F49</f>
        <v xml:space="preserve">EVA MARIA JIMENEZ CUESTA </v>
      </c>
      <c r="F40" s="105" t="str">
        <f>CDM!$G49</f>
        <v>MARIA AYESA GARRIDO BLANCO</v>
      </c>
      <c r="G40" s="168">
        <f>CDM!$I49</f>
        <v>66.351096999999996</v>
      </c>
      <c r="H40" s="169">
        <f>IFERROR(VLOOKUP(C40,Movil_Report!A:B,2,0),0)</f>
        <v>8</v>
      </c>
      <c r="I40" s="169">
        <f>CDM!$R49</f>
        <v>6</v>
      </c>
      <c r="J40" s="124">
        <f t="shared" si="3"/>
        <v>0.12057072696175619</v>
      </c>
      <c r="K40" s="124">
        <f t="shared" si="1"/>
        <v>9.0428045221317144E-2</v>
      </c>
      <c r="L40" s="169">
        <f>CDM!$AB49</f>
        <v>5</v>
      </c>
      <c r="M40" s="165">
        <f t="shared" si="4"/>
        <v>0.83333333333333337</v>
      </c>
      <c r="N40" s="4">
        <f>CDM!$U49</f>
        <v>2</v>
      </c>
      <c r="O40" s="4">
        <f>CDM!$W49</f>
        <v>2</v>
      </c>
      <c r="P40" s="159">
        <f t="shared" si="5"/>
        <v>0.25</v>
      </c>
      <c r="Q40" s="159">
        <f t="shared" si="5"/>
        <v>0.33333333333333331</v>
      </c>
      <c r="R40" s="125">
        <f>IF(J40&lt;Objetivos!$D$17,0,IF(OR(Datos!J40=Objetivos!$D$39,J40&gt;Objetivos!$D$39),Datos!H40*Objetivos!$F$39,IF(OR(Datos!J40=Objetivos!$D$38,J40&gt;Objetivos!$D$38),Datos!H40*Objetivos!$F$38,IF(OR(Datos!J40=Objetivos!$D$37,J40&gt;Objetivos!$D$37),Datos!H40*Objetivos!$F$37,IF(OR(Datos!J40=Objetivos!$D$36,J40&gt;Objetivos!$D$36),Datos!H40*Objetivos!$F$36,IF(OR(Datos!J40=Objetivos!$D$35,J40&gt;Objetivos!$D$35),Datos!H40*Objetivos!$F$35,IF(OR(Datos!J40=Objetivos!$D$34,J40&gt;Objetivos!$D$34),Datos!H40*Objetivos!$F$34,IF(OR(Datos!J40=Objetivos!$D$33,J40&gt;Objetivos!$D$33),Datos!H40*Objetivos!$F$33,IF(OR(Datos!J40=Objetivos!$D$32,J40&gt;Objetivos!$D$32),Datos!H40*Objetivos!$F$32,IF(OR(Datos!J40=Objetivos!$D$31,J40&gt;Objetivos!$D$31),Datos!H40*Objetivos!$F$31,IF(OR(Datos!J40=Objetivos!$D$30,J40&gt;Objetivos!$D$30),Datos!H40*Objetivos!$F$30,IF(OR(Datos!J40=Objetivos!$D$29,J40&gt;Objetivos!$D$29),Datos!H40*Objetivos!$F$29,IF(OR(Datos!J40=Objetivos!$D$28,J40&gt;Objetivos!$D$28),Datos!H40*Objetivos!$F$28,IF(OR(Datos!J40=Objetivos!$D$27,J40&gt;Objetivos!$D$27),Datos!H40*Objetivos!$F$27,IF(OR(Datos!J40=Objetivos!$D$26,J40&gt;Objetivos!$D$26),Datos!H40*Objetivos!$F$26,IF(OR(Datos!J40=Objetivos!$D$25,J40&gt;Objetivos!$D$25),Datos!H40*Objetivos!$F$25,IF(OR(Datos!J40=Objetivos!$D$24,J40&gt;Objetivos!$D$24),Datos!H40*Objetivos!$F$24,IF(OR(Datos!J40=Objetivos!$D$23,J40&gt;Objetivos!$D$23),Datos!H40*Objetivos!$F$23,IF(OR(Datos!J40=Objetivos!$D$22,J40&gt;Objetivos!$D$22),Datos!H40*Objetivos!$F$22,IF(OR(Datos!J40=Objetivos!$D$21,J40&gt;Objetivos!$D$21),Datos!H40*Objetivos!$F$21,IF(OR(Datos!J40=Objetivos!$D$20,J40&gt;Objetivos!$D$20),Datos!H40*Objetivos!$F$20,IF(OR(Datos!J40=Objetivos!$D$19,J40&gt;Objetivos!$D$19),Datos!H40*Objetivos!$F$19,IF(OR(Datos!J40=Objetivos!$D$18,J40&gt;Objetivos!$D$18),Datos!H40*Objetivos!$F$18,IF(OR(Datos!J40=Objetivos!$D$17,J40&gt;Objetivos!$D$17),Datos!H40*Objetivos!$F$17))))))))))))))))))))))))</f>
        <v>0</v>
      </c>
      <c r="S40" s="125">
        <f>IF(K40&lt;Objetivos!$C$17,0,IF(OR(Datos!K40=Objetivos!$C$39,K40&gt;Objetivos!$C$39),Datos!I40*Objetivos!$E$39,IF(OR(Datos!K40=Objetivos!$C$38,K40&gt;Objetivos!$C$38),Datos!I40*Objetivos!$E$38,IF(OR(Datos!K40=Objetivos!$C$37,K40&gt;Objetivos!$C$37),Datos!I40*Objetivos!$E$37,IF(OR(Datos!K40=Objetivos!$C$36,K40&gt;Objetivos!$C$36),Datos!I40*Objetivos!$E$36,IF(OR(Datos!K40=Objetivos!$C$35,K40&gt;Objetivos!$C$35),Datos!I40*Objetivos!$E$35,IF(OR(Datos!K40=Objetivos!$C$34,K40&gt;Objetivos!$C$34),Datos!I40*Objetivos!$E$34,IF(OR(Datos!K40=Objetivos!$C$33,K40&gt;Objetivos!$C$33),Datos!I40*Objetivos!$E$33,IF(OR(Datos!K40=Objetivos!$C$32,K40&gt;Objetivos!$C$32),Datos!I40*Objetivos!$E$32,IF(OR(Datos!K40=Objetivos!$C$31,K40&gt;Objetivos!$C$31),Datos!I40*Objetivos!$E$31,IF(OR(Datos!K40=Objetivos!$C$30,K40&gt;Objetivos!$C$30),Datos!I40*Objetivos!$E$30,IF(OR(Datos!K40=Objetivos!$C$29,K40&gt;Objetivos!$C$29),Datos!I40*Objetivos!$E$29,IF(OR(Datos!K40=Objetivos!$C$28,K40&gt;Objetivos!$C$28),Datos!I40*Objetivos!$E$28,IF(OR(Datos!K40=Objetivos!$C$27,K40&gt;Objetivos!$C$27),Datos!I40*Objetivos!$E$27,IF(OR(Datos!K40=Objetivos!$C$26,K40&gt;Objetivos!$C$26),Datos!I40*Objetivos!$E$26,IF(OR(Datos!K40=Objetivos!$C$25,K40&gt;Objetivos!$C$25),Datos!I40*Objetivos!$E$25,IF(OR(Datos!K40=Objetivos!$C$24,K40&gt;Objetivos!$C$24),Datos!I40*Objetivos!$E$24,IF(OR(Datos!K40=Objetivos!$C$23,K40&gt;Objetivos!$C$23),Datos!I40*Objetivos!$E$23,IF(OR(Datos!K40=Objetivos!$C$22,K40&gt;Objetivos!$C$22),Datos!I40*Objetivos!$E$22,IF(OR(Datos!K40=Objetivos!$C$21,K40&gt;Objetivos!$C$21),Datos!I40*Objetivos!$E$21,IF(OR(Datos!K40=Objetivos!$C$20,K40&gt;Objetivos!$C$20),Datos!I40*Objetivos!$E$20,IF(OR(Datos!K40=Objetivos!$C$19,K40&gt;Objetivos!$C$19),Datos!I40*Objetivos!$E$19,IF(OR(Datos!K40=Objetivos!$C$18,K40&gt;Objetivos!$C$18),Datos!I40*Objetivos!$E$18,IF(OR(Datos!K40=Objetivos!$C$17,K40&gt;Objetivos!$C$17),Datos!I40*Objetivos!$E$17))))))))))))))))))))))))</f>
        <v>60</v>
      </c>
      <c r="T40" s="125">
        <f t="shared" si="6"/>
        <v>60</v>
      </c>
      <c r="U40" s="128">
        <f t="shared" si="7"/>
        <v>0</v>
      </c>
      <c r="V40" s="128">
        <f t="shared" si="2"/>
        <v>20</v>
      </c>
      <c r="W40" s="127">
        <f t="shared" si="8"/>
        <v>20</v>
      </c>
      <c r="X40" s="126">
        <f>+IF(OR(M40=Objetivos!$J$6,M40&gt;Objetivos!$J$6),W40*Objetivos!$K$6,IF(OR(M40=Objetivos!$J$7,M40&gt;Objetivos!$J$7),W40*Objetivos!$K$7,IF(OR(M40=Objetivos!$J$8,M40&gt;Objetivos!$J$8),W40*Objetivos!$K$8,IF(OR(M40=Objetivos!$J$9,M40&gt;Objetivos!$J$9),W40*Objetivos!$K$9,IF(OR(M40=Objetivos!$J$13,M40&lt;Objetivos!$J$13),W40*Objetivos!$K$13,IF(OR(M40=Objetivos!$J$12,M40&lt;Objetivos!$J$12),W40*Objetivos!$K$12,IF(OR(M40=Objetivos!$J$11,M40&lt;Objetivos!$J$11),W40*Objetivos!$K$11,IF(OR(M40=Objetivos!$J$10,M40&lt;Objetivos!$J$10),W40*Objetivos!$K$10,0))))))))</f>
        <v>4</v>
      </c>
      <c r="Y40" s="127">
        <f t="shared" si="9"/>
        <v>24</v>
      </c>
    </row>
    <row r="41" spans="1:25" x14ac:dyDescent="0.25">
      <c r="A41" s="104">
        <f>CDM!$A50</f>
        <v>45145</v>
      </c>
      <c r="B41" s="107">
        <f>CDM!$C50</f>
        <v>89012</v>
      </c>
      <c r="C41" s="104" t="str">
        <f>CDM!$D50</f>
        <v>EMERTELEVT322</v>
      </c>
      <c r="D41" s="105"/>
      <c r="E41" s="167" t="str">
        <f>CDM!$F50</f>
        <v>PATRICIA SANCHEZ MAESTRE</v>
      </c>
      <c r="F41" s="105" t="str">
        <f>CDM!$G50</f>
        <v>MARIA AYESA GARRIDO BLANCO</v>
      </c>
      <c r="G41" s="168">
        <f>CDM!$I50</f>
        <v>0</v>
      </c>
      <c r="H41" s="169">
        <f>IFERROR(VLOOKUP(C41,Movil_Report!A:B,2,0),0)</f>
        <v>5</v>
      </c>
      <c r="I41" s="169">
        <f>CDM!$R50</f>
        <v>0</v>
      </c>
      <c r="J41" s="124">
        <f t="shared" si="3"/>
        <v>0</v>
      </c>
      <c r="K41" s="124">
        <f t="shared" si="1"/>
        <v>0</v>
      </c>
      <c r="L41" s="169">
        <f>CDM!$AB50</f>
        <v>0</v>
      </c>
      <c r="M41" s="165">
        <f t="shared" si="4"/>
        <v>0</v>
      </c>
      <c r="N41" s="4">
        <f>CDM!$U50</f>
        <v>0</v>
      </c>
      <c r="O41" s="4">
        <f>CDM!$W50</f>
        <v>0</v>
      </c>
      <c r="P41" s="159">
        <f t="shared" si="5"/>
        <v>0</v>
      </c>
      <c r="Q41" s="159">
        <f t="shared" si="5"/>
        <v>0</v>
      </c>
      <c r="R41" s="125">
        <f>IF(J41&lt;Objetivos!$D$17,0,IF(OR(Datos!J41=Objetivos!$D$39,J41&gt;Objetivos!$D$39),Datos!H41*Objetivos!$F$39,IF(OR(Datos!J41=Objetivos!$D$38,J41&gt;Objetivos!$D$38),Datos!H41*Objetivos!$F$38,IF(OR(Datos!J41=Objetivos!$D$37,J41&gt;Objetivos!$D$37),Datos!H41*Objetivos!$F$37,IF(OR(Datos!J41=Objetivos!$D$36,J41&gt;Objetivos!$D$36),Datos!H41*Objetivos!$F$36,IF(OR(Datos!J41=Objetivos!$D$35,J41&gt;Objetivos!$D$35),Datos!H41*Objetivos!$F$35,IF(OR(Datos!J41=Objetivos!$D$34,J41&gt;Objetivos!$D$34),Datos!H41*Objetivos!$F$34,IF(OR(Datos!J41=Objetivos!$D$33,J41&gt;Objetivos!$D$33),Datos!H41*Objetivos!$F$33,IF(OR(Datos!J41=Objetivos!$D$32,J41&gt;Objetivos!$D$32),Datos!H41*Objetivos!$F$32,IF(OR(Datos!J41=Objetivos!$D$31,J41&gt;Objetivos!$D$31),Datos!H41*Objetivos!$F$31,IF(OR(Datos!J41=Objetivos!$D$30,J41&gt;Objetivos!$D$30),Datos!H41*Objetivos!$F$30,IF(OR(Datos!J41=Objetivos!$D$29,J41&gt;Objetivos!$D$29),Datos!H41*Objetivos!$F$29,IF(OR(Datos!J41=Objetivos!$D$28,J41&gt;Objetivos!$D$28),Datos!H41*Objetivos!$F$28,IF(OR(Datos!J41=Objetivos!$D$27,J41&gt;Objetivos!$D$27),Datos!H41*Objetivos!$F$27,IF(OR(Datos!J41=Objetivos!$D$26,J41&gt;Objetivos!$D$26),Datos!H41*Objetivos!$F$26,IF(OR(Datos!J41=Objetivos!$D$25,J41&gt;Objetivos!$D$25),Datos!H41*Objetivos!$F$25,IF(OR(Datos!J41=Objetivos!$D$24,J41&gt;Objetivos!$D$24),Datos!H41*Objetivos!$F$24,IF(OR(Datos!J41=Objetivos!$D$23,J41&gt;Objetivos!$D$23),Datos!H41*Objetivos!$F$23,IF(OR(Datos!J41=Objetivos!$D$22,J41&gt;Objetivos!$D$22),Datos!H41*Objetivos!$F$22,IF(OR(Datos!J41=Objetivos!$D$21,J41&gt;Objetivos!$D$21),Datos!H41*Objetivos!$F$21,IF(OR(Datos!J41=Objetivos!$D$20,J41&gt;Objetivos!$D$20),Datos!H41*Objetivos!$F$20,IF(OR(Datos!J41=Objetivos!$D$19,J41&gt;Objetivos!$D$19),Datos!H41*Objetivos!$F$19,IF(OR(Datos!J41=Objetivos!$D$18,J41&gt;Objetivos!$D$18),Datos!H41*Objetivos!$F$18,IF(OR(Datos!J41=Objetivos!$D$17,J41&gt;Objetivos!$D$17),Datos!H41*Objetivos!$F$17))))))))))))))))))))))))</f>
        <v>0</v>
      </c>
      <c r="S41" s="125">
        <f>IF(K41&lt;Objetivos!$C$17,0,IF(OR(Datos!K41=Objetivos!$C$39,K41&gt;Objetivos!$C$39),Datos!I41*Objetivos!$E$39,IF(OR(Datos!K41=Objetivos!$C$38,K41&gt;Objetivos!$C$38),Datos!I41*Objetivos!$E$38,IF(OR(Datos!K41=Objetivos!$C$37,K41&gt;Objetivos!$C$37),Datos!I41*Objetivos!$E$37,IF(OR(Datos!K41=Objetivos!$C$36,K41&gt;Objetivos!$C$36),Datos!I41*Objetivos!$E$36,IF(OR(Datos!K41=Objetivos!$C$35,K41&gt;Objetivos!$C$35),Datos!I41*Objetivos!$E$35,IF(OR(Datos!K41=Objetivos!$C$34,K41&gt;Objetivos!$C$34),Datos!I41*Objetivos!$E$34,IF(OR(Datos!K41=Objetivos!$C$33,K41&gt;Objetivos!$C$33),Datos!I41*Objetivos!$E$33,IF(OR(Datos!K41=Objetivos!$C$32,K41&gt;Objetivos!$C$32),Datos!I41*Objetivos!$E$32,IF(OR(Datos!K41=Objetivos!$C$31,K41&gt;Objetivos!$C$31),Datos!I41*Objetivos!$E$31,IF(OR(Datos!K41=Objetivos!$C$30,K41&gt;Objetivos!$C$30),Datos!I41*Objetivos!$E$30,IF(OR(Datos!K41=Objetivos!$C$29,K41&gt;Objetivos!$C$29),Datos!I41*Objetivos!$E$29,IF(OR(Datos!K41=Objetivos!$C$28,K41&gt;Objetivos!$C$28),Datos!I41*Objetivos!$E$28,IF(OR(Datos!K41=Objetivos!$C$27,K41&gt;Objetivos!$C$27),Datos!I41*Objetivos!$E$27,IF(OR(Datos!K41=Objetivos!$C$26,K41&gt;Objetivos!$C$26),Datos!I41*Objetivos!$E$26,IF(OR(Datos!K41=Objetivos!$C$25,K41&gt;Objetivos!$C$25),Datos!I41*Objetivos!$E$25,IF(OR(Datos!K41=Objetivos!$C$24,K41&gt;Objetivos!$C$24),Datos!I41*Objetivos!$E$24,IF(OR(Datos!K41=Objetivos!$C$23,K41&gt;Objetivos!$C$23),Datos!I41*Objetivos!$E$23,IF(OR(Datos!K41=Objetivos!$C$22,K41&gt;Objetivos!$C$22),Datos!I41*Objetivos!$E$22,IF(OR(Datos!K41=Objetivos!$C$21,K41&gt;Objetivos!$C$21),Datos!I41*Objetivos!$E$21,IF(OR(Datos!K41=Objetivos!$C$20,K41&gt;Objetivos!$C$20),Datos!I41*Objetivos!$E$20,IF(OR(Datos!K41=Objetivos!$C$19,K41&gt;Objetivos!$C$19),Datos!I41*Objetivos!$E$19,IF(OR(Datos!K41=Objetivos!$C$18,K41&gt;Objetivos!$C$18),Datos!I41*Objetivos!$E$18,IF(OR(Datos!K41=Objetivos!$C$17,K41&gt;Objetivos!$C$17),Datos!I41*Objetivos!$E$17))))))))))))))))))))))))</f>
        <v>0</v>
      </c>
      <c r="T41" s="125">
        <f t="shared" si="6"/>
        <v>0</v>
      </c>
      <c r="U41" s="128">
        <f t="shared" si="7"/>
        <v>0</v>
      </c>
      <c r="V41" s="128">
        <f t="shared" si="2"/>
        <v>0</v>
      </c>
      <c r="W41" s="127">
        <f t="shared" si="8"/>
        <v>0</v>
      </c>
      <c r="X41" s="126">
        <f>+IF(OR(M41=Objetivos!$J$6,M41&gt;Objetivos!$J$6),W41*Objetivos!$K$6,IF(OR(M41=Objetivos!$J$7,M41&gt;Objetivos!$J$7),W41*Objetivos!$K$7,IF(OR(M41=Objetivos!$J$8,M41&gt;Objetivos!$J$8),W41*Objetivos!$K$8,IF(OR(M41=Objetivos!$J$9,M41&gt;Objetivos!$J$9),W41*Objetivos!$K$9,IF(OR(M41=Objetivos!$J$13,M41&lt;Objetivos!$J$13),W41*Objetivos!$K$13,IF(OR(M41=Objetivos!$J$12,M41&lt;Objetivos!$J$12),W41*Objetivos!$K$12,IF(OR(M41=Objetivos!$J$11,M41&lt;Objetivos!$J$11),W41*Objetivos!$K$11,IF(OR(M41=Objetivos!$J$10,M41&lt;Objetivos!$J$10),W41*Objetivos!$K$10,0))))))))</f>
        <v>0</v>
      </c>
      <c r="Y41" s="127">
        <f t="shared" si="9"/>
        <v>0</v>
      </c>
    </row>
    <row r="42" spans="1:25" x14ac:dyDescent="0.25">
      <c r="A42" s="104">
        <f>CDM!$A51</f>
        <v>45236</v>
      </c>
      <c r="B42" s="107">
        <f>CDM!$C51</f>
        <v>85553</v>
      </c>
      <c r="C42" s="104" t="str">
        <f>CDM!$D51</f>
        <v>EMERTELEVT329</v>
      </c>
      <c r="D42" s="105"/>
      <c r="E42" s="167" t="str">
        <f>CDM!$F51</f>
        <v>ALEJANDRA GONZÁLEZ CABALLERO</v>
      </c>
      <c r="F42" s="105" t="str">
        <f>CDM!$G51</f>
        <v>MARIA AYESA GARRIDO BLANCO</v>
      </c>
      <c r="G42" s="168">
        <f>CDM!$I51</f>
        <v>101.44110000000001</v>
      </c>
      <c r="H42" s="169">
        <f>IFERROR(VLOOKUP(C42,Movil_Report!A:B,2,0),0)</f>
        <v>2</v>
      </c>
      <c r="I42" s="169">
        <f>CDM!$R51</f>
        <v>6</v>
      </c>
      <c r="J42" s="124">
        <f t="shared" si="3"/>
        <v>1.971587453211765E-2</v>
      </c>
      <c r="K42" s="124">
        <f t="shared" si="1"/>
        <v>5.9147623596352956E-2</v>
      </c>
      <c r="L42" s="169">
        <f>CDM!$AB51</f>
        <v>5</v>
      </c>
      <c r="M42" s="165">
        <f t="shared" si="4"/>
        <v>0.83333333333333337</v>
      </c>
      <c r="N42" s="4">
        <f>CDM!$U51</f>
        <v>11</v>
      </c>
      <c r="O42" s="4">
        <f>CDM!$W51</f>
        <v>4</v>
      </c>
      <c r="P42" s="159">
        <f t="shared" si="5"/>
        <v>5.5</v>
      </c>
      <c r="Q42" s="159">
        <f t="shared" si="5"/>
        <v>0.66666666666666663</v>
      </c>
      <c r="R42" s="125">
        <f>IF(J42&lt;Objetivos!$D$17,0,IF(OR(Datos!J42=Objetivos!$D$39,J42&gt;Objetivos!$D$39),Datos!H42*Objetivos!$F$39,IF(OR(Datos!J42=Objetivos!$D$38,J42&gt;Objetivos!$D$38),Datos!H42*Objetivos!$F$38,IF(OR(Datos!J42=Objetivos!$D$37,J42&gt;Objetivos!$D$37),Datos!H42*Objetivos!$F$37,IF(OR(Datos!J42=Objetivos!$D$36,J42&gt;Objetivos!$D$36),Datos!H42*Objetivos!$F$36,IF(OR(Datos!J42=Objetivos!$D$35,J42&gt;Objetivos!$D$35),Datos!H42*Objetivos!$F$35,IF(OR(Datos!J42=Objetivos!$D$34,J42&gt;Objetivos!$D$34),Datos!H42*Objetivos!$F$34,IF(OR(Datos!J42=Objetivos!$D$33,J42&gt;Objetivos!$D$33),Datos!H42*Objetivos!$F$33,IF(OR(Datos!J42=Objetivos!$D$32,J42&gt;Objetivos!$D$32),Datos!H42*Objetivos!$F$32,IF(OR(Datos!J42=Objetivos!$D$31,J42&gt;Objetivos!$D$31),Datos!H42*Objetivos!$F$31,IF(OR(Datos!J42=Objetivos!$D$30,J42&gt;Objetivos!$D$30),Datos!H42*Objetivos!$F$30,IF(OR(Datos!J42=Objetivos!$D$29,J42&gt;Objetivos!$D$29),Datos!H42*Objetivos!$F$29,IF(OR(Datos!J42=Objetivos!$D$28,J42&gt;Objetivos!$D$28),Datos!H42*Objetivos!$F$28,IF(OR(Datos!J42=Objetivos!$D$27,J42&gt;Objetivos!$D$27),Datos!H42*Objetivos!$F$27,IF(OR(Datos!J42=Objetivos!$D$26,J42&gt;Objetivos!$D$26),Datos!H42*Objetivos!$F$26,IF(OR(Datos!J42=Objetivos!$D$25,J42&gt;Objetivos!$D$25),Datos!H42*Objetivos!$F$25,IF(OR(Datos!J42=Objetivos!$D$24,J42&gt;Objetivos!$D$24),Datos!H42*Objetivos!$F$24,IF(OR(Datos!J42=Objetivos!$D$23,J42&gt;Objetivos!$D$23),Datos!H42*Objetivos!$F$23,IF(OR(Datos!J42=Objetivos!$D$22,J42&gt;Objetivos!$D$22),Datos!H42*Objetivos!$F$22,IF(OR(Datos!J42=Objetivos!$D$21,J42&gt;Objetivos!$D$21),Datos!H42*Objetivos!$F$21,IF(OR(Datos!J42=Objetivos!$D$20,J42&gt;Objetivos!$D$20),Datos!H42*Objetivos!$F$20,IF(OR(Datos!J42=Objetivos!$D$19,J42&gt;Objetivos!$D$19),Datos!H42*Objetivos!$F$19,IF(OR(Datos!J42=Objetivos!$D$18,J42&gt;Objetivos!$D$18),Datos!H42*Objetivos!$F$18,IF(OR(Datos!J42=Objetivos!$D$17,J42&gt;Objetivos!$D$17),Datos!H42*Objetivos!$F$17))))))))))))))))))))))))</f>
        <v>0</v>
      </c>
      <c r="S42" s="125">
        <f>IF(K42&lt;Objetivos!$C$17,0,IF(OR(Datos!K42=Objetivos!$C$39,K42&gt;Objetivos!$C$39),Datos!I42*Objetivos!$E$39,IF(OR(Datos!K42=Objetivos!$C$38,K42&gt;Objetivos!$C$38),Datos!I42*Objetivos!$E$38,IF(OR(Datos!K42=Objetivos!$C$37,K42&gt;Objetivos!$C$37),Datos!I42*Objetivos!$E$37,IF(OR(Datos!K42=Objetivos!$C$36,K42&gt;Objetivos!$C$36),Datos!I42*Objetivos!$E$36,IF(OR(Datos!K42=Objetivos!$C$35,K42&gt;Objetivos!$C$35),Datos!I42*Objetivos!$E$35,IF(OR(Datos!K42=Objetivos!$C$34,K42&gt;Objetivos!$C$34),Datos!I42*Objetivos!$E$34,IF(OR(Datos!K42=Objetivos!$C$33,K42&gt;Objetivos!$C$33),Datos!I42*Objetivos!$E$33,IF(OR(Datos!K42=Objetivos!$C$32,K42&gt;Objetivos!$C$32),Datos!I42*Objetivos!$E$32,IF(OR(Datos!K42=Objetivos!$C$31,K42&gt;Objetivos!$C$31),Datos!I42*Objetivos!$E$31,IF(OR(Datos!K42=Objetivos!$C$30,K42&gt;Objetivos!$C$30),Datos!I42*Objetivos!$E$30,IF(OR(Datos!K42=Objetivos!$C$29,K42&gt;Objetivos!$C$29),Datos!I42*Objetivos!$E$29,IF(OR(Datos!K42=Objetivos!$C$28,K42&gt;Objetivos!$C$28),Datos!I42*Objetivos!$E$28,IF(OR(Datos!K42=Objetivos!$C$27,K42&gt;Objetivos!$C$27),Datos!I42*Objetivos!$E$27,IF(OR(Datos!K42=Objetivos!$C$26,K42&gt;Objetivos!$C$26),Datos!I42*Objetivos!$E$26,IF(OR(Datos!K42=Objetivos!$C$25,K42&gt;Objetivos!$C$25),Datos!I42*Objetivos!$E$25,IF(OR(Datos!K42=Objetivos!$C$24,K42&gt;Objetivos!$C$24),Datos!I42*Objetivos!$E$24,IF(OR(Datos!K42=Objetivos!$C$23,K42&gt;Objetivos!$C$23),Datos!I42*Objetivos!$E$23,IF(OR(Datos!K42=Objetivos!$C$22,K42&gt;Objetivos!$C$22),Datos!I42*Objetivos!$E$22,IF(OR(Datos!K42=Objetivos!$C$21,K42&gt;Objetivos!$C$21),Datos!I42*Objetivos!$E$21,IF(OR(Datos!K42=Objetivos!$C$20,K42&gt;Objetivos!$C$20),Datos!I42*Objetivos!$E$20,IF(OR(Datos!K42=Objetivos!$C$19,K42&gt;Objetivos!$C$19),Datos!I42*Objetivos!$E$19,IF(OR(Datos!K42=Objetivos!$C$18,K42&gt;Objetivos!$C$18),Datos!I42*Objetivos!$E$18,IF(OR(Datos!K42=Objetivos!$C$17,K42&gt;Objetivos!$C$17),Datos!I42*Objetivos!$E$17))))))))))))))))))))))))</f>
        <v>0</v>
      </c>
      <c r="T42" s="125">
        <f t="shared" si="6"/>
        <v>0</v>
      </c>
      <c r="U42" s="128">
        <f t="shared" si="7"/>
        <v>0</v>
      </c>
      <c r="V42" s="128">
        <f t="shared" si="2"/>
        <v>0</v>
      </c>
      <c r="W42" s="127">
        <f t="shared" si="8"/>
        <v>0</v>
      </c>
      <c r="X42" s="126">
        <f>+IF(OR(M42=Objetivos!$J$6,M42&gt;Objetivos!$J$6),W42*Objetivos!$K$6,IF(OR(M42=Objetivos!$J$7,M42&gt;Objetivos!$J$7),W42*Objetivos!$K$7,IF(OR(M42=Objetivos!$J$8,M42&gt;Objetivos!$J$8),W42*Objetivos!$K$8,IF(OR(M42=Objetivos!$J$9,M42&gt;Objetivos!$J$9),W42*Objetivos!$K$9,IF(OR(M42=Objetivos!$J$13,M42&lt;Objetivos!$J$13),W42*Objetivos!$K$13,IF(OR(M42=Objetivos!$J$12,M42&lt;Objetivos!$J$12),W42*Objetivos!$K$12,IF(OR(M42=Objetivos!$J$11,M42&lt;Objetivos!$J$11),W42*Objetivos!$K$11,IF(OR(M42=Objetivos!$J$10,M42&lt;Objetivos!$J$10),W42*Objetivos!$K$10,0))))))))</f>
        <v>0</v>
      </c>
      <c r="Y42" s="127">
        <f t="shared" si="9"/>
        <v>0</v>
      </c>
    </row>
    <row r="43" spans="1:25" x14ac:dyDescent="0.25">
      <c r="A43" s="104">
        <f>CDM!$A52</f>
        <v>45321</v>
      </c>
      <c r="B43" s="107">
        <f>CDM!$C52</f>
        <v>85559</v>
      </c>
      <c r="C43" s="104" t="str">
        <f>CDM!$D52</f>
        <v>EMERTELEVT348</v>
      </c>
      <c r="D43" s="105"/>
      <c r="E43" s="167" t="str">
        <f>CDM!$F52</f>
        <v>BLANCA MARQUEZ LÓPEZ</v>
      </c>
      <c r="F43" s="105" t="str">
        <f>CDM!$G52</f>
        <v>MARIA AYESA GARRIDO BLANCO</v>
      </c>
      <c r="G43" s="168">
        <f>CDM!$I52</f>
        <v>91.564158000000006</v>
      </c>
      <c r="H43" s="169">
        <f>IFERROR(VLOOKUP(C43,Movil_Report!A:B,2,0),0)</f>
        <v>5</v>
      </c>
      <c r="I43" s="169">
        <f>CDM!$R52</f>
        <v>1</v>
      </c>
      <c r="J43" s="124">
        <f t="shared" si="3"/>
        <v>5.4606519725764309E-2</v>
      </c>
      <c r="K43" s="124">
        <f t="shared" si="1"/>
        <v>1.0921303945152861E-2</v>
      </c>
      <c r="L43" s="169">
        <f>CDM!$AB52</f>
        <v>1</v>
      </c>
      <c r="M43" s="165">
        <f t="shared" si="4"/>
        <v>1</v>
      </c>
      <c r="N43" s="4">
        <f>CDM!$U52</f>
        <v>3</v>
      </c>
      <c r="O43" s="4">
        <f>CDM!$W52</f>
        <v>2</v>
      </c>
      <c r="P43" s="159">
        <f t="shared" si="5"/>
        <v>0.6</v>
      </c>
      <c r="Q43" s="159">
        <f t="shared" si="5"/>
        <v>2</v>
      </c>
      <c r="R43" s="125">
        <f>IF(J43&lt;Objetivos!$D$17,0,IF(OR(Datos!J43=Objetivos!$D$39,J43&gt;Objetivos!$D$39),Datos!H43*Objetivos!$F$39,IF(OR(Datos!J43=Objetivos!$D$38,J43&gt;Objetivos!$D$38),Datos!H43*Objetivos!$F$38,IF(OR(Datos!J43=Objetivos!$D$37,J43&gt;Objetivos!$D$37),Datos!H43*Objetivos!$F$37,IF(OR(Datos!J43=Objetivos!$D$36,J43&gt;Objetivos!$D$36),Datos!H43*Objetivos!$F$36,IF(OR(Datos!J43=Objetivos!$D$35,J43&gt;Objetivos!$D$35),Datos!H43*Objetivos!$F$35,IF(OR(Datos!J43=Objetivos!$D$34,J43&gt;Objetivos!$D$34),Datos!H43*Objetivos!$F$34,IF(OR(Datos!J43=Objetivos!$D$33,J43&gt;Objetivos!$D$33),Datos!H43*Objetivos!$F$33,IF(OR(Datos!J43=Objetivos!$D$32,J43&gt;Objetivos!$D$32),Datos!H43*Objetivos!$F$32,IF(OR(Datos!J43=Objetivos!$D$31,J43&gt;Objetivos!$D$31),Datos!H43*Objetivos!$F$31,IF(OR(Datos!J43=Objetivos!$D$30,J43&gt;Objetivos!$D$30),Datos!H43*Objetivos!$F$30,IF(OR(Datos!J43=Objetivos!$D$29,J43&gt;Objetivos!$D$29),Datos!H43*Objetivos!$F$29,IF(OR(Datos!J43=Objetivos!$D$28,J43&gt;Objetivos!$D$28),Datos!H43*Objetivos!$F$28,IF(OR(Datos!J43=Objetivos!$D$27,J43&gt;Objetivos!$D$27),Datos!H43*Objetivos!$F$27,IF(OR(Datos!J43=Objetivos!$D$26,J43&gt;Objetivos!$D$26),Datos!H43*Objetivos!$F$26,IF(OR(Datos!J43=Objetivos!$D$25,J43&gt;Objetivos!$D$25),Datos!H43*Objetivos!$F$25,IF(OR(Datos!J43=Objetivos!$D$24,J43&gt;Objetivos!$D$24),Datos!H43*Objetivos!$F$24,IF(OR(Datos!J43=Objetivos!$D$23,J43&gt;Objetivos!$D$23),Datos!H43*Objetivos!$F$23,IF(OR(Datos!J43=Objetivos!$D$22,J43&gt;Objetivos!$D$22),Datos!H43*Objetivos!$F$22,IF(OR(Datos!J43=Objetivos!$D$21,J43&gt;Objetivos!$D$21),Datos!H43*Objetivos!$F$21,IF(OR(Datos!J43=Objetivos!$D$20,J43&gt;Objetivos!$D$20),Datos!H43*Objetivos!$F$20,IF(OR(Datos!J43=Objetivos!$D$19,J43&gt;Objetivos!$D$19),Datos!H43*Objetivos!$F$19,IF(OR(Datos!J43=Objetivos!$D$18,J43&gt;Objetivos!$D$18),Datos!H43*Objetivos!$F$18,IF(OR(Datos!J43=Objetivos!$D$17,J43&gt;Objetivos!$D$17),Datos!H43*Objetivos!$F$17))))))))))))))))))))))))</f>
        <v>0</v>
      </c>
      <c r="S43" s="125">
        <f>IF(K43&lt;Objetivos!$C$17,0,IF(OR(Datos!K43=Objetivos!$C$39,K43&gt;Objetivos!$C$39),Datos!I43*Objetivos!$E$39,IF(OR(Datos!K43=Objetivos!$C$38,K43&gt;Objetivos!$C$38),Datos!I43*Objetivos!$E$38,IF(OR(Datos!K43=Objetivos!$C$37,K43&gt;Objetivos!$C$37),Datos!I43*Objetivos!$E$37,IF(OR(Datos!K43=Objetivos!$C$36,K43&gt;Objetivos!$C$36),Datos!I43*Objetivos!$E$36,IF(OR(Datos!K43=Objetivos!$C$35,K43&gt;Objetivos!$C$35),Datos!I43*Objetivos!$E$35,IF(OR(Datos!K43=Objetivos!$C$34,K43&gt;Objetivos!$C$34),Datos!I43*Objetivos!$E$34,IF(OR(Datos!K43=Objetivos!$C$33,K43&gt;Objetivos!$C$33),Datos!I43*Objetivos!$E$33,IF(OR(Datos!K43=Objetivos!$C$32,K43&gt;Objetivos!$C$32),Datos!I43*Objetivos!$E$32,IF(OR(Datos!K43=Objetivos!$C$31,K43&gt;Objetivos!$C$31),Datos!I43*Objetivos!$E$31,IF(OR(Datos!K43=Objetivos!$C$30,K43&gt;Objetivos!$C$30),Datos!I43*Objetivos!$E$30,IF(OR(Datos!K43=Objetivos!$C$29,K43&gt;Objetivos!$C$29),Datos!I43*Objetivos!$E$29,IF(OR(Datos!K43=Objetivos!$C$28,K43&gt;Objetivos!$C$28),Datos!I43*Objetivos!$E$28,IF(OR(Datos!K43=Objetivos!$C$27,K43&gt;Objetivos!$C$27),Datos!I43*Objetivos!$E$27,IF(OR(Datos!K43=Objetivos!$C$26,K43&gt;Objetivos!$C$26),Datos!I43*Objetivos!$E$26,IF(OR(Datos!K43=Objetivos!$C$25,K43&gt;Objetivos!$C$25),Datos!I43*Objetivos!$E$25,IF(OR(Datos!K43=Objetivos!$C$24,K43&gt;Objetivos!$C$24),Datos!I43*Objetivos!$E$24,IF(OR(Datos!K43=Objetivos!$C$23,K43&gt;Objetivos!$C$23),Datos!I43*Objetivos!$E$23,IF(OR(Datos!K43=Objetivos!$C$22,K43&gt;Objetivos!$C$22),Datos!I43*Objetivos!$E$22,IF(OR(Datos!K43=Objetivos!$C$21,K43&gt;Objetivos!$C$21),Datos!I43*Objetivos!$E$21,IF(OR(Datos!K43=Objetivos!$C$20,K43&gt;Objetivos!$C$20),Datos!I43*Objetivos!$E$20,IF(OR(Datos!K43=Objetivos!$C$19,K43&gt;Objetivos!$C$19),Datos!I43*Objetivos!$E$19,IF(OR(Datos!K43=Objetivos!$C$18,K43&gt;Objetivos!$C$18),Datos!I43*Objetivos!$E$18,IF(OR(Datos!K43=Objetivos!$C$17,K43&gt;Objetivos!$C$17),Datos!I43*Objetivos!$E$17))))))))))))))))))))))))</f>
        <v>0</v>
      </c>
      <c r="T43" s="125">
        <f t="shared" si="6"/>
        <v>0</v>
      </c>
      <c r="U43" s="128">
        <f t="shared" si="7"/>
        <v>0</v>
      </c>
      <c r="V43" s="128">
        <f t="shared" si="2"/>
        <v>0</v>
      </c>
      <c r="W43" s="127">
        <f t="shared" si="8"/>
        <v>0</v>
      </c>
      <c r="X43" s="126">
        <f>+IF(OR(M43=Objetivos!$J$6,M43&gt;Objetivos!$J$6),W43*Objetivos!$K$6,IF(OR(M43=Objetivos!$J$7,M43&gt;Objetivos!$J$7),W43*Objetivos!$K$7,IF(OR(M43=Objetivos!$J$8,M43&gt;Objetivos!$J$8),W43*Objetivos!$K$8,IF(OR(M43=Objetivos!$J$9,M43&gt;Objetivos!$J$9),W43*Objetivos!$K$9,IF(OR(M43=Objetivos!$J$13,M43&lt;Objetivos!$J$13),W43*Objetivos!$K$13,IF(OR(M43=Objetivos!$J$12,M43&lt;Objetivos!$J$12),W43*Objetivos!$K$12,IF(OR(M43=Objetivos!$J$11,M43&lt;Objetivos!$J$11),W43*Objetivos!$K$11,IF(OR(M43=Objetivos!$J$10,M43&lt;Objetivos!$J$10),W43*Objetivos!$K$10,0))))))))</f>
        <v>0</v>
      </c>
      <c r="Y43" s="127">
        <f t="shared" si="9"/>
        <v>0</v>
      </c>
    </row>
    <row r="44" spans="1:25" x14ac:dyDescent="0.25">
      <c r="A44" s="104">
        <f>CDM!$A53</f>
        <v>45341</v>
      </c>
      <c r="B44" s="107">
        <f>CDM!$C53</f>
        <v>85571</v>
      </c>
      <c r="C44" s="104" t="str">
        <f>CDM!$D53</f>
        <v>EMERTELEVT359</v>
      </c>
      <c r="D44" s="105"/>
      <c r="E44" s="167" t="str">
        <f>CDM!$F53</f>
        <v>FERNANDO DE TORO MUÑOZ</v>
      </c>
      <c r="F44" s="105" t="str">
        <f>CDM!$G53</f>
        <v>MARIA AYESA GARRIDO BLANCO</v>
      </c>
      <c r="G44" s="168">
        <f>CDM!$I53</f>
        <v>81.662207999999978</v>
      </c>
      <c r="H44" s="169">
        <f>IFERROR(VLOOKUP(C44,Movil_Report!A:B,2,0),0)</f>
        <v>2</v>
      </c>
      <c r="I44" s="169">
        <f>CDM!$R53</f>
        <v>7</v>
      </c>
      <c r="J44" s="124">
        <f t="shared" si="3"/>
        <v>2.4491133034267216E-2</v>
      </c>
      <c r="K44" s="124">
        <f t="shared" si="1"/>
        <v>8.571896561993525E-2</v>
      </c>
      <c r="L44" s="169">
        <f>CDM!$AB53</f>
        <v>5</v>
      </c>
      <c r="M44" s="165">
        <f t="shared" si="4"/>
        <v>0.7142857142857143</v>
      </c>
      <c r="N44" s="4">
        <f>CDM!$U53</f>
        <v>3</v>
      </c>
      <c r="O44" s="4">
        <f>CDM!$W53</f>
        <v>6</v>
      </c>
      <c r="P44" s="159">
        <f t="shared" si="5"/>
        <v>1.5</v>
      </c>
      <c r="Q44" s="159">
        <f t="shared" si="5"/>
        <v>0.8571428571428571</v>
      </c>
      <c r="R44" s="125">
        <f>IF(J44&lt;Objetivos!$D$17,0,IF(OR(Datos!J44=Objetivos!$D$39,J44&gt;Objetivos!$D$39),Datos!H44*Objetivos!$F$39,IF(OR(Datos!J44=Objetivos!$D$38,J44&gt;Objetivos!$D$38),Datos!H44*Objetivos!$F$38,IF(OR(Datos!J44=Objetivos!$D$37,J44&gt;Objetivos!$D$37),Datos!H44*Objetivos!$F$37,IF(OR(Datos!J44=Objetivos!$D$36,J44&gt;Objetivos!$D$36),Datos!H44*Objetivos!$F$36,IF(OR(Datos!J44=Objetivos!$D$35,J44&gt;Objetivos!$D$35),Datos!H44*Objetivos!$F$35,IF(OR(Datos!J44=Objetivos!$D$34,J44&gt;Objetivos!$D$34),Datos!H44*Objetivos!$F$34,IF(OR(Datos!J44=Objetivos!$D$33,J44&gt;Objetivos!$D$33),Datos!H44*Objetivos!$F$33,IF(OR(Datos!J44=Objetivos!$D$32,J44&gt;Objetivos!$D$32),Datos!H44*Objetivos!$F$32,IF(OR(Datos!J44=Objetivos!$D$31,J44&gt;Objetivos!$D$31),Datos!H44*Objetivos!$F$31,IF(OR(Datos!J44=Objetivos!$D$30,J44&gt;Objetivos!$D$30),Datos!H44*Objetivos!$F$30,IF(OR(Datos!J44=Objetivos!$D$29,J44&gt;Objetivos!$D$29),Datos!H44*Objetivos!$F$29,IF(OR(Datos!J44=Objetivos!$D$28,J44&gt;Objetivos!$D$28),Datos!H44*Objetivos!$F$28,IF(OR(Datos!J44=Objetivos!$D$27,J44&gt;Objetivos!$D$27),Datos!H44*Objetivos!$F$27,IF(OR(Datos!J44=Objetivos!$D$26,J44&gt;Objetivos!$D$26),Datos!H44*Objetivos!$F$26,IF(OR(Datos!J44=Objetivos!$D$25,J44&gt;Objetivos!$D$25),Datos!H44*Objetivos!$F$25,IF(OR(Datos!J44=Objetivos!$D$24,J44&gt;Objetivos!$D$24),Datos!H44*Objetivos!$F$24,IF(OR(Datos!J44=Objetivos!$D$23,J44&gt;Objetivos!$D$23),Datos!H44*Objetivos!$F$23,IF(OR(Datos!J44=Objetivos!$D$22,J44&gt;Objetivos!$D$22),Datos!H44*Objetivos!$F$22,IF(OR(Datos!J44=Objetivos!$D$21,J44&gt;Objetivos!$D$21),Datos!H44*Objetivos!$F$21,IF(OR(Datos!J44=Objetivos!$D$20,J44&gt;Objetivos!$D$20),Datos!H44*Objetivos!$F$20,IF(OR(Datos!J44=Objetivos!$D$19,J44&gt;Objetivos!$D$19),Datos!H44*Objetivos!$F$19,IF(OR(Datos!J44=Objetivos!$D$18,J44&gt;Objetivos!$D$18),Datos!H44*Objetivos!$F$18,IF(OR(Datos!J44=Objetivos!$D$17,J44&gt;Objetivos!$D$17),Datos!H44*Objetivos!$F$17))))))))))))))))))))))))</f>
        <v>0</v>
      </c>
      <c r="S44" s="125">
        <f>IF(K44&lt;Objetivos!$C$17,0,IF(OR(Datos!K44=Objetivos!$C$39,K44&gt;Objetivos!$C$39),Datos!I44*Objetivos!$E$39,IF(OR(Datos!K44=Objetivos!$C$38,K44&gt;Objetivos!$C$38),Datos!I44*Objetivos!$E$38,IF(OR(Datos!K44=Objetivos!$C$37,K44&gt;Objetivos!$C$37),Datos!I44*Objetivos!$E$37,IF(OR(Datos!K44=Objetivos!$C$36,K44&gt;Objetivos!$C$36),Datos!I44*Objetivos!$E$36,IF(OR(Datos!K44=Objetivos!$C$35,K44&gt;Objetivos!$C$35),Datos!I44*Objetivos!$E$35,IF(OR(Datos!K44=Objetivos!$C$34,K44&gt;Objetivos!$C$34),Datos!I44*Objetivos!$E$34,IF(OR(Datos!K44=Objetivos!$C$33,K44&gt;Objetivos!$C$33),Datos!I44*Objetivos!$E$33,IF(OR(Datos!K44=Objetivos!$C$32,K44&gt;Objetivos!$C$32),Datos!I44*Objetivos!$E$32,IF(OR(Datos!K44=Objetivos!$C$31,K44&gt;Objetivos!$C$31),Datos!I44*Objetivos!$E$31,IF(OR(Datos!K44=Objetivos!$C$30,K44&gt;Objetivos!$C$30),Datos!I44*Objetivos!$E$30,IF(OR(Datos!K44=Objetivos!$C$29,K44&gt;Objetivos!$C$29),Datos!I44*Objetivos!$E$29,IF(OR(Datos!K44=Objetivos!$C$28,K44&gt;Objetivos!$C$28),Datos!I44*Objetivos!$E$28,IF(OR(Datos!K44=Objetivos!$C$27,K44&gt;Objetivos!$C$27),Datos!I44*Objetivos!$E$27,IF(OR(Datos!K44=Objetivos!$C$26,K44&gt;Objetivos!$C$26),Datos!I44*Objetivos!$E$26,IF(OR(Datos!K44=Objetivos!$C$25,K44&gt;Objetivos!$C$25),Datos!I44*Objetivos!$E$25,IF(OR(Datos!K44=Objetivos!$C$24,K44&gt;Objetivos!$C$24),Datos!I44*Objetivos!$E$24,IF(OR(Datos!K44=Objetivos!$C$23,K44&gt;Objetivos!$C$23),Datos!I44*Objetivos!$E$23,IF(OR(Datos!K44=Objetivos!$C$22,K44&gt;Objetivos!$C$22),Datos!I44*Objetivos!$E$22,IF(OR(Datos!K44=Objetivos!$C$21,K44&gt;Objetivos!$C$21),Datos!I44*Objetivos!$E$21,IF(OR(Datos!K44=Objetivos!$C$20,K44&gt;Objetivos!$C$20),Datos!I44*Objetivos!$E$20,IF(OR(Datos!K44=Objetivos!$C$19,K44&gt;Objetivos!$C$19),Datos!I44*Objetivos!$E$19,IF(OR(Datos!K44=Objetivos!$C$18,K44&gt;Objetivos!$C$18),Datos!I44*Objetivos!$E$18,IF(OR(Datos!K44=Objetivos!$C$17,K44&gt;Objetivos!$C$17),Datos!I44*Objetivos!$E$17))))))))))))))))))))))))</f>
        <v>66.5</v>
      </c>
      <c r="T44" s="125">
        <f t="shared" si="6"/>
        <v>66.5</v>
      </c>
      <c r="U44" s="128">
        <f t="shared" si="7"/>
        <v>0</v>
      </c>
      <c r="V44" s="128">
        <f t="shared" si="2"/>
        <v>66.5</v>
      </c>
      <c r="W44" s="127">
        <f t="shared" si="8"/>
        <v>66.5</v>
      </c>
      <c r="X44" s="126">
        <f>+IF(OR(M44=Objetivos!$J$6,M44&gt;Objetivos!$J$6),W44*Objetivos!$K$6,IF(OR(M44=Objetivos!$J$7,M44&gt;Objetivos!$J$7),W44*Objetivos!$K$7,IF(OR(M44=Objetivos!$J$8,M44&gt;Objetivos!$J$8),W44*Objetivos!$K$8,IF(OR(M44=Objetivos!$J$9,M44&gt;Objetivos!$J$9),W44*Objetivos!$K$9,IF(OR(M44=Objetivos!$J$13,M44&lt;Objetivos!$J$13),W44*Objetivos!$K$13,IF(OR(M44=Objetivos!$J$12,M44&lt;Objetivos!$J$12),W44*Objetivos!$K$12,IF(OR(M44=Objetivos!$J$11,M44&lt;Objetivos!$J$11),W44*Objetivos!$K$11,IF(OR(M44=Objetivos!$J$10,M44&lt;Objetivos!$J$10),W44*Objetivos!$K$10,0))))))))</f>
        <v>9.9749999999999996</v>
      </c>
      <c r="Y44" s="127">
        <f t="shared" si="9"/>
        <v>76.474999999999994</v>
      </c>
    </row>
    <row r="45" spans="1:25" x14ac:dyDescent="0.25">
      <c r="A45" s="104">
        <f>CDM!$A54</f>
        <v>45414</v>
      </c>
      <c r="B45" s="107">
        <f>CDM!$C54</f>
        <v>85035</v>
      </c>
      <c r="C45" s="104" t="str">
        <f>CDM!$D54</f>
        <v>EMERTELEVT363</v>
      </c>
      <c r="D45" s="105"/>
      <c r="E45" s="167" t="str">
        <f>CDM!$F54</f>
        <v>ANTONIO JULIA MOLERO</v>
      </c>
      <c r="F45" s="105" t="str">
        <f>CDM!$G54</f>
        <v>MARIA AYESA GARRIDO BLANCO</v>
      </c>
      <c r="G45" s="168">
        <f>CDM!$I54</f>
        <v>111.73443099999999</v>
      </c>
      <c r="H45" s="169">
        <f>IFERROR(VLOOKUP(C45,Movil_Report!A:B,2,0),0)</f>
        <v>1</v>
      </c>
      <c r="I45" s="169">
        <f>CDM!$R54</f>
        <v>2</v>
      </c>
      <c r="J45" s="124">
        <f t="shared" si="3"/>
        <v>8.9497927456219841E-3</v>
      </c>
      <c r="K45" s="124">
        <f t="shared" si="1"/>
        <v>1.7899585491243968E-2</v>
      </c>
      <c r="L45" s="169">
        <f>CDM!$AB54</f>
        <v>2</v>
      </c>
      <c r="M45" s="165">
        <f t="shared" si="4"/>
        <v>1</v>
      </c>
      <c r="N45" s="4">
        <f>CDM!$U54</f>
        <v>1</v>
      </c>
      <c r="O45" s="4">
        <f>CDM!$W54</f>
        <v>3</v>
      </c>
      <c r="P45" s="159">
        <f t="shared" si="5"/>
        <v>1</v>
      </c>
      <c r="Q45" s="159">
        <f t="shared" si="5"/>
        <v>1.5</v>
      </c>
      <c r="R45" s="125">
        <f>IF(J45&lt;Objetivos!$D$17,0,IF(OR(Datos!J45=Objetivos!$D$39,J45&gt;Objetivos!$D$39),Datos!H45*Objetivos!$F$39,IF(OR(Datos!J45=Objetivos!$D$38,J45&gt;Objetivos!$D$38),Datos!H45*Objetivos!$F$38,IF(OR(Datos!J45=Objetivos!$D$37,J45&gt;Objetivos!$D$37),Datos!H45*Objetivos!$F$37,IF(OR(Datos!J45=Objetivos!$D$36,J45&gt;Objetivos!$D$36),Datos!H45*Objetivos!$F$36,IF(OR(Datos!J45=Objetivos!$D$35,J45&gt;Objetivos!$D$35),Datos!H45*Objetivos!$F$35,IF(OR(Datos!J45=Objetivos!$D$34,J45&gt;Objetivos!$D$34),Datos!H45*Objetivos!$F$34,IF(OR(Datos!J45=Objetivos!$D$33,J45&gt;Objetivos!$D$33),Datos!H45*Objetivos!$F$33,IF(OR(Datos!J45=Objetivos!$D$32,J45&gt;Objetivos!$D$32),Datos!H45*Objetivos!$F$32,IF(OR(Datos!J45=Objetivos!$D$31,J45&gt;Objetivos!$D$31),Datos!H45*Objetivos!$F$31,IF(OR(Datos!J45=Objetivos!$D$30,J45&gt;Objetivos!$D$30),Datos!H45*Objetivos!$F$30,IF(OR(Datos!J45=Objetivos!$D$29,J45&gt;Objetivos!$D$29),Datos!H45*Objetivos!$F$29,IF(OR(Datos!J45=Objetivos!$D$28,J45&gt;Objetivos!$D$28),Datos!H45*Objetivos!$F$28,IF(OR(Datos!J45=Objetivos!$D$27,J45&gt;Objetivos!$D$27),Datos!H45*Objetivos!$F$27,IF(OR(Datos!J45=Objetivos!$D$26,J45&gt;Objetivos!$D$26),Datos!H45*Objetivos!$F$26,IF(OR(Datos!J45=Objetivos!$D$25,J45&gt;Objetivos!$D$25),Datos!H45*Objetivos!$F$25,IF(OR(Datos!J45=Objetivos!$D$24,J45&gt;Objetivos!$D$24),Datos!H45*Objetivos!$F$24,IF(OR(Datos!J45=Objetivos!$D$23,J45&gt;Objetivos!$D$23),Datos!H45*Objetivos!$F$23,IF(OR(Datos!J45=Objetivos!$D$22,J45&gt;Objetivos!$D$22),Datos!H45*Objetivos!$F$22,IF(OR(Datos!J45=Objetivos!$D$21,J45&gt;Objetivos!$D$21),Datos!H45*Objetivos!$F$21,IF(OR(Datos!J45=Objetivos!$D$20,J45&gt;Objetivos!$D$20),Datos!H45*Objetivos!$F$20,IF(OR(Datos!J45=Objetivos!$D$19,J45&gt;Objetivos!$D$19),Datos!H45*Objetivos!$F$19,IF(OR(Datos!J45=Objetivos!$D$18,J45&gt;Objetivos!$D$18),Datos!H45*Objetivos!$F$18,IF(OR(Datos!J45=Objetivos!$D$17,J45&gt;Objetivos!$D$17),Datos!H45*Objetivos!$F$17))))))))))))))))))))))))</f>
        <v>0</v>
      </c>
      <c r="S45" s="125">
        <f>IF(K45&lt;Objetivos!$C$17,0,IF(OR(Datos!K45=Objetivos!$C$39,K45&gt;Objetivos!$C$39),Datos!I45*Objetivos!$E$39,IF(OR(Datos!K45=Objetivos!$C$38,K45&gt;Objetivos!$C$38),Datos!I45*Objetivos!$E$38,IF(OR(Datos!K45=Objetivos!$C$37,K45&gt;Objetivos!$C$37),Datos!I45*Objetivos!$E$37,IF(OR(Datos!K45=Objetivos!$C$36,K45&gt;Objetivos!$C$36),Datos!I45*Objetivos!$E$36,IF(OR(Datos!K45=Objetivos!$C$35,K45&gt;Objetivos!$C$35),Datos!I45*Objetivos!$E$35,IF(OR(Datos!K45=Objetivos!$C$34,K45&gt;Objetivos!$C$34),Datos!I45*Objetivos!$E$34,IF(OR(Datos!K45=Objetivos!$C$33,K45&gt;Objetivos!$C$33),Datos!I45*Objetivos!$E$33,IF(OR(Datos!K45=Objetivos!$C$32,K45&gt;Objetivos!$C$32),Datos!I45*Objetivos!$E$32,IF(OR(Datos!K45=Objetivos!$C$31,K45&gt;Objetivos!$C$31),Datos!I45*Objetivos!$E$31,IF(OR(Datos!K45=Objetivos!$C$30,K45&gt;Objetivos!$C$30),Datos!I45*Objetivos!$E$30,IF(OR(Datos!K45=Objetivos!$C$29,K45&gt;Objetivos!$C$29),Datos!I45*Objetivos!$E$29,IF(OR(Datos!K45=Objetivos!$C$28,K45&gt;Objetivos!$C$28),Datos!I45*Objetivos!$E$28,IF(OR(Datos!K45=Objetivos!$C$27,K45&gt;Objetivos!$C$27),Datos!I45*Objetivos!$E$27,IF(OR(Datos!K45=Objetivos!$C$26,K45&gt;Objetivos!$C$26),Datos!I45*Objetivos!$E$26,IF(OR(Datos!K45=Objetivos!$C$25,K45&gt;Objetivos!$C$25),Datos!I45*Objetivos!$E$25,IF(OR(Datos!K45=Objetivos!$C$24,K45&gt;Objetivos!$C$24),Datos!I45*Objetivos!$E$24,IF(OR(Datos!K45=Objetivos!$C$23,K45&gt;Objetivos!$C$23),Datos!I45*Objetivos!$E$23,IF(OR(Datos!K45=Objetivos!$C$22,K45&gt;Objetivos!$C$22),Datos!I45*Objetivos!$E$22,IF(OR(Datos!K45=Objetivos!$C$21,K45&gt;Objetivos!$C$21),Datos!I45*Objetivos!$E$21,IF(OR(Datos!K45=Objetivos!$C$20,K45&gt;Objetivos!$C$20),Datos!I45*Objetivos!$E$20,IF(OR(Datos!K45=Objetivos!$C$19,K45&gt;Objetivos!$C$19),Datos!I45*Objetivos!$E$19,IF(OR(Datos!K45=Objetivos!$C$18,K45&gt;Objetivos!$C$18),Datos!I45*Objetivos!$E$18,IF(OR(Datos!K45=Objetivos!$C$17,K45&gt;Objetivos!$C$17),Datos!I45*Objetivos!$E$17))))))))))))))))))))))))</f>
        <v>0</v>
      </c>
      <c r="T45" s="125">
        <f t="shared" si="6"/>
        <v>0</v>
      </c>
      <c r="U45" s="128">
        <f t="shared" si="7"/>
        <v>0</v>
      </c>
      <c r="V45" s="128">
        <f t="shared" si="2"/>
        <v>0</v>
      </c>
      <c r="W45" s="127">
        <f t="shared" si="8"/>
        <v>0</v>
      </c>
      <c r="X45" s="126">
        <f>+IF(OR(M45=Objetivos!$J$6,M45&gt;Objetivos!$J$6),W45*Objetivos!$K$6,IF(OR(M45=Objetivos!$J$7,M45&gt;Objetivos!$J$7),W45*Objetivos!$K$7,IF(OR(M45=Objetivos!$J$8,M45&gt;Objetivos!$J$8),W45*Objetivos!$K$8,IF(OR(M45=Objetivos!$J$9,M45&gt;Objetivos!$J$9),W45*Objetivos!$K$9,IF(OR(M45=Objetivos!$J$13,M45&lt;Objetivos!$J$13),W45*Objetivos!$K$13,IF(OR(M45=Objetivos!$J$12,M45&lt;Objetivos!$J$12),W45*Objetivos!$K$12,IF(OR(M45=Objetivos!$J$11,M45&lt;Objetivos!$J$11),W45*Objetivos!$K$11,IF(OR(M45=Objetivos!$J$10,M45&lt;Objetivos!$J$10),W45*Objetivos!$K$10,0))))))))</f>
        <v>0</v>
      </c>
      <c r="Y45" s="127">
        <f t="shared" si="9"/>
        <v>0</v>
      </c>
    </row>
    <row r="46" spans="1:25" x14ac:dyDescent="0.25">
      <c r="A46" s="104">
        <f>CDM!$A55</f>
        <v>45414</v>
      </c>
      <c r="B46" s="107">
        <f>CDM!$C55</f>
        <v>85051</v>
      </c>
      <c r="C46" s="104" t="str">
        <f>CDM!$D55</f>
        <v>EMERTELEVT369</v>
      </c>
      <c r="D46" s="105"/>
      <c r="E46" s="167" t="str">
        <f>CDM!$F55</f>
        <v>ANA GONZALEZ MOLINA</v>
      </c>
      <c r="F46" s="105" t="str">
        <f>CDM!$G55</f>
        <v>MARIA AYESA GARRIDO BLANCO</v>
      </c>
      <c r="G46" s="168">
        <f>CDM!$I55</f>
        <v>88.985266999999993</v>
      </c>
      <c r="H46" s="169">
        <f>IFERROR(VLOOKUP(C46,Movil_Report!A:B,2,0),0)</f>
        <v>0</v>
      </c>
      <c r="I46" s="169">
        <f>CDM!$R55</f>
        <v>4</v>
      </c>
      <c r="J46" s="124">
        <f t="shared" si="3"/>
        <v>0</v>
      </c>
      <c r="K46" s="124">
        <f t="shared" si="1"/>
        <v>4.4951261426231383E-2</v>
      </c>
      <c r="L46" s="169">
        <f>CDM!$AB55</f>
        <v>4</v>
      </c>
      <c r="M46" s="165">
        <f t="shared" si="4"/>
        <v>1</v>
      </c>
      <c r="N46" s="4">
        <f>CDM!$U55</f>
        <v>4</v>
      </c>
      <c r="O46" s="4">
        <f>CDM!$W55</f>
        <v>4</v>
      </c>
      <c r="P46" s="159">
        <f t="shared" si="5"/>
        <v>0</v>
      </c>
      <c r="Q46" s="159">
        <f t="shared" si="5"/>
        <v>1</v>
      </c>
      <c r="R46" s="125">
        <f>IF(J46&lt;Objetivos!$D$17,0,IF(OR(Datos!J46=Objetivos!$D$39,J46&gt;Objetivos!$D$39),Datos!H46*Objetivos!$F$39,IF(OR(Datos!J46=Objetivos!$D$38,J46&gt;Objetivos!$D$38),Datos!H46*Objetivos!$F$38,IF(OR(Datos!J46=Objetivos!$D$37,J46&gt;Objetivos!$D$37),Datos!H46*Objetivos!$F$37,IF(OR(Datos!J46=Objetivos!$D$36,J46&gt;Objetivos!$D$36),Datos!H46*Objetivos!$F$36,IF(OR(Datos!J46=Objetivos!$D$35,J46&gt;Objetivos!$D$35),Datos!H46*Objetivos!$F$35,IF(OR(Datos!J46=Objetivos!$D$34,J46&gt;Objetivos!$D$34),Datos!H46*Objetivos!$F$34,IF(OR(Datos!J46=Objetivos!$D$33,J46&gt;Objetivos!$D$33),Datos!H46*Objetivos!$F$33,IF(OR(Datos!J46=Objetivos!$D$32,J46&gt;Objetivos!$D$32),Datos!H46*Objetivos!$F$32,IF(OR(Datos!J46=Objetivos!$D$31,J46&gt;Objetivos!$D$31),Datos!H46*Objetivos!$F$31,IF(OR(Datos!J46=Objetivos!$D$30,J46&gt;Objetivos!$D$30),Datos!H46*Objetivos!$F$30,IF(OR(Datos!J46=Objetivos!$D$29,J46&gt;Objetivos!$D$29),Datos!H46*Objetivos!$F$29,IF(OR(Datos!J46=Objetivos!$D$28,J46&gt;Objetivos!$D$28),Datos!H46*Objetivos!$F$28,IF(OR(Datos!J46=Objetivos!$D$27,J46&gt;Objetivos!$D$27),Datos!H46*Objetivos!$F$27,IF(OR(Datos!J46=Objetivos!$D$26,J46&gt;Objetivos!$D$26),Datos!H46*Objetivos!$F$26,IF(OR(Datos!J46=Objetivos!$D$25,J46&gt;Objetivos!$D$25),Datos!H46*Objetivos!$F$25,IF(OR(Datos!J46=Objetivos!$D$24,J46&gt;Objetivos!$D$24),Datos!H46*Objetivos!$F$24,IF(OR(Datos!J46=Objetivos!$D$23,J46&gt;Objetivos!$D$23),Datos!H46*Objetivos!$F$23,IF(OR(Datos!J46=Objetivos!$D$22,J46&gt;Objetivos!$D$22),Datos!H46*Objetivos!$F$22,IF(OR(Datos!J46=Objetivos!$D$21,J46&gt;Objetivos!$D$21),Datos!H46*Objetivos!$F$21,IF(OR(Datos!J46=Objetivos!$D$20,J46&gt;Objetivos!$D$20),Datos!H46*Objetivos!$F$20,IF(OR(Datos!J46=Objetivos!$D$19,J46&gt;Objetivos!$D$19),Datos!H46*Objetivos!$F$19,IF(OR(Datos!J46=Objetivos!$D$18,J46&gt;Objetivos!$D$18),Datos!H46*Objetivos!$F$18,IF(OR(Datos!J46=Objetivos!$D$17,J46&gt;Objetivos!$D$17),Datos!H46*Objetivos!$F$17))))))))))))))))))))))))</f>
        <v>0</v>
      </c>
      <c r="S46" s="125">
        <f>IF(K46&lt;Objetivos!$C$17,0,IF(OR(Datos!K46=Objetivos!$C$39,K46&gt;Objetivos!$C$39),Datos!I46*Objetivos!$E$39,IF(OR(Datos!K46=Objetivos!$C$38,K46&gt;Objetivos!$C$38),Datos!I46*Objetivos!$E$38,IF(OR(Datos!K46=Objetivos!$C$37,K46&gt;Objetivos!$C$37),Datos!I46*Objetivos!$E$37,IF(OR(Datos!K46=Objetivos!$C$36,K46&gt;Objetivos!$C$36),Datos!I46*Objetivos!$E$36,IF(OR(Datos!K46=Objetivos!$C$35,K46&gt;Objetivos!$C$35),Datos!I46*Objetivos!$E$35,IF(OR(Datos!K46=Objetivos!$C$34,K46&gt;Objetivos!$C$34),Datos!I46*Objetivos!$E$34,IF(OR(Datos!K46=Objetivos!$C$33,K46&gt;Objetivos!$C$33),Datos!I46*Objetivos!$E$33,IF(OR(Datos!K46=Objetivos!$C$32,K46&gt;Objetivos!$C$32),Datos!I46*Objetivos!$E$32,IF(OR(Datos!K46=Objetivos!$C$31,K46&gt;Objetivos!$C$31),Datos!I46*Objetivos!$E$31,IF(OR(Datos!K46=Objetivos!$C$30,K46&gt;Objetivos!$C$30),Datos!I46*Objetivos!$E$30,IF(OR(Datos!K46=Objetivos!$C$29,K46&gt;Objetivos!$C$29),Datos!I46*Objetivos!$E$29,IF(OR(Datos!K46=Objetivos!$C$28,K46&gt;Objetivos!$C$28),Datos!I46*Objetivos!$E$28,IF(OR(Datos!K46=Objetivos!$C$27,K46&gt;Objetivos!$C$27),Datos!I46*Objetivos!$E$27,IF(OR(Datos!K46=Objetivos!$C$26,K46&gt;Objetivos!$C$26),Datos!I46*Objetivos!$E$26,IF(OR(Datos!K46=Objetivos!$C$25,K46&gt;Objetivos!$C$25),Datos!I46*Objetivos!$E$25,IF(OR(Datos!K46=Objetivos!$C$24,K46&gt;Objetivos!$C$24),Datos!I46*Objetivos!$E$24,IF(OR(Datos!K46=Objetivos!$C$23,K46&gt;Objetivos!$C$23),Datos!I46*Objetivos!$E$23,IF(OR(Datos!K46=Objetivos!$C$22,K46&gt;Objetivos!$C$22),Datos!I46*Objetivos!$E$22,IF(OR(Datos!K46=Objetivos!$C$21,K46&gt;Objetivos!$C$21),Datos!I46*Objetivos!$E$21,IF(OR(Datos!K46=Objetivos!$C$20,K46&gt;Objetivos!$C$20),Datos!I46*Objetivos!$E$20,IF(OR(Datos!K46=Objetivos!$C$19,K46&gt;Objetivos!$C$19),Datos!I46*Objetivos!$E$19,IF(OR(Datos!K46=Objetivos!$C$18,K46&gt;Objetivos!$C$18),Datos!I46*Objetivos!$E$18,IF(OR(Datos!K46=Objetivos!$C$17,K46&gt;Objetivos!$C$17),Datos!I46*Objetivos!$E$17))))))))))))))))))))))))</f>
        <v>0</v>
      </c>
      <c r="T46" s="125">
        <f t="shared" si="6"/>
        <v>0</v>
      </c>
      <c r="U46" s="128">
        <f t="shared" si="7"/>
        <v>0</v>
      </c>
      <c r="V46" s="128">
        <f t="shared" si="2"/>
        <v>0</v>
      </c>
      <c r="W46" s="127">
        <f t="shared" si="8"/>
        <v>0</v>
      </c>
      <c r="X46" s="126">
        <f>+IF(OR(M46=Objetivos!$J$6,M46&gt;Objetivos!$J$6),W46*Objetivos!$K$6,IF(OR(M46=Objetivos!$J$7,M46&gt;Objetivos!$J$7),W46*Objetivos!$K$7,IF(OR(M46=Objetivos!$J$8,M46&gt;Objetivos!$J$8),W46*Objetivos!$K$8,IF(OR(M46=Objetivos!$J$9,M46&gt;Objetivos!$J$9),W46*Objetivos!$K$9,IF(OR(M46=Objetivos!$J$13,M46&lt;Objetivos!$J$13),W46*Objetivos!$K$13,IF(OR(M46=Objetivos!$J$12,M46&lt;Objetivos!$J$12),W46*Objetivos!$K$12,IF(OR(M46=Objetivos!$J$11,M46&lt;Objetivos!$J$11),W46*Objetivos!$K$11,IF(OR(M46=Objetivos!$J$10,M46&lt;Objetivos!$J$10),W46*Objetivos!$K$10,0))))))))</f>
        <v>0</v>
      </c>
      <c r="Y46" s="127">
        <f t="shared" si="9"/>
        <v>0</v>
      </c>
    </row>
    <row r="47" spans="1:25" x14ac:dyDescent="0.25">
      <c r="A47" s="104">
        <f>CDM!$A56</f>
        <v>45467</v>
      </c>
      <c r="B47" s="107">
        <f>CDM!$C56</f>
        <v>85574</v>
      </c>
      <c r="C47" s="104" t="str">
        <f>CDM!$D56</f>
        <v>EMERTELEVT403</v>
      </c>
      <c r="D47" s="105"/>
      <c r="E47" s="167" t="str">
        <f>CDM!$F56</f>
        <v>JOSE ANTONIO LORENTE FLORES</v>
      </c>
      <c r="F47" s="105" t="str">
        <f>CDM!$G56</f>
        <v>MARIA AYESA GARRIDO BLANCO</v>
      </c>
      <c r="G47" s="168">
        <f>CDM!$I56</f>
        <v>0</v>
      </c>
      <c r="H47" s="169">
        <f>IFERROR(VLOOKUP(C47,Movil_Report!A:B,2,0),0)</f>
        <v>0</v>
      </c>
      <c r="I47" s="169">
        <f>CDM!$R56</f>
        <v>0</v>
      </c>
      <c r="J47" s="124">
        <f t="shared" si="3"/>
        <v>0</v>
      </c>
      <c r="K47" s="124">
        <f t="shared" si="1"/>
        <v>0</v>
      </c>
      <c r="L47" s="169">
        <f>CDM!$AB56</f>
        <v>0</v>
      </c>
      <c r="M47" s="165">
        <f t="shared" si="4"/>
        <v>0</v>
      </c>
      <c r="N47" s="4">
        <f>CDM!$U56</f>
        <v>0</v>
      </c>
      <c r="O47" s="4">
        <f>CDM!$W56</f>
        <v>0</v>
      </c>
      <c r="P47" s="159">
        <f t="shared" si="5"/>
        <v>0</v>
      </c>
      <c r="Q47" s="159">
        <f t="shared" si="5"/>
        <v>0</v>
      </c>
      <c r="R47" s="125">
        <f>IF(J47&lt;Objetivos!$D$17,0,IF(OR(Datos!J47=Objetivos!$D$39,J47&gt;Objetivos!$D$39),Datos!H47*Objetivos!$F$39,IF(OR(Datos!J47=Objetivos!$D$38,J47&gt;Objetivos!$D$38),Datos!H47*Objetivos!$F$38,IF(OR(Datos!J47=Objetivos!$D$37,J47&gt;Objetivos!$D$37),Datos!H47*Objetivos!$F$37,IF(OR(Datos!J47=Objetivos!$D$36,J47&gt;Objetivos!$D$36),Datos!H47*Objetivos!$F$36,IF(OR(Datos!J47=Objetivos!$D$35,J47&gt;Objetivos!$D$35),Datos!H47*Objetivos!$F$35,IF(OR(Datos!J47=Objetivos!$D$34,J47&gt;Objetivos!$D$34),Datos!H47*Objetivos!$F$34,IF(OR(Datos!J47=Objetivos!$D$33,J47&gt;Objetivos!$D$33),Datos!H47*Objetivos!$F$33,IF(OR(Datos!J47=Objetivos!$D$32,J47&gt;Objetivos!$D$32),Datos!H47*Objetivos!$F$32,IF(OR(Datos!J47=Objetivos!$D$31,J47&gt;Objetivos!$D$31),Datos!H47*Objetivos!$F$31,IF(OR(Datos!J47=Objetivos!$D$30,J47&gt;Objetivos!$D$30),Datos!H47*Objetivos!$F$30,IF(OR(Datos!J47=Objetivos!$D$29,J47&gt;Objetivos!$D$29),Datos!H47*Objetivos!$F$29,IF(OR(Datos!J47=Objetivos!$D$28,J47&gt;Objetivos!$D$28),Datos!H47*Objetivos!$F$28,IF(OR(Datos!J47=Objetivos!$D$27,J47&gt;Objetivos!$D$27),Datos!H47*Objetivos!$F$27,IF(OR(Datos!J47=Objetivos!$D$26,J47&gt;Objetivos!$D$26),Datos!H47*Objetivos!$F$26,IF(OR(Datos!J47=Objetivos!$D$25,J47&gt;Objetivos!$D$25),Datos!H47*Objetivos!$F$25,IF(OR(Datos!J47=Objetivos!$D$24,J47&gt;Objetivos!$D$24),Datos!H47*Objetivos!$F$24,IF(OR(Datos!J47=Objetivos!$D$23,J47&gt;Objetivos!$D$23),Datos!H47*Objetivos!$F$23,IF(OR(Datos!J47=Objetivos!$D$22,J47&gt;Objetivos!$D$22),Datos!H47*Objetivos!$F$22,IF(OR(Datos!J47=Objetivos!$D$21,J47&gt;Objetivos!$D$21),Datos!H47*Objetivos!$F$21,IF(OR(Datos!J47=Objetivos!$D$20,J47&gt;Objetivos!$D$20),Datos!H47*Objetivos!$F$20,IF(OR(Datos!J47=Objetivos!$D$19,J47&gt;Objetivos!$D$19),Datos!H47*Objetivos!$F$19,IF(OR(Datos!J47=Objetivos!$D$18,J47&gt;Objetivos!$D$18),Datos!H47*Objetivos!$F$18,IF(OR(Datos!J47=Objetivos!$D$17,J47&gt;Objetivos!$D$17),Datos!H47*Objetivos!$F$17))))))))))))))))))))))))</f>
        <v>0</v>
      </c>
      <c r="S47" s="125">
        <f>IF(K47&lt;Objetivos!$C$17,0,IF(OR(Datos!K47=Objetivos!$C$39,K47&gt;Objetivos!$C$39),Datos!I47*Objetivos!$E$39,IF(OR(Datos!K47=Objetivos!$C$38,K47&gt;Objetivos!$C$38),Datos!I47*Objetivos!$E$38,IF(OR(Datos!K47=Objetivos!$C$37,K47&gt;Objetivos!$C$37),Datos!I47*Objetivos!$E$37,IF(OR(Datos!K47=Objetivos!$C$36,K47&gt;Objetivos!$C$36),Datos!I47*Objetivos!$E$36,IF(OR(Datos!K47=Objetivos!$C$35,K47&gt;Objetivos!$C$35),Datos!I47*Objetivos!$E$35,IF(OR(Datos!K47=Objetivos!$C$34,K47&gt;Objetivos!$C$34),Datos!I47*Objetivos!$E$34,IF(OR(Datos!K47=Objetivos!$C$33,K47&gt;Objetivos!$C$33),Datos!I47*Objetivos!$E$33,IF(OR(Datos!K47=Objetivos!$C$32,K47&gt;Objetivos!$C$32),Datos!I47*Objetivos!$E$32,IF(OR(Datos!K47=Objetivos!$C$31,K47&gt;Objetivos!$C$31),Datos!I47*Objetivos!$E$31,IF(OR(Datos!K47=Objetivos!$C$30,K47&gt;Objetivos!$C$30),Datos!I47*Objetivos!$E$30,IF(OR(Datos!K47=Objetivos!$C$29,K47&gt;Objetivos!$C$29),Datos!I47*Objetivos!$E$29,IF(OR(Datos!K47=Objetivos!$C$28,K47&gt;Objetivos!$C$28),Datos!I47*Objetivos!$E$28,IF(OR(Datos!K47=Objetivos!$C$27,K47&gt;Objetivos!$C$27),Datos!I47*Objetivos!$E$27,IF(OR(Datos!K47=Objetivos!$C$26,K47&gt;Objetivos!$C$26),Datos!I47*Objetivos!$E$26,IF(OR(Datos!K47=Objetivos!$C$25,K47&gt;Objetivos!$C$25),Datos!I47*Objetivos!$E$25,IF(OR(Datos!K47=Objetivos!$C$24,K47&gt;Objetivos!$C$24),Datos!I47*Objetivos!$E$24,IF(OR(Datos!K47=Objetivos!$C$23,K47&gt;Objetivos!$C$23),Datos!I47*Objetivos!$E$23,IF(OR(Datos!K47=Objetivos!$C$22,K47&gt;Objetivos!$C$22),Datos!I47*Objetivos!$E$22,IF(OR(Datos!K47=Objetivos!$C$21,K47&gt;Objetivos!$C$21),Datos!I47*Objetivos!$E$21,IF(OR(Datos!K47=Objetivos!$C$20,K47&gt;Objetivos!$C$20),Datos!I47*Objetivos!$E$20,IF(OR(Datos!K47=Objetivos!$C$19,K47&gt;Objetivos!$C$19),Datos!I47*Objetivos!$E$19,IF(OR(Datos!K47=Objetivos!$C$18,K47&gt;Objetivos!$C$18),Datos!I47*Objetivos!$E$18,IF(OR(Datos!K47=Objetivos!$C$17,K47&gt;Objetivos!$C$17),Datos!I47*Objetivos!$E$17))))))))))))))))))))))))</f>
        <v>0</v>
      </c>
      <c r="T47" s="125">
        <f t="shared" si="6"/>
        <v>0</v>
      </c>
      <c r="U47" s="128">
        <f t="shared" si="7"/>
        <v>0</v>
      </c>
      <c r="V47" s="128">
        <f t="shared" si="2"/>
        <v>0</v>
      </c>
      <c r="W47" s="127">
        <f t="shared" si="8"/>
        <v>0</v>
      </c>
      <c r="X47" s="126">
        <f>+IF(OR(M47=Objetivos!$J$6,M47&gt;Objetivos!$J$6),W47*Objetivos!$K$6,IF(OR(M47=Objetivos!$J$7,M47&gt;Objetivos!$J$7),W47*Objetivos!$K$7,IF(OR(M47=Objetivos!$J$8,M47&gt;Objetivos!$J$8),W47*Objetivos!$K$8,IF(OR(M47=Objetivos!$J$9,M47&gt;Objetivos!$J$9),W47*Objetivos!$K$9,IF(OR(M47=Objetivos!$J$13,M47&lt;Objetivos!$J$13),W47*Objetivos!$K$13,IF(OR(M47=Objetivos!$J$12,M47&lt;Objetivos!$J$12),W47*Objetivos!$K$12,IF(OR(M47=Objetivos!$J$11,M47&lt;Objetivos!$J$11),W47*Objetivos!$K$11,IF(OR(M47=Objetivos!$J$10,M47&lt;Objetivos!$J$10),W47*Objetivos!$K$10,0))))))))</f>
        <v>0</v>
      </c>
      <c r="Y47" s="127">
        <f t="shared" si="9"/>
        <v>0</v>
      </c>
    </row>
    <row r="48" spans="1:25" x14ac:dyDescent="0.25">
      <c r="A48" s="104">
        <f>CDM!$A57</f>
        <v>44480</v>
      </c>
      <c r="B48" s="107" t="str">
        <f>CDM!$C57</f>
        <v>86398/89981</v>
      </c>
      <c r="C48" s="104" t="str">
        <f>CDM!$D57</f>
        <v>EMERTELEVT041</v>
      </c>
      <c r="D48" s="105"/>
      <c r="E48" s="167" t="str">
        <f>CDM!$F57</f>
        <v>CONSTANZA BARBERO OLMO</v>
      </c>
      <c r="F48" s="105" t="str">
        <f>CDM!$G57</f>
        <v>RAQUEL GARCIA SUESCUM</v>
      </c>
      <c r="G48" s="168">
        <f>CDM!$I57</f>
        <v>0</v>
      </c>
      <c r="H48" s="169">
        <f>IFERROR(VLOOKUP(C48,Movil_Report!A:B,2,0),0)</f>
        <v>0</v>
      </c>
      <c r="I48" s="169">
        <f>CDM!$R57</f>
        <v>0</v>
      </c>
      <c r="J48" s="124">
        <f t="shared" si="3"/>
        <v>0</v>
      </c>
      <c r="K48" s="124">
        <f t="shared" si="1"/>
        <v>0</v>
      </c>
      <c r="L48" s="169">
        <f>CDM!$AB57</f>
        <v>0</v>
      </c>
      <c r="M48" s="165">
        <f t="shared" si="4"/>
        <v>0</v>
      </c>
      <c r="N48" s="4">
        <f>CDM!$U57</f>
        <v>0</v>
      </c>
      <c r="O48" s="4">
        <f>CDM!$W57</f>
        <v>0</v>
      </c>
      <c r="P48" s="159">
        <f t="shared" si="5"/>
        <v>0</v>
      </c>
      <c r="Q48" s="159">
        <f t="shared" si="5"/>
        <v>0</v>
      </c>
      <c r="R48" s="125">
        <f>IF(J48&lt;Objetivos!$D$17,0,IF(OR(Datos!J48=Objetivos!$D$39,J48&gt;Objetivos!$D$39),Datos!H48*Objetivos!$F$39,IF(OR(Datos!J48=Objetivos!$D$38,J48&gt;Objetivos!$D$38),Datos!H48*Objetivos!$F$38,IF(OR(Datos!J48=Objetivos!$D$37,J48&gt;Objetivos!$D$37),Datos!H48*Objetivos!$F$37,IF(OR(Datos!J48=Objetivos!$D$36,J48&gt;Objetivos!$D$36),Datos!H48*Objetivos!$F$36,IF(OR(Datos!J48=Objetivos!$D$35,J48&gt;Objetivos!$D$35),Datos!H48*Objetivos!$F$35,IF(OR(Datos!J48=Objetivos!$D$34,J48&gt;Objetivos!$D$34),Datos!H48*Objetivos!$F$34,IF(OR(Datos!J48=Objetivos!$D$33,J48&gt;Objetivos!$D$33),Datos!H48*Objetivos!$F$33,IF(OR(Datos!J48=Objetivos!$D$32,J48&gt;Objetivos!$D$32),Datos!H48*Objetivos!$F$32,IF(OR(Datos!J48=Objetivos!$D$31,J48&gt;Objetivos!$D$31),Datos!H48*Objetivos!$F$31,IF(OR(Datos!J48=Objetivos!$D$30,J48&gt;Objetivos!$D$30),Datos!H48*Objetivos!$F$30,IF(OR(Datos!J48=Objetivos!$D$29,J48&gt;Objetivos!$D$29),Datos!H48*Objetivos!$F$29,IF(OR(Datos!J48=Objetivos!$D$28,J48&gt;Objetivos!$D$28),Datos!H48*Objetivos!$F$28,IF(OR(Datos!J48=Objetivos!$D$27,J48&gt;Objetivos!$D$27),Datos!H48*Objetivos!$F$27,IF(OR(Datos!J48=Objetivos!$D$26,J48&gt;Objetivos!$D$26),Datos!H48*Objetivos!$F$26,IF(OR(Datos!J48=Objetivos!$D$25,J48&gt;Objetivos!$D$25),Datos!H48*Objetivos!$F$25,IF(OR(Datos!J48=Objetivos!$D$24,J48&gt;Objetivos!$D$24),Datos!H48*Objetivos!$F$24,IF(OR(Datos!J48=Objetivos!$D$23,J48&gt;Objetivos!$D$23),Datos!H48*Objetivos!$F$23,IF(OR(Datos!J48=Objetivos!$D$22,J48&gt;Objetivos!$D$22),Datos!H48*Objetivos!$F$22,IF(OR(Datos!J48=Objetivos!$D$21,J48&gt;Objetivos!$D$21),Datos!H48*Objetivos!$F$21,IF(OR(Datos!J48=Objetivos!$D$20,J48&gt;Objetivos!$D$20),Datos!H48*Objetivos!$F$20,IF(OR(Datos!J48=Objetivos!$D$19,J48&gt;Objetivos!$D$19),Datos!H48*Objetivos!$F$19,IF(OR(Datos!J48=Objetivos!$D$18,J48&gt;Objetivos!$D$18),Datos!H48*Objetivos!$F$18,IF(OR(Datos!J48=Objetivos!$D$17,J48&gt;Objetivos!$D$17),Datos!H48*Objetivos!$F$17))))))))))))))))))))))))</f>
        <v>0</v>
      </c>
      <c r="S48" s="125">
        <f>IF(K48&lt;Objetivos!$C$17,0,IF(OR(Datos!K48=Objetivos!$C$39,K48&gt;Objetivos!$C$39),Datos!I48*Objetivos!$E$39,IF(OR(Datos!K48=Objetivos!$C$38,K48&gt;Objetivos!$C$38),Datos!I48*Objetivos!$E$38,IF(OR(Datos!K48=Objetivos!$C$37,K48&gt;Objetivos!$C$37),Datos!I48*Objetivos!$E$37,IF(OR(Datos!K48=Objetivos!$C$36,K48&gt;Objetivos!$C$36),Datos!I48*Objetivos!$E$36,IF(OR(Datos!K48=Objetivos!$C$35,K48&gt;Objetivos!$C$35),Datos!I48*Objetivos!$E$35,IF(OR(Datos!K48=Objetivos!$C$34,K48&gt;Objetivos!$C$34),Datos!I48*Objetivos!$E$34,IF(OR(Datos!K48=Objetivos!$C$33,K48&gt;Objetivos!$C$33),Datos!I48*Objetivos!$E$33,IF(OR(Datos!K48=Objetivos!$C$32,K48&gt;Objetivos!$C$32),Datos!I48*Objetivos!$E$32,IF(OR(Datos!K48=Objetivos!$C$31,K48&gt;Objetivos!$C$31),Datos!I48*Objetivos!$E$31,IF(OR(Datos!K48=Objetivos!$C$30,K48&gt;Objetivos!$C$30),Datos!I48*Objetivos!$E$30,IF(OR(Datos!K48=Objetivos!$C$29,K48&gt;Objetivos!$C$29),Datos!I48*Objetivos!$E$29,IF(OR(Datos!K48=Objetivos!$C$28,K48&gt;Objetivos!$C$28),Datos!I48*Objetivos!$E$28,IF(OR(Datos!K48=Objetivos!$C$27,K48&gt;Objetivos!$C$27),Datos!I48*Objetivos!$E$27,IF(OR(Datos!K48=Objetivos!$C$26,K48&gt;Objetivos!$C$26),Datos!I48*Objetivos!$E$26,IF(OR(Datos!K48=Objetivos!$C$25,K48&gt;Objetivos!$C$25),Datos!I48*Objetivos!$E$25,IF(OR(Datos!K48=Objetivos!$C$24,K48&gt;Objetivos!$C$24),Datos!I48*Objetivos!$E$24,IF(OR(Datos!K48=Objetivos!$C$23,K48&gt;Objetivos!$C$23),Datos!I48*Objetivos!$E$23,IF(OR(Datos!K48=Objetivos!$C$22,K48&gt;Objetivos!$C$22),Datos!I48*Objetivos!$E$22,IF(OR(Datos!K48=Objetivos!$C$21,K48&gt;Objetivos!$C$21),Datos!I48*Objetivos!$E$21,IF(OR(Datos!K48=Objetivos!$C$20,K48&gt;Objetivos!$C$20),Datos!I48*Objetivos!$E$20,IF(OR(Datos!K48=Objetivos!$C$19,K48&gt;Objetivos!$C$19),Datos!I48*Objetivos!$E$19,IF(OR(Datos!K48=Objetivos!$C$18,K48&gt;Objetivos!$C$18),Datos!I48*Objetivos!$E$18,IF(OR(Datos!K48=Objetivos!$C$17,K48&gt;Objetivos!$C$17),Datos!I48*Objetivos!$E$17))))))))))))))))))))))))</f>
        <v>0</v>
      </c>
      <c r="T48" s="125">
        <f t="shared" si="6"/>
        <v>0</v>
      </c>
      <c r="U48" s="128">
        <f t="shared" si="7"/>
        <v>0</v>
      </c>
      <c r="V48" s="128">
        <f t="shared" si="2"/>
        <v>0</v>
      </c>
      <c r="W48" s="127">
        <f t="shared" si="8"/>
        <v>0</v>
      </c>
      <c r="X48" s="126">
        <f>+IF(OR(M48=Objetivos!$J$6,M48&gt;Objetivos!$J$6),W48*Objetivos!$K$6,IF(OR(M48=Objetivos!$J$7,M48&gt;Objetivos!$J$7),W48*Objetivos!$K$7,IF(OR(M48=Objetivos!$J$8,M48&gt;Objetivos!$J$8),W48*Objetivos!$K$8,IF(OR(M48=Objetivos!$J$9,M48&gt;Objetivos!$J$9),W48*Objetivos!$K$9,IF(OR(M48=Objetivos!$J$13,M48&lt;Objetivos!$J$13),W48*Objetivos!$K$13,IF(OR(M48=Objetivos!$J$12,M48&lt;Objetivos!$J$12),W48*Objetivos!$K$12,IF(OR(M48=Objetivos!$J$11,M48&lt;Objetivos!$J$11),W48*Objetivos!$K$11,IF(OR(M48=Objetivos!$J$10,M48&lt;Objetivos!$J$10),W48*Objetivos!$K$10,0))))))))</f>
        <v>0</v>
      </c>
      <c r="Y48" s="127">
        <f t="shared" si="9"/>
        <v>0</v>
      </c>
    </row>
    <row r="49" spans="1:25" x14ac:dyDescent="0.25">
      <c r="A49" s="104">
        <f>CDM!$A58</f>
        <v>44658</v>
      </c>
      <c r="B49" s="107">
        <f>CDM!$C58</f>
        <v>86772</v>
      </c>
      <c r="C49" s="104" t="str">
        <f>CDM!$D58</f>
        <v>EMERTELEVT161</v>
      </c>
      <c r="D49" s="105"/>
      <c r="E49" s="167" t="str">
        <f>CDM!$F58</f>
        <v>LAURA VILLEGAS RUIZ</v>
      </c>
      <c r="F49" s="105" t="str">
        <f>CDM!$G58</f>
        <v>RAQUEL GARCIA SUESCUM</v>
      </c>
      <c r="G49" s="168">
        <f>CDM!$I58</f>
        <v>3.1911109999999998</v>
      </c>
      <c r="H49" s="169">
        <f>IFERROR(VLOOKUP(C49,Movil_Report!A:B,2,0),0)</f>
        <v>6</v>
      </c>
      <c r="I49" s="169">
        <f>CDM!$R58</f>
        <v>0</v>
      </c>
      <c r="J49" s="124">
        <f t="shared" si="3"/>
        <v>1.8802229066929983</v>
      </c>
      <c r="K49" s="124">
        <f t="shared" si="1"/>
        <v>0</v>
      </c>
      <c r="L49" s="169">
        <f>CDM!$AB58</f>
        <v>0</v>
      </c>
      <c r="M49" s="165">
        <f t="shared" si="4"/>
        <v>0</v>
      </c>
      <c r="N49" s="4">
        <f>CDM!$U58</f>
        <v>0</v>
      </c>
      <c r="O49" s="4">
        <f>CDM!$W58</f>
        <v>0</v>
      </c>
      <c r="P49" s="159">
        <f t="shared" si="5"/>
        <v>0</v>
      </c>
      <c r="Q49" s="159">
        <f t="shared" si="5"/>
        <v>0</v>
      </c>
      <c r="R49" s="125">
        <f>IF(J49&lt;Objetivos!$D$17,0,IF(OR(Datos!J49=Objetivos!$D$39,J49&gt;Objetivos!$D$39),Datos!H49*Objetivos!$F$39,IF(OR(Datos!J49=Objetivos!$D$38,J49&gt;Objetivos!$D$38),Datos!H49*Objetivos!$F$38,IF(OR(Datos!J49=Objetivos!$D$37,J49&gt;Objetivos!$D$37),Datos!H49*Objetivos!$F$37,IF(OR(Datos!J49=Objetivos!$D$36,J49&gt;Objetivos!$D$36),Datos!H49*Objetivos!$F$36,IF(OR(Datos!J49=Objetivos!$D$35,J49&gt;Objetivos!$D$35),Datos!H49*Objetivos!$F$35,IF(OR(Datos!J49=Objetivos!$D$34,J49&gt;Objetivos!$D$34),Datos!H49*Objetivos!$F$34,IF(OR(Datos!J49=Objetivos!$D$33,J49&gt;Objetivos!$D$33),Datos!H49*Objetivos!$F$33,IF(OR(Datos!J49=Objetivos!$D$32,J49&gt;Objetivos!$D$32),Datos!H49*Objetivos!$F$32,IF(OR(Datos!J49=Objetivos!$D$31,J49&gt;Objetivos!$D$31),Datos!H49*Objetivos!$F$31,IF(OR(Datos!J49=Objetivos!$D$30,J49&gt;Objetivos!$D$30),Datos!H49*Objetivos!$F$30,IF(OR(Datos!J49=Objetivos!$D$29,J49&gt;Objetivos!$D$29),Datos!H49*Objetivos!$F$29,IF(OR(Datos!J49=Objetivos!$D$28,J49&gt;Objetivos!$D$28),Datos!H49*Objetivos!$F$28,IF(OR(Datos!J49=Objetivos!$D$27,J49&gt;Objetivos!$D$27),Datos!H49*Objetivos!$F$27,IF(OR(Datos!J49=Objetivos!$D$26,J49&gt;Objetivos!$D$26),Datos!H49*Objetivos!$F$26,IF(OR(Datos!J49=Objetivos!$D$25,J49&gt;Objetivos!$D$25),Datos!H49*Objetivos!$F$25,IF(OR(Datos!J49=Objetivos!$D$24,J49&gt;Objetivos!$D$24),Datos!H49*Objetivos!$F$24,IF(OR(Datos!J49=Objetivos!$D$23,J49&gt;Objetivos!$D$23),Datos!H49*Objetivos!$F$23,IF(OR(Datos!J49=Objetivos!$D$22,J49&gt;Objetivos!$D$22),Datos!H49*Objetivos!$F$22,IF(OR(Datos!J49=Objetivos!$D$21,J49&gt;Objetivos!$D$21),Datos!H49*Objetivos!$F$21,IF(OR(Datos!J49=Objetivos!$D$20,J49&gt;Objetivos!$D$20),Datos!H49*Objetivos!$F$20,IF(OR(Datos!J49=Objetivos!$D$19,J49&gt;Objetivos!$D$19),Datos!H49*Objetivos!$F$19,IF(OR(Datos!J49=Objetivos!$D$18,J49&gt;Objetivos!$D$18),Datos!H49*Objetivos!$F$18,IF(OR(Datos!J49=Objetivos!$D$17,J49&gt;Objetivos!$D$17),Datos!H49*Objetivos!$F$17))))))))))))))))))))))))</f>
        <v>36</v>
      </c>
      <c r="S49" s="125">
        <f>IF(K49&lt;Objetivos!$C$17,0,IF(OR(Datos!K49=Objetivos!$C$39,K49&gt;Objetivos!$C$39),Datos!I49*Objetivos!$E$39,IF(OR(Datos!K49=Objetivos!$C$38,K49&gt;Objetivos!$C$38),Datos!I49*Objetivos!$E$38,IF(OR(Datos!K49=Objetivos!$C$37,K49&gt;Objetivos!$C$37),Datos!I49*Objetivos!$E$37,IF(OR(Datos!K49=Objetivos!$C$36,K49&gt;Objetivos!$C$36),Datos!I49*Objetivos!$E$36,IF(OR(Datos!K49=Objetivos!$C$35,K49&gt;Objetivos!$C$35),Datos!I49*Objetivos!$E$35,IF(OR(Datos!K49=Objetivos!$C$34,K49&gt;Objetivos!$C$34),Datos!I49*Objetivos!$E$34,IF(OR(Datos!K49=Objetivos!$C$33,K49&gt;Objetivos!$C$33),Datos!I49*Objetivos!$E$33,IF(OR(Datos!K49=Objetivos!$C$32,K49&gt;Objetivos!$C$32),Datos!I49*Objetivos!$E$32,IF(OR(Datos!K49=Objetivos!$C$31,K49&gt;Objetivos!$C$31),Datos!I49*Objetivos!$E$31,IF(OR(Datos!K49=Objetivos!$C$30,K49&gt;Objetivos!$C$30),Datos!I49*Objetivos!$E$30,IF(OR(Datos!K49=Objetivos!$C$29,K49&gt;Objetivos!$C$29),Datos!I49*Objetivos!$E$29,IF(OR(Datos!K49=Objetivos!$C$28,K49&gt;Objetivos!$C$28),Datos!I49*Objetivos!$E$28,IF(OR(Datos!K49=Objetivos!$C$27,K49&gt;Objetivos!$C$27),Datos!I49*Objetivos!$E$27,IF(OR(Datos!K49=Objetivos!$C$26,K49&gt;Objetivos!$C$26),Datos!I49*Objetivos!$E$26,IF(OR(Datos!K49=Objetivos!$C$25,K49&gt;Objetivos!$C$25),Datos!I49*Objetivos!$E$25,IF(OR(Datos!K49=Objetivos!$C$24,K49&gt;Objetivos!$C$24),Datos!I49*Objetivos!$E$24,IF(OR(Datos!K49=Objetivos!$C$23,K49&gt;Objetivos!$C$23),Datos!I49*Objetivos!$E$23,IF(OR(Datos!K49=Objetivos!$C$22,K49&gt;Objetivos!$C$22),Datos!I49*Objetivos!$E$22,IF(OR(Datos!K49=Objetivos!$C$21,K49&gt;Objetivos!$C$21),Datos!I49*Objetivos!$E$21,IF(OR(Datos!K49=Objetivos!$C$20,K49&gt;Objetivos!$C$20),Datos!I49*Objetivos!$E$20,IF(OR(Datos!K49=Objetivos!$C$19,K49&gt;Objetivos!$C$19),Datos!I49*Objetivos!$E$19,IF(OR(Datos!K49=Objetivos!$C$18,K49&gt;Objetivos!$C$18),Datos!I49*Objetivos!$E$18,IF(OR(Datos!K49=Objetivos!$C$17,K49&gt;Objetivos!$C$17),Datos!I49*Objetivos!$E$17))))))))))))))))))))))))</f>
        <v>0</v>
      </c>
      <c r="T49" s="125">
        <f t="shared" si="6"/>
        <v>36</v>
      </c>
      <c r="U49" s="128">
        <f t="shared" si="7"/>
        <v>0</v>
      </c>
      <c r="V49" s="128">
        <f t="shared" si="2"/>
        <v>0</v>
      </c>
      <c r="W49" s="127">
        <f t="shared" si="8"/>
        <v>0</v>
      </c>
      <c r="X49" s="126">
        <f>+IF(OR(M49=Objetivos!$J$6,M49&gt;Objetivos!$J$6),W49*Objetivos!$K$6,IF(OR(M49=Objetivos!$J$7,M49&gt;Objetivos!$J$7),W49*Objetivos!$K$7,IF(OR(M49=Objetivos!$J$8,M49&gt;Objetivos!$J$8),W49*Objetivos!$K$8,IF(OR(M49=Objetivos!$J$9,M49&gt;Objetivos!$J$9),W49*Objetivos!$K$9,IF(OR(M49=Objetivos!$J$13,M49&lt;Objetivos!$J$13),W49*Objetivos!$K$13,IF(OR(M49=Objetivos!$J$12,M49&lt;Objetivos!$J$12),W49*Objetivos!$K$12,IF(OR(M49=Objetivos!$J$11,M49&lt;Objetivos!$J$11),W49*Objetivos!$K$11,IF(OR(M49=Objetivos!$J$10,M49&lt;Objetivos!$J$10),W49*Objetivos!$K$10,0))))))))</f>
        <v>0</v>
      </c>
      <c r="Y49" s="127">
        <f t="shared" si="9"/>
        <v>0</v>
      </c>
    </row>
    <row r="50" spans="1:25" x14ac:dyDescent="0.25">
      <c r="A50" s="104">
        <f>CDM!$A59</f>
        <v>44679</v>
      </c>
      <c r="B50" s="107">
        <f>CDM!$C59</f>
        <v>86471</v>
      </c>
      <c r="C50" s="104" t="str">
        <f>CDM!$D59</f>
        <v>EMERTELEVT165</v>
      </c>
      <c r="D50" s="105"/>
      <c r="E50" s="167" t="str">
        <f>CDM!$F59</f>
        <v>LUIS FELIPE CARVAJAL JULIAC</v>
      </c>
      <c r="F50" s="105" t="str">
        <f>CDM!$G59</f>
        <v>RAQUEL GARCIA SUESCUM</v>
      </c>
      <c r="G50" s="168">
        <f>CDM!$I59</f>
        <v>0</v>
      </c>
      <c r="H50" s="169">
        <f>IFERROR(VLOOKUP(C50,Movil_Report!A:B,2,0),0)</f>
        <v>0</v>
      </c>
      <c r="I50" s="169">
        <f>CDM!$R59</f>
        <v>0</v>
      </c>
      <c r="J50" s="124">
        <f t="shared" si="3"/>
        <v>0</v>
      </c>
      <c r="K50" s="124">
        <f t="shared" si="1"/>
        <v>0</v>
      </c>
      <c r="L50" s="169">
        <f>CDM!$AB59</f>
        <v>0</v>
      </c>
      <c r="M50" s="165">
        <f t="shared" si="4"/>
        <v>0</v>
      </c>
      <c r="N50" s="4">
        <f>CDM!$U59</f>
        <v>0</v>
      </c>
      <c r="O50" s="4">
        <f>CDM!$W59</f>
        <v>0</v>
      </c>
      <c r="P50" s="159">
        <f t="shared" si="5"/>
        <v>0</v>
      </c>
      <c r="Q50" s="159">
        <f t="shared" si="5"/>
        <v>0</v>
      </c>
      <c r="R50" s="125">
        <f>IF(J50&lt;Objetivos!$D$17,0,IF(OR(Datos!J50=Objetivos!$D$39,J50&gt;Objetivos!$D$39),Datos!H50*Objetivos!$F$39,IF(OR(Datos!J50=Objetivos!$D$38,J50&gt;Objetivos!$D$38),Datos!H50*Objetivos!$F$38,IF(OR(Datos!J50=Objetivos!$D$37,J50&gt;Objetivos!$D$37),Datos!H50*Objetivos!$F$37,IF(OR(Datos!J50=Objetivos!$D$36,J50&gt;Objetivos!$D$36),Datos!H50*Objetivos!$F$36,IF(OR(Datos!J50=Objetivos!$D$35,J50&gt;Objetivos!$D$35),Datos!H50*Objetivos!$F$35,IF(OR(Datos!J50=Objetivos!$D$34,J50&gt;Objetivos!$D$34),Datos!H50*Objetivos!$F$34,IF(OR(Datos!J50=Objetivos!$D$33,J50&gt;Objetivos!$D$33),Datos!H50*Objetivos!$F$33,IF(OR(Datos!J50=Objetivos!$D$32,J50&gt;Objetivos!$D$32),Datos!H50*Objetivos!$F$32,IF(OR(Datos!J50=Objetivos!$D$31,J50&gt;Objetivos!$D$31),Datos!H50*Objetivos!$F$31,IF(OR(Datos!J50=Objetivos!$D$30,J50&gt;Objetivos!$D$30),Datos!H50*Objetivos!$F$30,IF(OR(Datos!J50=Objetivos!$D$29,J50&gt;Objetivos!$D$29),Datos!H50*Objetivos!$F$29,IF(OR(Datos!J50=Objetivos!$D$28,J50&gt;Objetivos!$D$28),Datos!H50*Objetivos!$F$28,IF(OR(Datos!J50=Objetivos!$D$27,J50&gt;Objetivos!$D$27),Datos!H50*Objetivos!$F$27,IF(OR(Datos!J50=Objetivos!$D$26,J50&gt;Objetivos!$D$26),Datos!H50*Objetivos!$F$26,IF(OR(Datos!J50=Objetivos!$D$25,J50&gt;Objetivos!$D$25),Datos!H50*Objetivos!$F$25,IF(OR(Datos!J50=Objetivos!$D$24,J50&gt;Objetivos!$D$24),Datos!H50*Objetivos!$F$24,IF(OR(Datos!J50=Objetivos!$D$23,J50&gt;Objetivos!$D$23),Datos!H50*Objetivos!$F$23,IF(OR(Datos!J50=Objetivos!$D$22,J50&gt;Objetivos!$D$22),Datos!H50*Objetivos!$F$22,IF(OR(Datos!J50=Objetivos!$D$21,J50&gt;Objetivos!$D$21),Datos!H50*Objetivos!$F$21,IF(OR(Datos!J50=Objetivos!$D$20,J50&gt;Objetivos!$D$20),Datos!H50*Objetivos!$F$20,IF(OR(Datos!J50=Objetivos!$D$19,J50&gt;Objetivos!$D$19),Datos!H50*Objetivos!$F$19,IF(OR(Datos!J50=Objetivos!$D$18,J50&gt;Objetivos!$D$18),Datos!H50*Objetivos!$F$18,IF(OR(Datos!J50=Objetivos!$D$17,J50&gt;Objetivos!$D$17),Datos!H50*Objetivos!$F$17))))))))))))))))))))))))</f>
        <v>0</v>
      </c>
      <c r="S50" s="125">
        <f>IF(K50&lt;Objetivos!$C$17,0,IF(OR(Datos!K50=Objetivos!$C$39,K50&gt;Objetivos!$C$39),Datos!I50*Objetivos!$E$39,IF(OR(Datos!K50=Objetivos!$C$38,K50&gt;Objetivos!$C$38),Datos!I50*Objetivos!$E$38,IF(OR(Datos!K50=Objetivos!$C$37,K50&gt;Objetivos!$C$37),Datos!I50*Objetivos!$E$37,IF(OR(Datos!K50=Objetivos!$C$36,K50&gt;Objetivos!$C$36),Datos!I50*Objetivos!$E$36,IF(OR(Datos!K50=Objetivos!$C$35,K50&gt;Objetivos!$C$35),Datos!I50*Objetivos!$E$35,IF(OR(Datos!K50=Objetivos!$C$34,K50&gt;Objetivos!$C$34),Datos!I50*Objetivos!$E$34,IF(OR(Datos!K50=Objetivos!$C$33,K50&gt;Objetivos!$C$33),Datos!I50*Objetivos!$E$33,IF(OR(Datos!K50=Objetivos!$C$32,K50&gt;Objetivos!$C$32),Datos!I50*Objetivos!$E$32,IF(OR(Datos!K50=Objetivos!$C$31,K50&gt;Objetivos!$C$31),Datos!I50*Objetivos!$E$31,IF(OR(Datos!K50=Objetivos!$C$30,K50&gt;Objetivos!$C$30),Datos!I50*Objetivos!$E$30,IF(OR(Datos!K50=Objetivos!$C$29,K50&gt;Objetivos!$C$29),Datos!I50*Objetivos!$E$29,IF(OR(Datos!K50=Objetivos!$C$28,K50&gt;Objetivos!$C$28),Datos!I50*Objetivos!$E$28,IF(OR(Datos!K50=Objetivos!$C$27,K50&gt;Objetivos!$C$27),Datos!I50*Objetivos!$E$27,IF(OR(Datos!K50=Objetivos!$C$26,K50&gt;Objetivos!$C$26),Datos!I50*Objetivos!$E$26,IF(OR(Datos!K50=Objetivos!$C$25,K50&gt;Objetivos!$C$25),Datos!I50*Objetivos!$E$25,IF(OR(Datos!K50=Objetivos!$C$24,K50&gt;Objetivos!$C$24),Datos!I50*Objetivos!$E$24,IF(OR(Datos!K50=Objetivos!$C$23,K50&gt;Objetivos!$C$23),Datos!I50*Objetivos!$E$23,IF(OR(Datos!K50=Objetivos!$C$22,K50&gt;Objetivos!$C$22),Datos!I50*Objetivos!$E$22,IF(OR(Datos!K50=Objetivos!$C$21,K50&gt;Objetivos!$C$21),Datos!I50*Objetivos!$E$21,IF(OR(Datos!K50=Objetivos!$C$20,K50&gt;Objetivos!$C$20),Datos!I50*Objetivos!$E$20,IF(OR(Datos!K50=Objetivos!$C$19,K50&gt;Objetivos!$C$19),Datos!I50*Objetivos!$E$19,IF(OR(Datos!K50=Objetivos!$C$18,K50&gt;Objetivos!$C$18),Datos!I50*Objetivos!$E$18,IF(OR(Datos!K50=Objetivos!$C$17,K50&gt;Objetivos!$C$17),Datos!I50*Objetivos!$E$17))))))))))))))))))))))))</f>
        <v>0</v>
      </c>
      <c r="T50" s="125">
        <f t="shared" si="6"/>
        <v>0</v>
      </c>
      <c r="U50" s="128">
        <f t="shared" si="7"/>
        <v>0</v>
      </c>
      <c r="V50" s="128">
        <f t="shared" si="2"/>
        <v>0</v>
      </c>
      <c r="W50" s="127">
        <f t="shared" si="8"/>
        <v>0</v>
      </c>
      <c r="X50" s="126">
        <f>+IF(OR(M50=Objetivos!$J$6,M50&gt;Objetivos!$J$6),W50*Objetivos!$K$6,IF(OR(M50=Objetivos!$J$7,M50&gt;Objetivos!$J$7),W50*Objetivos!$K$7,IF(OR(M50=Objetivos!$J$8,M50&gt;Objetivos!$J$8),W50*Objetivos!$K$8,IF(OR(M50=Objetivos!$J$9,M50&gt;Objetivos!$J$9),W50*Objetivos!$K$9,IF(OR(M50=Objetivos!$J$13,M50&lt;Objetivos!$J$13),W50*Objetivos!$K$13,IF(OR(M50=Objetivos!$J$12,M50&lt;Objetivos!$J$12),W50*Objetivos!$K$12,IF(OR(M50=Objetivos!$J$11,M50&lt;Objetivos!$J$11),W50*Objetivos!$K$11,IF(OR(M50=Objetivos!$J$10,M50&lt;Objetivos!$J$10),W50*Objetivos!$K$10,0))))))))</f>
        <v>0</v>
      </c>
      <c r="Y50" s="127">
        <f t="shared" si="9"/>
        <v>0</v>
      </c>
    </row>
    <row r="51" spans="1:25" x14ac:dyDescent="0.25">
      <c r="A51" s="104">
        <f>CDM!$A60</f>
        <v>44700</v>
      </c>
      <c r="B51" s="107">
        <f>CDM!$C60</f>
        <v>86807</v>
      </c>
      <c r="C51" s="104" t="str">
        <f>CDM!$D60</f>
        <v>EMERTELEVT183</v>
      </c>
      <c r="D51" s="105"/>
      <c r="E51" s="167" t="str">
        <f>CDM!$F60</f>
        <v>INES MARTINEZ GARCIA</v>
      </c>
      <c r="F51" s="105" t="str">
        <f>CDM!$G60</f>
        <v>RAQUEL GARCIA SUESCUM</v>
      </c>
      <c r="G51" s="168">
        <f>CDM!$I60</f>
        <v>67.770542000000006</v>
      </c>
      <c r="H51" s="169">
        <f>IFERROR(VLOOKUP(C51,Movil_Report!A:B,2,0),0)</f>
        <v>4</v>
      </c>
      <c r="I51" s="169">
        <f>CDM!$R60</f>
        <v>7</v>
      </c>
      <c r="J51" s="124">
        <f t="shared" si="3"/>
        <v>5.9022694550679551E-2</v>
      </c>
      <c r="K51" s="124">
        <f t="shared" si="1"/>
        <v>0.10328971546368922</v>
      </c>
      <c r="L51" s="169">
        <f>CDM!$AB60</f>
        <v>7</v>
      </c>
      <c r="M51" s="165">
        <f t="shared" si="4"/>
        <v>1</v>
      </c>
      <c r="N51" s="4">
        <f>CDM!$U60</f>
        <v>10</v>
      </c>
      <c r="O51" s="4">
        <f>CDM!$W60</f>
        <v>5</v>
      </c>
      <c r="P51" s="159">
        <f t="shared" si="5"/>
        <v>2.5</v>
      </c>
      <c r="Q51" s="159">
        <f t="shared" si="5"/>
        <v>0.7142857142857143</v>
      </c>
      <c r="R51" s="125">
        <f>IF(J51&lt;Objetivos!$D$17,0,IF(OR(Datos!J51=Objetivos!$D$39,J51&gt;Objetivos!$D$39),Datos!H51*Objetivos!$F$39,IF(OR(Datos!J51=Objetivos!$D$38,J51&gt;Objetivos!$D$38),Datos!H51*Objetivos!$F$38,IF(OR(Datos!J51=Objetivos!$D$37,J51&gt;Objetivos!$D$37),Datos!H51*Objetivos!$F$37,IF(OR(Datos!J51=Objetivos!$D$36,J51&gt;Objetivos!$D$36),Datos!H51*Objetivos!$F$36,IF(OR(Datos!J51=Objetivos!$D$35,J51&gt;Objetivos!$D$35),Datos!H51*Objetivos!$F$35,IF(OR(Datos!J51=Objetivos!$D$34,J51&gt;Objetivos!$D$34),Datos!H51*Objetivos!$F$34,IF(OR(Datos!J51=Objetivos!$D$33,J51&gt;Objetivos!$D$33),Datos!H51*Objetivos!$F$33,IF(OR(Datos!J51=Objetivos!$D$32,J51&gt;Objetivos!$D$32),Datos!H51*Objetivos!$F$32,IF(OR(Datos!J51=Objetivos!$D$31,J51&gt;Objetivos!$D$31),Datos!H51*Objetivos!$F$31,IF(OR(Datos!J51=Objetivos!$D$30,J51&gt;Objetivos!$D$30),Datos!H51*Objetivos!$F$30,IF(OR(Datos!J51=Objetivos!$D$29,J51&gt;Objetivos!$D$29),Datos!H51*Objetivos!$F$29,IF(OR(Datos!J51=Objetivos!$D$28,J51&gt;Objetivos!$D$28),Datos!H51*Objetivos!$F$28,IF(OR(Datos!J51=Objetivos!$D$27,J51&gt;Objetivos!$D$27),Datos!H51*Objetivos!$F$27,IF(OR(Datos!J51=Objetivos!$D$26,J51&gt;Objetivos!$D$26),Datos!H51*Objetivos!$F$26,IF(OR(Datos!J51=Objetivos!$D$25,J51&gt;Objetivos!$D$25),Datos!H51*Objetivos!$F$25,IF(OR(Datos!J51=Objetivos!$D$24,J51&gt;Objetivos!$D$24),Datos!H51*Objetivos!$F$24,IF(OR(Datos!J51=Objetivos!$D$23,J51&gt;Objetivos!$D$23),Datos!H51*Objetivos!$F$23,IF(OR(Datos!J51=Objetivos!$D$22,J51&gt;Objetivos!$D$22),Datos!H51*Objetivos!$F$22,IF(OR(Datos!J51=Objetivos!$D$21,J51&gt;Objetivos!$D$21),Datos!H51*Objetivos!$F$21,IF(OR(Datos!J51=Objetivos!$D$20,J51&gt;Objetivos!$D$20),Datos!H51*Objetivos!$F$20,IF(OR(Datos!J51=Objetivos!$D$19,J51&gt;Objetivos!$D$19),Datos!H51*Objetivos!$F$19,IF(OR(Datos!J51=Objetivos!$D$18,J51&gt;Objetivos!$D$18),Datos!H51*Objetivos!$F$18,IF(OR(Datos!J51=Objetivos!$D$17,J51&gt;Objetivos!$D$17),Datos!H51*Objetivos!$F$17))))))))))))))))))))))))</f>
        <v>0</v>
      </c>
      <c r="S51" s="125">
        <f>IF(K51&lt;Objetivos!$C$17,0,IF(OR(Datos!K51=Objetivos!$C$39,K51&gt;Objetivos!$C$39),Datos!I51*Objetivos!$E$39,IF(OR(Datos!K51=Objetivos!$C$38,K51&gt;Objetivos!$C$38),Datos!I51*Objetivos!$E$38,IF(OR(Datos!K51=Objetivos!$C$37,K51&gt;Objetivos!$C$37),Datos!I51*Objetivos!$E$37,IF(OR(Datos!K51=Objetivos!$C$36,K51&gt;Objetivos!$C$36),Datos!I51*Objetivos!$E$36,IF(OR(Datos!K51=Objetivos!$C$35,K51&gt;Objetivos!$C$35),Datos!I51*Objetivos!$E$35,IF(OR(Datos!K51=Objetivos!$C$34,K51&gt;Objetivos!$C$34),Datos!I51*Objetivos!$E$34,IF(OR(Datos!K51=Objetivos!$C$33,K51&gt;Objetivos!$C$33),Datos!I51*Objetivos!$E$33,IF(OR(Datos!K51=Objetivos!$C$32,K51&gt;Objetivos!$C$32),Datos!I51*Objetivos!$E$32,IF(OR(Datos!K51=Objetivos!$C$31,K51&gt;Objetivos!$C$31),Datos!I51*Objetivos!$E$31,IF(OR(Datos!K51=Objetivos!$C$30,K51&gt;Objetivos!$C$30),Datos!I51*Objetivos!$E$30,IF(OR(Datos!K51=Objetivos!$C$29,K51&gt;Objetivos!$C$29),Datos!I51*Objetivos!$E$29,IF(OR(Datos!K51=Objetivos!$C$28,K51&gt;Objetivos!$C$28),Datos!I51*Objetivos!$E$28,IF(OR(Datos!K51=Objetivos!$C$27,K51&gt;Objetivos!$C$27),Datos!I51*Objetivos!$E$27,IF(OR(Datos!K51=Objetivos!$C$26,K51&gt;Objetivos!$C$26),Datos!I51*Objetivos!$E$26,IF(OR(Datos!K51=Objetivos!$C$25,K51&gt;Objetivos!$C$25),Datos!I51*Objetivos!$E$25,IF(OR(Datos!K51=Objetivos!$C$24,K51&gt;Objetivos!$C$24),Datos!I51*Objetivos!$E$24,IF(OR(Datos!K51=Objetivos!$C$23,K51&gt;Objetivos!$C$23),Datos!I51*Objetivos!$E$23,IF(OR(Datos!K51=Objetivos!$C$22,K51&gt;Objetivos!$C$22),Datos!I51*Objetivos!$E$22,IF(OR(Datos!K51=Objetivos!$C$21,K51&gt;Objetivos!$C$21),Datos!I51*Objetivos!$E$21,IF(OR(Datos!K51=Objetivos!$C$20,K51&gt;Objetivos!$C$20),Datos!I51*Objetivos!$E$20,IF(OR(Datos!K51=Objetivos!$C$19,K51&gt;Objetivos!$C$19),Datos!I51*Objetivos!$E$19,IF(OR(Datos!K51=Objetivos!$C$18,K51&gt;Objetivos!$C$18),Datos!I51*Objetivos!$E$18,IF(OR(Datos!K51=Objetivos!$C$17,K51&gt;Objetivos!$C$17),Datos!I51*Objetivos!$E$17))))))))))))))))))))))))</f>
        <v>77.000000000000014</v>
      </c>
      <c r="T51" s="125">
        <f t="shared" si="6"/>
        <v>77.000000000000014</v>
      </c>
      <c r="U51" s="128">
        <f t="shared" si="7"/>
        <v>0</v>
      </c>
      <c r="V51" s="128">
        <f t="shared" si="2"/>
        <v>77.000000000000014</v>
      </c>
      <c r="W51" s="127">
        <f t="shared" si="8"/>
        <v>77.000000000000014</v>
      </c>
      <c r="X51" s="126">
        <f>+IF(OR(M51=Objetivos!$J$6,M51&gt;Objetivos!$J$6),W51*Objetivos!$K$6,IF(OR(M51=Objetivos!$J$7,M51&gt;Objetivos!$J$7),W51*Objetivos!$K$7,IF(OR(M51=Objetivos!$J$8,M51&gt;Objetivos!$J$8),W51*Objetivos!$K$8,IF(OR(M51=Objetivos!$J$9,M51&gt;Objetivos!$J$9),W51*Objetivos!$K$9,IF(OR(M51=Objetivos!$J$13,M51&lt;Objetivos!$J$13),W51*Objetivos!$K$13,IF(OR(M51=Objetivos!$J$12,M51&lt;Objetivos!$J$12),W51*Objetivos!$K$12,IF(OR(M51=Objetivos!$J$11,M51&lt;Objetivos!$J$11),W51*Objetivos!$K$11,IF(OR(M51=Objetivos!$J$10,M51&lt;Objetivos!$J$10),W51*Objetivos!$K$10,0))))))))</f>
        <v>15.400000000000004</v>
      </c>
      <c r="Y51" s="127">
        <f t="shared" si="9"/>
        <v>92.40000000000002</v>
      </c>
    </row>
    <row r="52" spans="1:25" x14ac:dyDescent="0.25">
      <c r="A52" s="104">
        <f>CDM!$A61</f>
        <v>44721</v>
      </c>
      <c r="B52" s="107">
        <f>CDM!$C61</f>
        <v>86808</v>
      </c>
      <c r="C52" s="104" t="str">
        <f>CDM!$D61</f>
        <v>EMERTELEVT206</v>
      </c>
      <c r="D52" s="105"/>
      <c r="E52" s="167" t="str">
        <f>CDM!$F61</f>
        <v>MELANI PRIEGO GALLARDO</v>
      </c>
      <c r="F52" s="105" t="str">
        <f>CDM!$G61</f>
        <v>RAQUEL GARCIA SUESCUM</v>
      </c>
      <c r="G52" s="168">
        <f>CDM!$I61</f>
        <v>0</v>
      </c>
      <c r="H52" s="169">
        <f>IFERROR(VLOOKUP(C52,Movil_Report!A:B,2,0),0)</f>
        <v>0</v>
      </c>
      <c r="I52" s="169">
        <f>CDM!$R61</f>
        <v>0</v>
      </c>
      <c r="J52" s="124">
        <f t="shared" si="3"/>
        <v>0</v>
      </c>
      <c r="K52" s="124">
        <f t="shared" si="1"/>
        <v>0</v>
      </c>
      <c r="L52" s="169">
        <f>CDM!$AB61</f>
        <v>0</v>
      </c>
      <c r="M52" s="165">
        <f t="shared" si="4"/>
        <v>0</v>
      </c>
      <c r="N52" s="4">
        <f>CDM!$U61</f>
        <v>2</v>
      </c>
      <c r="O52" s="4">
        <f>CDM!$W61</f>
        <v>1</v>
      </c>
      <c r="P52" s="159">
        <f t="shared" si="5"/>
        <v>0</v>
      </c>
      <c r="Q52" s="159">
        <f t="shared" si="5"/>
        <v>0</v>
      </c>
      <c r="R52" s="125">
        <f>IF(J52&lt;Objetivos!$D$17,0,IF(OR(Datos!J52=Objetivos!$D$39,J52&gt;Objetivos!$D$39),Datos!H52*Objetivos!$F$39,IF(OR(Datos!J52=Objetivos!$D$38,J52&gt;Objetivos!$D$38),Datos!H52*Objetivos!$F$38,IF(OR(Datos!J52=Objetivos!$D$37,J52&gt;Objetivos!$D$37),Datos!H52*Objetivos!$F$37,IF(OR(Datos!J52=Objetivos!$D$36,J52&gt;Objetivos!$D$36),Datos!H52*Objetivos!$F$36,IF(OR(Datos!J52=Objetivos!$D$35,J52&gt;Objetivos!$D$35),Datos!H52*Objetivos!$F$35,IF(OR(Datos!J52=Objetivos!$D$34,J52&gt;Objetivos!$D$34),Datos!H52*Objetivos!$F$34,IF(OR(Datos!J52=Objetivos!$D$33,J52&gt;Objetivos!$D$33),Datos!H52*Objetivos!$F$33,IF(OR(Datos!J52=Objetivos!$D$32,J52&gt;Objetivos!$D$32),Datos!H52*Objetivos!$F$32,IF(OR(Datos!J52=Objetivos!$D$31,J52&gt;Objetivos!$D$31),Datos!H52*Objetivos!$F$31,IF(OR(Datos!J52=Objetivos!$D$30,J52&gt;Objetivos!$D$30),Datos!H52*Objetivos!$F$30,IF(OR(Datos!J52=Objetivos!$D$29,J52&gt;Objetivos!$D$29),Datos!H52*Objetivos!$F$29,IF(OR(Datos!J52=Objetivos!$D$28,J52&gt;Objetivos!$D$28),Datos!H52*Objetivos!$F$28,IF(OR(Datos!J52=Objetivos!$D$27,J52&gt;Objetivos!$D$27),Datos!H52*Objetivos!$F$27,IF(OR(Datos!J52=Objetivos!$D$26,J52&gt;Objetivos!$D$26),Datos!H52*Objetivos!$F$26,IF(OR(Datos!J52=Objetivos!$D$25,J52&gt;Objetivos!$D$25),Datos!H52*Objetivos!$F$25,IF(OR(Datos!J52=Objetivos!$D$24,J52&gt;Objetivos!$D$24),Datos!H52*Objetivos!$F$24,IF(OR(Datos!J52=Objetivos!$D$23,J52&gt;Objetivos!$D$23),Datos!H52*Objetivos!$F$23,IF(OR(Datos!J52=Objetivos!$D$22,J52&gt;Objetivos!$D$22),Datos!H52*Objetivos!$F$22,IF(OR(Datos!J52=Objetivos!$D$21,J52&gt;Objetivos!$D$21),Datos!H52*Objetivos!$F$21,IF(OR(Datos!J52=Objetivos!$D$20,J52&gt;Objetivos!$D$20),Datos!H52*Objetivos!$F$20,IF(OR(Datos!J52=Objetivos!$D$19,J52&gt;Objetivos!$D$19),Datos!H52*Objetivos!$F$19,IF(OR(Datos!J52=Objetivos!$D$18,J52&gt;Objetivos!$D$18),Datos!H52*Objetivos!$F$18,IF(OR(Datos!J52=Objetivos!$D$17,J52&gt;Objetivos!$D$17),Datos!H52*Objetivos!$F$17))))))))))))))))))))))))</f>
        <v>0</v>
      </c>
      <c r="S52" s="125">
        <f>IF(K52&lt;Objetivos!$C$17,0,IF(OR(Datos!K52=Objetivos!$C$39,K52&gt;Objetivos!$C$39),Datos!I52*Objetivos!$E$39,IF(OR(Datos!K52=Objetivos!$C$38,K52&gt;Objetivos!$C$38),Datos!I52*Objetivos!$E$38,IF(OR(Datos!K52=Objetivos!$C$37,K52&gt;Objetivos!$C$37),Datos!I52*Objetivos!$E$37,IF(OR(Datos!K52=Objetivos!$C$36,K52&gt;Objetivos!$C$36),Datos!I52*Objetivos!$E$36,IF(OR(Datos!K52=Objetivos!$C$35,K52&gt;Objetivos!$C$35),Datos!I52*Objetivos!$E$35,IF(OR(Datos!K52=Objetivos!$C$34,K52&gt;Objetivos!$C$34),Datos!I52*Objetivos!$E$34,IF(OR(Datos!K52=Objetivos!$C$33,K52&gt;Objetivos!$C$33),Datos!I52*Objetivos!$E$33,IF(OR(Datos!K52=Objetivos!$C$32,K52&gt;Objetivos!$C$32),Datos!I52*Objetivos!$E$32,IF(OR(Datos!K52=Objetivos!$C$31,K52&gt;Objetivos!$C$31),Datos!I52*Objetivos!$E$31,IF(OR(Datos!K52=Objetivos!$C$30,K52&gt;Objetivos!$C$30),Datos!I52*Objetivos!$E$30,IF(OR(Datos!K52=Objetivos!$C$29,K52&gt;Objetivos!$C$29),Datos!I52*Objetivos!$E$29,IF(OR(Datos!K52=Objetivos!$C$28,K52&gt;Objetivos!$C$28),Datos!I52*Objetivos!$E$28,IF(OR(Datos!K52=Objetivos!$C$27,K52&gt;Objetivos!$C$27),Datos!I52*Objetivos!$E$27,IF(OR(Datos!K52=Objetivos!$C$26,K52&gt;Objetivos!$C$26),Datos!I52*Objetivos!$E$26,IF(OR(Datos!K52=Objetivos!$C$25,K52&gt;Objetivos!$C$25),Datos!I52*Objetivos!$E$25,IF(OR(Datos!K52=Objetivos!$C$24,K52&gt;Objetivos!$C$24),Datos!I52*Objetivos!$E$24,IF(OR(Datos!K52=Objetivos!$C$23,K52&gt;Objetivos!$C$23),Datos!I52*Objetivos!$E$23,IF(OR(Datos!K52=Objetivos!$C$22,K52&gt;Objetivos!$C$22),Datos!I52*Objetivos!$E$22,IF(OR(Datos!K52=Objetivos!$C$21,K52&gt;Objetivos!$C$21),Datos!I52*Objetivos!$E$21,IF(OR(Datos!K52=Objetivos!$C$20,K52&gt;Objetivos!$C$20),Datos!I52*Objetivos!$E$20,IF(OR(Datos!K52=Objetivos!$C$19,K52&gt;Objetivos!$C$19),Datos!I52*Objetivos!$E$19,IF(OR(Datos!K52=Objetivos!$C$18,K52&gt;Objetivos!$C$18),Datos!I52*Objetivos!$E$18,IF(OR(Datos!K52=Objetivos!$C$17,K52&gt;Objetivos!$C$17),Datos!I52*Objetivos!$E$17))))))))))))))))))))))))</f>
        <v>0</v>
      </c>
      <c r="T52" s="125">
        <f t="shared" si="6"/>
        <v>0</v>
      </c>
      <c r="U52" s="128">
        <f t="shared" si="7"/>
        <v>0</v>
      </c>
      <c r="V52" s="128">
        <f t="shared" si="2"/>
        <v>0</v>
      </c>
      <c r="W52" s="127">
        <f t="shared" si="8"/>
        <v>0</v>
      </c>
      <c r="X52" s="126">
        <f>+IF(OR(M52=Objetivos!$J$6,M52&gt;Objetivos!$J$6),W52*Objetivos!$K$6,IF(OR(M52=Objetivos!$J$7,M52&gt;Objetivos!$J$7),W52*Objetivos!$K$7,IF(OR(M52=Objetivos!$J$8,M52&gt;Objetivos!$J$8),W52*Objetivos!$K$8,IF(OR(M52=Objetivos!$J$9,M52&gt;Objetivos!$J$9),W52*Objetivos!$K$9,IF(OR(M52=Objetivos!$J$13,M52&lt;Objetivos!$J$13),W52*Objetivos!$K$13,IF(OR(M52=Objetivos!$J$12,M52&lt;Objetivos!$J$12),W52*Objetivos!$K$12,IF(OR(M52=Objetivos!$J$11,M52&lt;Objetivos!$J$11),W52*Objetivos!$K$11,IF(OR(M52=Objetivos!$J$10,M52&lt;Objetivos!$J$10),W52*Objetivos!$K$10,0))))))))</f>
        <v>0</v>
      </c>
      <c r="Y52" s="127">
        <f t="shared" si="9"/>
        <v>0</v>
      </c>
    </row>
    <row r="53" spans="1:25" x14ac:dyDescent="0.25">
      <c r="A53" s="104">
        <f>CDM!$A62</f>
        <v>45505</v>
      </c>
      <c r="B53" s="107">
        <f>CDM!$C62</f>
        <v>85038</v>
      </c>
      <c r="C53" s="104" t="str">
        <f>CDM!$D62</f>
        <v>EMERTELEVT443</v>
      </c>
      <c r="D53" s="105"/>
      <c r="E53" s="167" t="str">
        <f>CDM!$F62</f>
        <v xml:space="preserve">ANAIS MARTOS </v>
      </c>
      <c r="F53" s="105" t="str">
        <f>CDM!$G62</f>
        <v>RAQUEL GARCIA SUESCUM</v>
      </c>
      <c r="G53" s="168">
        <f>CDM!$I62</f>
        <v>104.72554099999999</v>
      </c>
      <c r="H53" s="169">
        <f>IFERROR(VLOOKUP(C53,Movil_Report!A:B,2,0),0)</f>
        <v>5</v>
      </c>
      <c r="I53" s="169">
        <f>CDM!$R62</f>
        <v>6</v>
      </c>
      <c r="J53" s="124">
        <f t="shared" si="3"/>
        <v>4.7743845028215229E-2</v>
      </c>
      <c r="K53" s="124">
        <f t="shared" si="1"/>
        <v>5.7292614033858276E-2</v>
      </c>
      <c r="L53" s="169">
        <f>CDM!$AB62</f>
        <v>4</v>
      </c>
      <c r="M53" s="165">
        <f t="shared" si="4"/>
        <v>0.66666666666666663</v>
      </c>
      <c r="N53" s="4">
        <f>CDM!$U62</f>
        <v>5</v>
      </c>
      <c r="O53" s="4">
        <f>CDM!$W62</f>
        <v>4</v>
      </c>
      <c r="P53" s="159">
        <f t="shared" si="5"/>
        <v>1</v>
      </c>
      <c r="Q53" s="159">
        <f t="shared" si="5"/>
        <v>0.66666666666666663</v>
      </c>
      <c r="R53" s="125">
        <f>IF(J53&lt;Objetivos!$D$17,0,IF(OR(Datos!J53=Objetivos!$D$39,J53&gt;Objetivos!$D$39),Datos!H53*Objetivos!$F$39,IF(OR(Datos!J53=Objetivos!$D$38,J53&gt;Objetivos!$D$38),Datos!H53*Objetivos!$F$38,IF(OR(Datos!J53=Objetivos!$D$37,J53&gt;Objetivos!$D$37),Datos!H53*Objetivos!$F$37,IF(OR(Datos!J53=Objetivos!$D$36,J53&gt;Objetivos!$D$36),Datos!H53*Objetivos!$F$36,IF(OR(Datos!J53=Objetivos!$D$35,J53&gt;Objetivos!$D$35),Datos!H53*Objetivos!$F$35,IF(OR(Datos!J53=Objetivos!$D$34,J53&gt;Objetivos!$D$34),Datos!H53*Objetivos!$F$34,IF(OR(Datos!J53=Objetivos!$D$33,J53&gt;Objetivos!$D$33),Datos!H53*Objetivos!$F$33,IF(OR(Datos!J53=Objetivos!$D$32,J53&gt;Objetivos!$D$32),Datos!H53*Objetivos!$F$32,IF(OR(Datos!J53=Objetivos!$D$31,J53&gt;Objetivos!$D$31),Datos!H53*Objetivos!$F$31,IF(OR(Datos!J53=Objetivos!$D$30,J53&gt;Objetivos!$D$30),Datos!H53*Objetivos!$F$30,IF(OR(Datos!J53=Objetivos!$D$29,J53&gt;Objetivos!$D$29),Datos!H53*Objetivos!$F$29,IF(OR(Datos!J53=Objetivos!$D$28,J53&gt;Objetivos!$D$28),Datos!H53*Objetivos!$F$28,IF(OR(Datos!J53=Objetivos!$D$27,J53&gt;Objetivos!$D$27),Datos!H53*Objetivos!$F$27,IF(OR(Datos!J53=Objetivos!$D$26,J53&gt;Objetivos!$D$26),Datos!H53*Objetivos!$F$26,IF(OR(Datos!J53=Objetivos!$D$25,J53&gt;Objetivos!$D$25),Datos!H53*Objetivos!$F$25,IF(OR(Datos!J53=Objetivos!$D$24,J53&gt;Objetivos!$D$24),Datos!H53*Objetivos!$F$24,IF(OR(Datos!J53=Objetivos!$D$23,J53&gt;Objetivos!$D$23),Datos!H53*Objetivos!$F$23,IF(OR(Datos!J53=Objetivos!$D$22,J53&gt;Objetivos!$D$22),Datos!H53*Objetivos!$F$22,IF(OR(Datos!J53=Objetivos!$D$21,J53&gt;Objetivos!$D$21),Datos!H53*Objetivos!$F$21,IF(OR(Datos!J53=Objetivos!$D$20,J53&gt;Objetivos!$D$20),Datos!H53*Objetivos!$F$20,IF(OR(Datos!J53=Objetivos!$D$19,J53&gt;Objetivos!$D$19),Datos!H53*Objetivos!$F$19,IF(OR(Datos!J53=Objetivos!$D$18,J53&gt;Objetivos!$D$18),Datos!H53*Objetivos!$F$18,IF(OR(Datos!J53=Objetivos!$D$17,J53&gt;Objetivos!$D$17),Datos!H53*Objetivos!$F$17))))))))))))))))))))))))</f>
        <v>0</v>
      </c>
      <c r="S53" s="125">
        <f>IF(K53&lt;Objetivos!$C$17,0,IF(OR(Datos!K53=Objetivos!$C$39,K53&gt;Objetivos!$C$39),Datos!I53*Objetivos!$E$39,IF(OR(Datos!K53=Objetivos!$C$38,K53&gt;Objetivos!$C$38),Datos!I53*Objetivos!$E$38,IF(OR(Datos!K53=Objetivos!$C$37,K53&gt;Objetivos!$C$37),Datos!I53*Objetivos!$E$37,IF(OR(Datos!K53=Objetivos!$C$36,K53&gt;Objetivos!$C$36),Datos!I53*Objetivos!$E$36,IF(OR(Datos!K53=Objetivos!$C$35,K53&gt;Objetivos!$C$35),Datos!I53*Objetivos!$E$35,IF(OR(Datos!K53=Objetivos!$C$34,K53&gt;Objetivos!$C$34),Datos!I53*Objetivos!$E$34,IF(OR(Datos!K53=Objetivos!$C$33,K53&gt;Objetivos!$C$33),Datos!I53*Objetivos!$E$33,IF(OR(Datos!K53=Objetivos!$C$32,K53&gt;Objetivos!$C$32),Datos!I53*Objetivos!$E$32,IF(OR(Datos!K53=Objetivos!$C$31,K53&gt;Objetivos!$C$31),Datos!I53*Objetivos!$E$31,IF(OR(Datos!K53=Objetivos!$C$30,K53&gt;Objetivos!$C$30),Datos!I53*Objetivos!$E$30,IF(OR(Datos!K53=Objetivos!$C$29,K53&gt;Objetivos!$C$29),Datos!I53*Objetivos!$E$29,IF(OR(Datos!K53=Objetivos!$C$28,K53&gt;Objetivos!$C$28),Datos!I53*Objetivos!$E$28,IF(OR(Datos!K53=Objetivos!$C$27,K53&gt;Objetivos!$C$27),Datos!I53*Objetivos!$E$27,IF(OR(Datos!K53=Objetivos!$C$26,K53&gt;Objetivos!$C$26),Datos!I53*Objetivos!$E$26,IF(OR(Datos!K53=Objetivos!$C$25,K53&gt;Objetivos!$C$25),Datos!I53*Objetivos!$E$25,IF(OR(Datos!K53=Objetivos!$C$24,K53&gt;Objetivos!$C$24),Datos!I53*Objetivos!$E$24,IF(OR(Datos!K53=Objetivos!$C$23,K53&gt;Objetivos!$C$23),Datos!I53*Objetivos!$E$23,IF(OR(Datos!K53=Objetivos!$C$22,K53&gt;Objetivos!$C$22),Datos!I53*Objetivos!$E$22,IF(OR(Datos!K53=Objetivos!$C$21,K53&gt;Objetivos!$C$21),Datos!I53*Objetivos!$E$21,IF(OR(Datos!K53=Objetivos!$C$20,K53&gt;Objetivos!$C$20),Datos!I53*Objetivos!$E$20,IF(OR(Datos!K53=Objetivos!$C$19,K53&gt;Objetivos!$C$19),Datos!I53*Objetivos!$E$19,IF(OR(Datos!K53=Objetivos!$C$18,K53&gt;Objetivos!$C$18),Datos!I53*Objetivos!$E$18,IF(OR(Datos!K53=Objetivos!$C$17,K53&gt;Objetivos!$C$17),Datos!I53*Objetivos!$E$17))))))))))))))))))))))))</f>
        <v>0</v>
      </c>
      <c r="T53" s="125">
        <f t="shared" si="6"/>
        <v>0</v>
      </c>
      <c r="U53" s="128">
        <f t="shared" si="7"/>
        <v>0</v>
      </c>
      <c r="V53" s="128">
        <f t="shared" si="2"/>
        <v>0</v>
      </c>
      <c r="W53" s="127">
        <f t="shared" si="8"/>
        <v>0</v>
      </c>
      <c r="X53" s="126">
        <f>+IF(OR(M53=Objetivos!$J$6,M53&gt;Objetivos!$J$6),W53*Objetivos!$K$6,IF(OR(M53=Objetivos!$J$7,M53&gt;Objetivos!$J$7),W53*Objetivos!$K$7,IF(OR(M53=Objetivos!$J$8,M53&gt;Objetivos!$J$8),W53*Objetivos!$K$8,IF(OR(M53=Objetivos!$J$9,M53&gt;Objetivos!$J$9),W53*Objetivos!$K$9,IF(OR(M53=Objetivos!$J$13,M53&lt;Objetivos!$J$13),W53*Objetivos!$K$13,IF(OR(M53=Objetivos!$J$12,M53&lt;Objetivos!$J$12),W53*Objetivos!$K$12,IF(OR(M53=Objetivos!$J$11,M53&lt;Objetivos!$J$11),W53*Objetivos!$K$11,IF(OR(M53=Objetivos!$J$10,M53&lt;Objetivos!$J$10),W53*Objetivos!$K$10,0))))))))</f>
        <v>0</v>
      </c>
      <c r="Y53" s="127">
        <f t="shared" si="9"/>
        <v>0</v>
      </c>
    </row>
    <row r="54" spans="1:25" x14ac:dyDescent="0.25">
      <c r="A54" s="104">
        <f>CDM!$A63</f>
        <v>45505</v>
      </c>
      <c r="B54" s="107">
        <f>CDM!$C63</f>
        <v>85036</v>
      </c>
      <c r="C54" s="104" t="str">
        <f>CDM!$D63</f>
        <v>EMERTELEVT444</v>
      </c>
      <c r="D54" s="105"/>
      <c r="E54" s="167" t="str">
        <f>CDM!$F63</f>
        <v>ALMUDENA CANO GARCIA</v>
      </c>
      <c r="F54" s="105" t="str">
        <f>CDM!$G63</f>
        <v>RAQUEL GARCIA SUESCUM</v>
      </c>
      <c r="G54" s="168">
        <f>CDM!$I63</f>
        <v>48.533880999999994</v>
      </c>
      <c r="H54" s="169">
        <f>IFERROR(VLOOKUP(C54,Movil_Report!A:B,2,0),0)</f>
        <v>0</v>
      </c>
      <c r="I54" s="169">
        <f>CDM!$R63</f>
        <v>0</v>
      </c>
      <c r="J54" s="124">
        <f t="shared" si="3"/>
        <v>0</v>
      </c>
      <c r="K54" s="124">
        <f t="shared" si="1"/>
        <v>0</v>
      </c>
      <c r="L54" s="169">
        <f>CDM!$AB63</f>
        <v>0</v>
      </c>
      <c r="M54" s="165">
        <f t="shared" si="4"/>
        <v>0</v>
      </c>
      <c r="N54" s="4">
        <f>CDM!$U63</f>
        <v>1</v>
      </c>
      <c r="O54" s="4">
        <f>CDM!$W63</f>
        <v>0</v>
      </c>
      <c r="P54" s="159">
        <f t="shared" si="5"/>
        <v>0</v>
      </c>
      <c r="Q54" s="159">
        <f t="shared" si="5"/>
        <v>0</v>
      </c>
      <c r="R54" s="125">
        <f>IF(J54&lt;Objetivos!$D$17,0,IF(OR(Datos!J54=Objetivos!$D$39,J54&gt;Objetivos!$D$39),Datos!H54*Objetivos!$F$39,IF(OR(Datos!J54=Objetivos!$D$38,J54&gt;Objetivos!$D$38),Datos!H54*Objetivos!$F$38,IF(OR(Datos!J54=Objetivos!$D$37,J54&gt;Objetivos!$D$37),Datos!H54*Objetivos!$F$37,IF(OR(Datos!J54=Objetivos!$D$36,J54&gt;Objetivos!$D$36),Datos!H54*Objetivos!$F$36,IF(OR(Datos!J54=Objetivos!$D$35,J54&gt;Objetivos!$D$35),Datos!H54*Objetivos!$F$35,IF(OR(Datos!J54=Objetivos!$D$34,J54&gt;Objetivos!$D$34),Datos!H54*Objetivos!$F$34,IF(OR(Datos!J54=Objetivos!$D$33,J54&gt;Objetivos!$D$33),Datos!H54*Objetivos!$F$33,IF(OR(Datos!J54=Objetivos!$D$32,J54&gt;Objetivos!$D$32),Datos!H54*Objetivos!$F$32,IF(OR(Datos!J54=Objetivos!$D$31,J54&gt;Objetivos!$D$31),Datos!H54*Objetivos!$F$31,IF(OR(Datos!J54=Objetivos!$D$30,J54&gt;Objetivos!$D$30),Datos!H54*Objetivos!$F$30,IF(OR(Datos!J54=Objetivos!$D$29,J54&gt;Objetivos!$D$29),Datos!H54*Objetivos!$F$29,IF(OR(Datos!J54=Objetivos!$D$28,J54&gt;Objetivos!$D$28),Datos!H54*Objetivos!$F$28,IF(OR(Datos!J54=Objetivos!$D$27,J54&gt;Objetivos!$D$27),Datos!H54*Objetivos!$F$27,IF(OR(Datos!J54=Objetivos!$D$26,J54&gt;Objetivos!$D$26),Datos!H54*Objetivos!$F$26,IF(OR(Datos!J54=Objetivos!$D$25,J54&gt;Objetivos!$D$25),Datos!H54*Objetivos!$F$25,IF(OR(Datos!J54=Objetivos!$D$24,J54&gt;Objetivos!$D$24),Datos!H54*Objetivos!$F$24,IF(OR(Datos!J54=Objetivos!$D$23,J54&gt;Objetivos!$D$23),Datos!H54*Objetivos!$F$23,IF(OR(Datos!J54=Objetivos!$D$22,J54&gt;Objetivos!$D$22),Datos!H54*Objetivos!$F$22,IF(OR(Datos!J54=Objetivos!$D$21,J54&gt;Objetivos!$D$21),Datos!H54*Objetivos!$F$21,IF(OR(Datos!J54=Objetivos!$D$20,J54&gt;Objetivos!$D$20),Datos!H54*Objetivos!$F$20,IF(OR(Datos!J54=Objetivos!$D$19,J54&gt;Objetivos!$D$19),Datos!H54*Objetivos!$F$19,IF(OR(Datos!J54=Objetivos!$D$18,J54&gt;Objetivos!$D$18),Datos!H54*Objetivos!$F$18,IF(OR(Datos!J54=Objetivos!$D$17,J54&gt;Objetivos!$D$17),Datos!H54*Objetivos!$F$17))))))))))))))))))))))))</f>
        <v>0</v>
      </c>
      <c r="S54" s="125">
        <f>IF(K54&lt;Objetivos!$C$17,0,IF(OR(Datos!K54=Objetivos!$C$39,K54&gt;Objetivos!$C$39),Datos!I54*Objetivos!$E$39,IF(OR(Datos!K54=Objetivos!$C$38,K54&gt;Objetivos!$C$38),Datos!I54*Objetivos!$E$38,IF(OR(Datos!K54=Objetivos!$C$37,K54&gt;Objetivos!$C$37),Datos!I54*Objetivos!$E$37,IF(OR(Datos!K54=Objetivos!$C$36,K54&gt;Objetivos!$C$36),Datos!I54*Objetivos!$E$36,IF(OR(Datos!K54=Objetivos!$C$35,K54&gt;Objetivos!$C$35),Datos!I54*Objetivos!$E$35,IF(OR(Datos!K54=Objetivos!$C$34,K54&gt;Objetivos!$C$34),Datos!I54*Objetivos!$E$34,IF(OR(Datos!K54=Objetivos!$C$33,K54&gt;Objetivos!$C$33),Datos!I54*Objetivos!$E$33,IF(OR(Datos!K54=Objetivos!$C$32,K54&gt;Objetivos!$C$32),Datos!I54*Objetivos!$E$32,IF(OR(Datos!K54=Objetivos!$C$31,K54&gt;Objetivos!$C$31),Datos!I54*Objetivos!$E$31,IF(OR(Datos!K54=Objetivos!$C$30,K54&gt;Objetivos!$C$30),Datos!I54*Objetivos!$E$30,IF(OR(Datos!K54=Objetivos!$C$29,K54&gt;Objetivos!$C$29),Datos!I54*Objetivos!$E$29,IF(OR(Datos!K54=Objetivos!$C$28,K54&gt;Objetivos!$C$28),Datos!I54*Objetivos!$E$28,IF(OR(Datos!K54=Objetivos!$C$27,K54&gt;Objetivos!$C$27),Datos!I54*Objetivos!$E$27,IF(OR(Datos!K54=Objetivos!$C$26,K54&gt;Objetivos!$C$26),Datos!I54*Objetivos!$E$26,IF(OR(Datos!K54=Objetivos!$C$25,K54&gt;Objetivos!$C$25),Datos!I54*Objetivos!$E$25,IF(OR(Datos!K54=Objetivos!$C$24,K54&gt;Objetivos!$C$24),Datos!I54*Objetivos!$E$24,IF(OR(Datos!K54=Objetivos!$C$23,K54&gt;Objetivos!$C$23),Datos!I54*Objetivos!$E$23,IF(OR(Datos!K54=Objetivos!$C$22,K54&gt;Objetivos!$C$22),Datos!I54*Objetivos!$E$22,IF(OR(Datos!K54=Objetivos!$C$21,K54&gt;Objetivos!$C$21),Datos!I54*Objetivos!$E$21,IF(OR(Datos!K54=Objetivos!$C$20,K54&gt;Objetivos!$C$20),Datos!I54*Objetivos!$E$20,IF(OR(Datos!K54=Objetivos!$C$19,K54&gt;Objetivos!$C$19),Datos!I54*Objetivos!$E$19,IF(OR(Datos!K54=Objetivos!$C$18,K54&gt;Objetivos!$C$18),Datos!I54*Objetivos!$E$18,IF(OR(Datos!K54=Objetivos!$C$17,K54&gt;Objetivos!$C$17),Datos!I54*Objetivos!$E$17))))))))))))))))))))))))</f>
        <v>0</v>
      </c>
      <c r="T54" s="125">
        <f t="shared" si="6"/>
        <v>0</v>
      </c>
      <c r="U54" s="128">
        <f t="shared" si="7"/>
        <v>0</v>
      </c>
      <c r="V54" s="128">
        <f t="shared" si="2"/>
        <v>0</v>
      </c>
      <c r="W54" s="127">
        <f t="shared" si="8"/>
        <v>0</v>
      </c>
      <c r="X54" s="126">
        <f>+IF(OR(M54=Objetivos!$J$6,M54&gt;Objetivos!$J$6),W54*Objetivos!$K$6,IF(OR(M54=Objetivos!$J$7,M54&gt;Objetivos!$J$7),W54*Objetivos!$K$7,IF(OR(M54=Objetivos!$J$8,M54&gt;Objetivos!$J$8),W54*Objetivos!$K$8,IF(OR(M54=Objetivos!$J$9,M54&gt;Objetivos!$J$9),W54*Objetivos!$K$9,IF(OR(M54=Objetivos!$J$13,M54&lt;Objetivos!$J$13),W54*Objetivos!$K$13,IF(OR(M54=Objetivos!$J$12,M54&lt;Objetivos!$J$12),W54*Objetivos!$K$12,IF(OR(M54=Objetivos!$J$11,M54&lt;Objetivos!$J$11),W54*Objetivos!$K$11,IF(OR(M54=Objetivos!$J$10,M54&lt;Objetivos!$J$10),W54*Objetivos!$K$10,0))))))))</f>
        <v>0</v>
      </c>
      <c r="Y54" s="127">
        <f t="shared" si="9"/>
        <v>0</v>
      </c>
    </row>
    <row r="55" spans="1:25" x14ac:dyDescent="0.25">
      <c r="A55" s="104">
        <f>CDM!$A64</f>
        <v>45505</v>
      </c>
      <c r="B55" s="107">
        <f>CDM!$C64</f>
        <v>85563</v>
      </c>
      <c r="C55" s="104" t="str">
        <f>CDM!$D64</f>
        <v>EMERTELEVT441</v>
      </c>
      <c r="D55" s="105"/>
      <c r="E55" s="167" t="str">
        <f>CDM!$F64</f>
        <v>LIDIA MANCERA GARCÍA</v>
      </c>
      <c r="F55" s="105" t="str">
        <f>CDM!$G64</f>
        <v>RAQUEL GARCIA SUESCUM</v>
      </c>
      <c r="G55" s="168">
        <f>CDM!$I64</f>
        <v>61.450825000000002</v>
      </c>
      <c r="H55" s="169">
        <f>IFERROR(VLOOKUP(C55,Movil_Report!A:B,2,0),0)</f>
        <v>1</v>
      </c>
      <c r="I55" s="169">
        <f>CDM!$R64</f>
        <v>8</v>
      </c>
      <c r="J55" s="124">
        <f t="shared" si="3"/>
        <v>1.6273174526135328E-2</v>
      </c>
      <c r="K55" s="124">
        <f t="shared" si="1"/>
        <v>0.13018539620908262</v>
      </c>
      <c r="L55" s="169">
        <f>CDM!$AB64</f>
        <v>4</v>
      </c>
      <c r="M55" s="165">
        <f t="shared" si="4"/>
        <v>0.5</v>
      </c>
      <c r="N55" s="4">
        <f>CDM!$U64</f>
        <v>3</v>
      </c>
      <c r="O55" s="4">
        <f>CDM!$W64</f>
        <v>5</v>
      </c>
      <c r="P55" s="159">
        <f t="shared" si="5"/>
        <v>3</v>
      </c>
      <c r="Q55" s="159">
        <f t="shared" si="5"/>
        <v>0.625</v>
      </c>
      <c r="R55" s="125">
        <f>IF(J55&lt;Objetivos!$D$17,0,IF(OR(Datos!J55=Objetivos!$D$39,J55&gt;Objetivos!$D$39),Datos!H55*Objetivos!$F$39,IF(OR(Datos!J55=Objetivos!$D$38,J55&gt;Objetivos!$D$38),Datos!H55*Objetivos!$F$38,IF(OR(Datos!J55=Objetivos!$D$37,J55&gt;Objetivos!$D$37),Datos!H55*Objetivos!$F$37,IF(OR(Datos!J55=Objetivos!$D$36,J55&gt;Objetivos!$D$36),Datos!H55*Objetivos!$F$36,IF(OR(Datos!J55=Objetivos!$D$35,J55&gt;Objetivos!$D$35),Datos!H55*Objetivos!$F$35,IF(OR(Datos!J55=Objetivos!$D$34,J55&gt;Objetivos!$D$34),Datos!H55*Objetivos!$F$34,IF(OR(Datos!J55=Objetivos!$D$33,J55&gt;Objetivos!$D$33),Datos!H55*Objetivos!$F$33,IF(OR(Datos!J55=Objetivos!$D$32,J55&gt;Objetivos!$D$32),Datos!H55*Objetivos!$F$32,IF(OR(Datos!J55=Objetivos!$D$31,J55&gt;Objetivos!$D$31),Datos!H55*Objetivos!$F$31,IF(OR(Datos!J55=Objetivos!$D$30,J55&gt;Objetivos!$D$30),Datos!H55*Objetivos!$F$30,IF(OR(Datos!J55=Objetivos!$D$29,J55&gt;Objetivos!$D$29),Datos!H55*Objetivos!$F$29,IF(OR(Datos!J55=Objetivos!$D$28,J55&gt;Objetivos!$D$28),Datos!H55*Objetivos!$F$28,IF(OR(Datos!J55=Objetivos!$D$27,J55&gt;Objetivos!$D$27),Datos!H55*Objetivos!$F$27,IF(OR(Datos!J55=Objetivos!$D$26,J55&gt;Objetivos!$D$26),Datos!H55*Objetivos!$F$26,IF(OR(Datos!J55=Objetivos!$D$25,J55&gt;Objetivos!$D$25),Datos!H55*Objetivos!$F$25,IF(OR(Datos!J55=Objetivos!$D$24,J55&gt;Objetivos!$D$24),Datos!H55*Objetivos!$F$24,IF(OR(Datos!J55=Objetivos!$D$23,J55&gt;Objetivos!$D$23),Datos!H55*Objetivos!$F$23,IF(OR(Datos!J55=Objetivos!$D$22,J55&gt;Objetivos!$D$22),Datos!H55*Objetivos!$F$22,IF(OR(Datos!J55=Objetivos!$D$21,J55&gt;Objetivos!$D$21),Datos!H55*Objetivos!$F$21,IF(OR(Datos!J55=Objetivos!$D$20,J55&gt;Objetivos!$D$20),Datos!H55*Objetivos!$F$20,IF(OR(Datos!J55=Objetivos!$D$19,J55&gt;Objetivos!$D$19),Datos!H55*Objetivos!$F$19,IF(OR(Datos!J55=Objetivos!$D$18,J55&gt;Objetivos!$D$18),Datos!H55*Objetivos!$F$18,IF(OR(Datos!J55=Objetivos!$D$17,J55&gt;Objetivos!$D$17),Datos!H55*Objetivos!$F$17))))))))))))))))))))))))</f>
        <v>0</v>
      </c>
      <c r="S55" s="125">
        <f>IF(K55&lt;Objetivos!$C$17,0,IF(OR(Datos!K55=Objetivos!$C$39,K55&gt;Objetivos!$C$39),Datos!I55*Objetivos!$E$39,IF(OR(Datos!K55=Objetivos!$C$38,K55&gt;Objetivos!$C$38),Datos!I55*Objetivos!$E$38,IF(OR(Datos!K55=Objetivos!$C$37,K55&gt;Objetivos!$C$37),Datos!I55*Objetivos!$E$37,IF(OR(Datos!K55=Objetivos!$C$36,K55&gt;Objetivos!$C$36),Datos!I55*Objetivos!$E$36,IF(OR(Datos!K55=Objetivos!$C$35,K55&gt;Objetivos!$C$35),Datos!I55*Objetivos!$E$35,IF(OR(Datos!K55=Objetivos!$C$34,K55&gt;Objetivos!$C$34),Datos!I55*Objetivos!$E$34,IF(OR(Datos!K55=Objetivos!$C$33,K55&gt;Objetivos!$C$33),Datos!I55*Objetivos!$E$33,IF(OR(Datos!K55=Objetivos!$C$32,K55&gt;Objetivos!$C$32),Datos!I55*Objetivos!$E$32,IF(OR(Datos!K55=Objetivos!$C$31,K55&gt;Objetivos!$C$31),Datos!I55*Objetivos!$E$31,IF(OR(Datos!K55=Objetivos!$C$30,K55&gt;Objetivos!$C$30),Datos!I55*Objetivos!$E$30,IF(OR(Datos!K55=Objetivos!$C$29,K55&gt;Objetivos!$C$29),Datos!I55*Objetivos!$E$29,IF(OR(Datos!K55=Objetivos!$C$28,K55&gt;Objetivos!$C$28),Datos!I55*Objetivos!$E$28,IF(OR(Datos!K55=Objetivos!$C$27,K55&gt;Objetivos!$C$27),Datos!I55*Objetivos!$E$27,IF(OR(Datos!K55=Objetivos!$C$26,K55&gt;Objetivos!$C$26),Datos!I55*Objetivos!$E$26,IF(OR(Datos!K55=Objetivos!$C$25,K55&gt;Objetivos!$C$25),Datos!I55*Objetivos!$E$25,IF(OR(Datos!K55=Objetivos!$C$24,K55&gt;Objetivos!$C$24),Datos!I55*Objetivos!$E$24,IF(OR(Datos!K55=Objetivos!$C$23,K55&gt;Objetivos!$C$23),Datos!I55*Objetivos!$E$23,IF(OR(Datos!K55=Objetivos!$C$22,K55&gt;Objetivos!$C$22),Datos!I55*Objetivos!$E$22,IF(OR(Datos!K55=Objetivos!$C$21,K55&gt;Objetivos!$C$21),Datos!I55*Objetivos!$E$21,IF(OR(Datos!K55=Objetivos!$C$20,K55&gt;Objetivos!$C$20),Datos!I55*Objetivos!$E$20,IF(OR(Datos!K55=Objetivos!$C$19,K55&gt;Objetivos!$C$19),Datos!I55*Objetivos!$E$19,IF(OR(Datos!K55=Objetivos!$C$18,K55&gt;Objetivos!$C$18),Datos!I55*Objetivos!$E$18,IF(OR(Datos!K55=Objetivos!$C$17,K55&gt;Objetivos!$C$17),Datos!I55*Objetivos!$E$17))))))))))))))))))))))))</f>
        <v>112</v>
      </c>
      <c r="T55" s="125">
        <f t="shared" si="6"/>
        <v>112</v>
      </c>
      <c r="U55" s="128">
        <f t="shared" si="7"/>
        <v>0</v>
      </c>
      <c r="V55" s="128">
        <f t="shared" si="2"/>
        <v>112</v>
      </c>
      <c r="W55" s="127">
        <f t="shared" si="8"/>
        <v>112</v>
      </c>
      <c r="X55" s="126">
        <f>+IF(OR(M55=Objetivos!$J$6,M55&gt;Objetivos!$J$6),W55*Objetivos!$K$6,IF(OR(M55=Objetivos!$J$7,M55&gt;Objetivos!$J$7),W55*Objetivos!$K$7,IF(OR(M55=Objetivos!$J$8,M55&gt;Objetivos!$J$8),W55*Objetivos!$K$8,IF(OR(M55=Objetivos!$J$9,M55&gt;Objetivos!$J$9),W55*Objetivos!$K$9,IF(OR(M55=Objetivos!$J$13,M55&lt;Objetivos!$J$13),W55*Objetivos!$K$13,IF(OR(M55=Objetivos!$J$12,M55&lt;Objetivos!$J$12),W55*Objetivos!$K$12,IF(OR(M55=Objetivos!$J$11,M55&lt;Objetivos!$J$11),W55*Objetivos!$K$11,IF(OR(M55=Objetivos!$J$10,M55&lt;Objetivos!$J$10),W55*Objetivos!$K$10,0))))))))</f>
        <v>0</v>
      </c>
      <c r="Y55" s="127">
        <f t="shared" si="9"/>
        <v>112</v>
      </c>
    </row>
    <row r="56" spans="1:25" x14ac:dyDescent="0.25">
      <c r="A56" s="104">
        <f>CDM!$A65</f>
        <v>45554</v>
      </c>
      <c r="B56" s="107">
        <f>CDM!$C65</f>
        <v>85045</v>
      </c>
      <c r="C56" s="104" t="str">
        <f>CDM!$D65</f>
        <v>EMERTELEVT464</v>
      </c>
      <c r="D56" s="105"/>
      <c r="E56" s="167" t="str">
        <f>CDM!$F65</f>
        <v>LIDIA SOLE AZUAGA</v>
      </c>
      <c r="F56" s="105" t="str">
        <f>CDM!$G65</f>
        <v>RAQUEL GARCIA SUESCUM</v>
      </c>
      <c r="G56" s="168">
        <f>CDM!$I65</f>
        <v>94.546644000000001</v>
      </c>
      <c r="H56" s="169">
        <f>IFERROR(VLOOKUP(C56,Movil_Report!A:B,2,0),0)</f>
        <v>4</v>
      </c>
      <c r="I56" s="169">
        <f>CDM!$R65</f>
        <v>8</v>
      </c>
      <c r="J56" s="124">
        <f t="shared" si="3"/>
        <v>4.2307160051074898E-2</v>
      </c>
      <c r="K56" s="124">
        <f t="shared" si="1"/>
        <v>8.4614320102149795E-2</v>
      </c>
      <c r="L56" s="169">
        <f>CDM!$AB65</f>
        <v>7</v>
      </c>
      <c r="M56" s="165">
        <f t="shared" si="4"/>
        <v>0.875</v>
      </c>
      <c r="N56" s="4">
        <f>CDM!$U65</f>
        <v>5</v>
      </c>
      <c r="O56" s="4">
        <f>CDM!$W65</f>
        <v>5</v>
      </c>
      <c r="P56" s="159">
        <f t="shared" si="5"/>
        <v>1.25</v>
      </c>
      <c r="Q56" s="159">
        <f t="shared" si="5"/>
        <v>0.625</v>
      </c>
      <c r="R56" s="125">
        <f>IF(J56&lt;Objetivos!$D$17,0,IF(OR(Datos!J56=Objetivos!$D$39,J56&gt;Objetivos!$D$39),Datos!H56*Objetivos!$F$39,IF(OR(Datos!J56=Objetivos!$D$38,J56&gt;Objetivos!$D$38),Datos!H56*Objetivos!$F$38,IF(OR(Datos!J56=Objetivos!$D$37,J56&gt;Objetivos!$D$37),Datos!H56*Objetivos!$F$37,IF(OR(Datos!J56=Objetivos!$D$36,J56&gt;Objetivos!$D$36),Datos!H56*Objetivos!$F$36,IF(OR(Datos!J56=Objetivos!$D$35,J56&gt;Objetivos!$D$35),Datos!H56*Objetivos!$F$35,IF(OR(Datos!J56=Objetivos!$D$34,J56&gt;Objetivos!$D$34),Datos!H56*Objetivos!$F$34,IF(OR(Datos!J56=Objetivos!$D$33,J56&gt;Objetivos!$D$33),Datos!H56*Objetivos!$F$33,IF(OR(Datos!J56=Objetivos!$D$32,J56&gt;Objetivos!$D$32),Datos!H56*Objetivos!$F$32,IF(OR(Datos!J56=Objetivos!$D$31,J56&gt;Objetivos!$D$31),Datos!H56*Objetivos!$F$31,IF(OR(Datos!J56=Objetivos!$D$30,J56&gt;Objetivos!$D$30),Datos!H56*Objetivos!$F$30,IF(OR(Datos!J56=Objetivos!$D$29,J56&gt;Objetivos!$D$29),Datos!H56*Objetivos!$F$29,IF(OR(Datos!J56=Objetivos!$D$28,J56&gt;Objetivos!$D$28),Datos!H56*Objetivos!$F$28,IF(OR(Datos!J56=Objetivos!$D$27,J56&gt;Objetivos!$D$27),Datos!H56*Objetivos!$F$27,IF(OR(Datos!J56=Objetivos!$D$26,J56&gt;Objetivos!$D$26),Datos!H56*Objetivos!$F$26,IF(OR(Datos!J56=Objetivos!$D$25,J56&gt;Objetivos!$D$25),Datos!H56*Objetivos!$F$25,IF(OR(Datos!J56=Objetivos!$D$24,J56&gt;Objetivos!$D$24),Datos!H56*Objetivos!$F$24,IF(OR(Datos!J56=Objetivos!$D$23,J56&gt;Objetivos!$D$23),Datos!H56*Objetivos!$F$23,IF(OR(Datos!J56=Objetivos!$D$22,J56&gt;Objetivos!$D$22),Datos!H56*Objetivos!$F$22,IF(OR(Datos!J56=Objetivos!$D$21,J56&gt;Objetivos!$D$21),Datos!H56*Objetivos!$F$21,IF(OR(Datos!J56=Objetivos!$D$20,J56&gt;Objetivos!$D$20),Datos!H56*Objetivos!$F$20,IF(OR(Datos!J56=Objetivos!$D$19,J56&gt;Objetivos!$D$19),Datos!H56*Objetivos!$F$19,IF(OR(Datos!J56=Objetivos!$D$18,J56&gt;Objetivos!$D$18),Datos!H56*Objetivos!$F$18,IF(OR(Datos!J56=Objetivos!$D$17,J56&gt;Objetivos!$D$17),Datos!H56*Objetivos!$F$17))))))))))))))))))))))))</f>
        <v>0</v>
      </c>
      <c r="S56" s="125">
        <f>IF(K56&lt;Objetivos!$C$17,0,IF(OR(Datos!K56=Objetivos!$C$39,K56&gt;Objetivos!$C$39),Datos!I56*Objetivos!$E$39,IF(OR(Datos!K56=Objetivos!$C$38,K56&gt;Objetivos!$C$38),Datos!I56*Objetivos!$E$38,IF(OR(Datos!K56=Objetivos!$C$37,K56&gt;Objetivos!$C$37),Datos!I56*Objetivos!$E$37,IF(OR(Datos!K56=Objetivos!$C$36,K56&gt;Objetivos!$C$36),Datos!I56*Objetivos!$E$36,IF(OR(Datos!K56=Objetivos!$C$35,K56&gt;Objetivos!$C$35),Datos!I56*Objetivos!$E$35,IF(OR(Datos!K56=Objetivos!$C$34,K56&gt;Objetivos!$C$34),Datos!I56*Objetivos!$E$34,IF(OR(Datos!K56=Objetivos!$C$33,K56&gt;Objetivos!$C$33),Datos!I56*Objetivos!$E$33,IF(OR(Datos!K56=Objetivos!$C$32,K56&gt;Objetivos!$C$32),Datos!I56*Objetivos!$E$32,IF(OR(Datos!K56=Objetivos!$C$31,K56&gt;Objetivos!$C$31),Datos!I56*Objetivos!$E$31,IF(OR(Datos!K56=Objetivos!$C$30,K56&gt;Objetivos!$C$30),Datos!I56*Objetivos!$E$30,IF(OR(Datos!K56=Objetivos!$C$29,K56&gt;Objetivos!$C$29),Datos!I56*Objetivos!$E$29,IF(OR(Datos!K56=Objetivos!$C$28,K56&gt;Objetivos!$C$28),Datos!I56*Objetivos!$E$28,IF(OR(Datos!K56=Objetivos!$C$27,K56&gt;Objetivos!$C$27),Datos!I56*Objetivos!$E$27,IF(OR(Datos!K56=Objetivos!$C$26,K56&gt;Objetivos!$C$26),Datos!I56*Objetivos!$E$26,IF(OR(Datos!K56=Objetivos!$C$25,K56&gt;Objetivos!$C$25),Datos!I56*Objetivos!$E$25,IF(OR(Datos!K56=Objetivos!$C$24,K56&gt;Objetivos!$C$24),Datos!I56*Objetivos!$E$24,IF(OR(Datos!K56=Objetivos!$C$23,K56&gt;Objetivos!$C$23),Datos!I56*Objetivos!$E$23,IF(OR(Datos!K56=Objetivos!$C$22,K56&gt;Objetivos!$C$22),Datos!I56*Objetivos!$E$22,IF(OR(Datos!K56=Objetivos!$C$21,K56&gt;Objetivos!$C$21),Datos!I56*Objetivos!$E$21,IF(OR(Datos!K56=Objetivos!$C$20,K56&gt;Objetivos!$C$20),Datos!I56*Objetivos!$E$20,IF(OR(Datos!K56=Objetivos!$C$19,K56&gt;Objetivos!$C$19),Datos!I56*Objetivos!$E$19,IF(OR(Datos!K56=Objetivos!$C$18,K56&gt;Objetivos!$C$18),Datos!I56*Objetivos!$E$18,IF(OR(Datos!K56=Objetivos!$C$17,K56&gt;Objetivos!$C$17),Datos!I56*Objetivos!$E$17))))))))))))))))))))))))</f>
        <v>72</v>
      </c>
      <c r="T56" s="125">
        <f t="shared" si="6"/>
        <v>72</v>
      </c>
      <c r="U56" s="128">
        <f t="shared" si="7"/>
        <v>0</v>
      </c>
      <c r="V56" s="128">
        <f t="shared" si="2"/>
        <v>72</v>
      </c>
      <c r="W56" s="127">
        <f t="shared" si="8"/>
        <v>72</v>
      </c>
      <c r="X56" s="126">
        <f>+IF(OR(M56=Objetivos!$J$6,M56&gt;Objetivos!$J$6),W56*Objetivos!$K$6,IF(OR(M56=Objetivos!$J$7,M56&gt;Objetivos!$J$7),W56*Objetivos!$K$7,IF(OR(M56=Objetivos!$J$8,M56&gt;Objetivos!$J$8),W56*Objetivos!$K$8,IF(OR(M56=Objetivos!$J$9,M56&gt;Objetivos!$J$9),W56*Objetivos!$K$9,IF(OR(M56=Objetivos!$J$13,M56&lt;Objetivos!$J$13),W56*Objetivos!$K$13,IF(OR(M56=Objetivos!$J$12,M56&lt;Objetivos!$J$12),W56*Objetivos!$K$12,IF(OR(M56=Objetivos!$J$11,M56&lt;Objetivos!$J$11),W56*Objetivos!$K$11,IF(OR(M56=Objetivos!$J$10,M56&lt;Objetivos!$J$10),W56*Objetivos!$K$10,0))))))))</f>
        <v>14.4</v>
      </c>
      <c r="Y56" s="127">
        <f t="shared" si="9"/>
        <v>86.4</v>
      </c>
    </row>
    <row r="57" spans="1:25" x14ac:dyDescent="0.25">
      <c r="A57" s="104">
        <f>CDM!$A66</f>
        <v>45554</v>
      </c>
      <c r="B57" s="107">
        <f>CDM!$C66</f>
        <v>87386</v>
      </c>
      <c r="C57" s="104" t="str">
        <f>CDM!$D66</f>
        <v>EMERTELEVT466</v>
      </c>
      <c r="D57" s="105"/>
      <c r="E57" s="167" t="str">
        <f>CDM!$F66</f>
        <v>LAURA MORENO RUIZ</v>
      </c>
      <c r="F57" s="105" t="str">
        <f>CDM!$G66</f>
        <v>RAQUEL GARCIA SUESCUM</v>
      </c>
      <c r="G57" s="168">
        <f>CDM!$I66</f>
        <v>88.020823000000007</v>
      </c>
      <c r="H57" s="169">
        <f>IFERROR(VLOOKUP(C57,Movil_Report!A:B,2,0),0)</f>
        <v>2</v>
      </c>
      <c r="I57" s="169">
        <f>CDM!$R66</f>
        <v>4</v>
      </c>
      <c r="J57" s="124">
        <f t="shared" si="3"/>
        <v>2.2721896158594199E-2</v>
      </c>
      <c r="K57" s="124">
        <f t="shared" si="1"/>
        <v>4.5443792317188397E-2</v>
      </c>
      <c r="L57" s="169">
        <f>CDM!$AB66</f>
        <v>3</v>
      </c>
      <c r="M57" s="165">
        <f t="shared" si="4"/>
        <v>0.75</v>
      </c>
      <c r="N57" s="4">
        <f>CDM!$U66</f>
        <v>7</v>
      </c>
      <c r="O57" s="4">
        <f>CDM!$W66</f>
        <v>3</v>
      </c>
      <c r="P57" s="159">
        <f t="shared" si="5"/>
        <v>3.5</v>
      </c>
      <c r="Q57" s="159">
        <f t="shared" si="5"/>
        <v>0.75</v>
      </c>
      <c r="R57" s="125">
        <f>IF(J57&lt;Objetivos!$D$17,0,IF(OR(Datos!J57=Objetivos!$D$39,J57&gt;Objetivos!$D$39),Datos!H57*Objetivos!$F$39,IF(OR(Datos!J57=Objetivos!$D$38,J57&gt;Objetivos!$D$38),Datos!H57*Objetivos!$F$38,IF(OR(Datos!J57=Objetivos!$D$37,J57&gt;Objetivos!$D$37),Datos!H57*Objetivos!$F$37,IF(OR(Datos!J57=Objetivos!$D$36,J57&gt;Objetivos!$D$36),Datos!H57*Objetivos!$F$36,IF(OR(Datos!J57=Objetivos!$D$35,J57&gt;Objetivos!$D$35),Datos!H57*Objetivos!$F$35,IF(OR(Datos!J57=Objetivos!$D$34,J57&gt;Objetivos!$D$34),Datos!H57*Objetivos!$F$34,IF(OR(Datos!J57=Objetivos!$D$33,J57&gt;Objetivos!$D$33),Datos!H57*Objetivos!$F$33,IF(OR(Datos!J57=Objetivos!$D$32,J57&gt;Objetivos!$D$32),Datos!H57*Objetivos!$F$32,IF(OR(Datos!J57=Objetivos!$D$31,J57&gt;Objetivos!$D$31),Datos!H57*Objetivos!$F$31,IF(OR(Datos!J57=Objetivos!$D$30,J57&gt;Objetivos!$D$30),Datos!H57*Objetivos!$F$30,IF(OR(Datos!J57=Objetivos!$D$29,J57&gt;Objetivos!$D$29),Datos!H57*Objetivos!$F$29,IF(OR(Datos!J57=Objetivos!$D$28,J57&gt;Objetivos!$D$28),Datos!H57*Objetivos!$F$28,IF(OR(Datos!J57=Objetivos!$D$27,J57&gt;Objetivos!$D$27),Datos!H57*Objetivos!$F$27,IF(OR(Datos!J57=Objetivos!$D$26,J57&gt;Objetivos!$D$26),Datos!H57*Objetivos!$F$26,IF(OR(Datos!J57=Objetivos!$D$25,J57&gt;Objetivos!$D$25),Datos!H57*Objetivos!$F$25,IF(OR(Datos!J57=Objetivos!$D$24,J57&gt;Objetivos!$D$24),Datos!H57*Objetivos!$F$24,IF(OR(Datos!J57=Objetivos!$D$23,J57&gt;Objetivos!$D$23),Datos!H57*Objetivos!$F$23,IF(OR(Datos!J57=Objetivos!$D$22,J57&gt;Objetivos!$D$22),Datos!H57*Objetivos!$F$22,IF(OR(Datos!J57=Objetivos!$D$21,J57&gt;Objetivos!$D$21),Datos!H57*Objetivos!$F$21,IF(OR(Datos!J57=Objetivos!$D$20,J57&gt;Objetivos!$D$20),Datos!H57*Objetivos!$F$20,IF(OR(Datos!J57=Objetivos!$D$19,J57&gt;Objetivos!$D$19),Datos!H57*Objetivos!$F$19,IF(OR(Datos!J57=Objetivos!$D$18,J57&gt;Objetivos!$D$18),Datos!H57*Objetivos!$F$18,IF(OR(Datos!J57=Objetivos!$D$17,J57&gt;Objetivos!$D$17),Datos!H57*Objetivos!$F$17))))))))))))))))))))))))</f>
        <v>0</v>
      </c>
      <c r="S57" s="125">
        <f>IF(K57&lt;Objetivos!$C$17,0,IF(OR(Datos!K57=Objetivos!$C$39,K57&gt;Objetivos!$C$39),Datos!I57*Objetivos!$E$39,IF(OR(Datos!K57=Objetivos!$C$38,K57&gt;Objetivos!$C$38),Datos!I57*Objetivos!$E$38,IF(OR(Datos!K57=Objetivos!$C$37,K57&gt;Objetivos!$C$37),Datos!I57*Objetivos!$E$37,IF(OR(Datos!K57=Objetivos!$C$36,K57&gt;Objetivos!$C$36),Datos!I57*Objetivos!$E$36,IF(OR(Datos!K57=Objetivos!$C$35,K57&gt;Objetivos!$C$35),Datos!I57*Objetivos!$E$35,IF(OR(Datos!K57=Objetivos!$C$34,K57&gt;Objetivos!$C$34),Datos!I57*Objetivos!$E$34,IF(OR(Datos!K57=Objetivos!$C$33,K57&gt;Objetivos!$C$33),Datos!I57*Objetivos!$E$33,IF(OR(Datos!K57=Objetivos!$C$32,K57&gt;Objetivos!$C$32),Datos!I57*Objetivos!$E$32,IF(OR(Datos!K57=Objetivos!$C$31,K57&gt;Objetivos!$C$31),Datos!I57*Objetivos!$E$31,IF(OR(Datos!K57=Objetivos!$C$30,K57&gt;Objetivos!$C$30),Datos!I57*Objetivos!$E$30,IF(OR(Datos!K57=Objetivos!$C$29,K57&gt;Objetivos!$C$29),Datos!I57*Objetivos!$E$29,IF(OR(Datos!K57=Objetivos!$C$28,K57&gt;Objetivos!$C$28),Datos!I57*Objetivos!$E$28,IF(OR(Datos!K57=Objetivos!$C$27,K57&gt;Objetivos!$C$27),Datos!I57*Objetivos!$E$27,IF(OR(Datos!K57=Objetivos!$C$26,K57&gt;Objetivos!$C$26),Datos!I57*Objetivos!$E$26,IF(OR(Datos!K57=Objetivos!$C$25,K57&gt;Objetivos!$C$25),Datos!I57*Objetivos!$E$25,IF(OR(Datos!K57=Objetivos!$C$24,K57&gt;Objetivos!$C$24),Datos!I57*Objetivos!$E$24,IF(OR(Datos!K57=Objetivos!$C$23,K57&gt;Objetivos!$C$23),Datos!I57*Objetivos!$E$23,IF(OR(Datos!K57=Objetivos!$C$22,K57&gt;Objetivos!$C$22),Datos!I57*Objetivos!$E$22,IF(OR(Datos!K57=Objetivos!$C$21,K57&gt;Objetivos!$C$21),Datos!I57*Objetivos!$E$21,IF(OR(Datos!K57=Objetivos!$C$20,K57&gt;Objetivos!$C$20),Datos!I57*Objetivos!$E$20,IF(OR(Datos!K57=Objetivos!$C$19,K57&gt;Objetivos!$C$19),Datos!I57*Objetivos!$E$19,IF(OR(Datos!K57=Objetivos!$C$18,K57&gt;Objetivos!$C$18),Datos!I57*Objetivos!$E$18,IF(OR(Datos!K57=Objetivos!$C$17,K57&gt;Objetivos!$C$17),Datos!I57*Objetivos!$E$17))))))))))))))))))))))))</f>
        <v>0</v>
      </c>
      <c r="T57" s="125">
        <f t="shared" si="6"/>
        <v>0</v>
      </c>
      <c r="U57" s="128">
        <f t="shared" si="7"/>
        <v>0</v>
      </c>
      <c r="V57" s="128">
        <f t="shared" si="2"/>
        <v>0</v>
      </c>
      <c r="W57" s="127">
        <f t="shared" si="8"/>
        <v>0</v>
      </c>
      <c r="X57" s="126">
        <f>+IF(OR(M57=Objetivos!$J$6,M57&gt;Objetivos!$J$6),W57*Objetivos!$K$6,IF(OR(M57=Objetivos!$J$7,M57&gt;Objetivos!$J$7),W57*Objetivos!$K$7,IF(OR(M57=Objetivos!$J$8,M57&gt;Objetivos!$J$8),W57*Objetivos!$K$8,IF(OR(M57=Objetivos!$J$9,M57&gt;Objetivos!$J$9),W57*Objetivos!$K$9,IF(OR(M57=Objetivos!$J$13,M57&lt;Objetivos!$J$13),W57*Objetivos!$K$13,IF(OR(M57=Objetivos!$J$12,M57&lt;Objetivos!$J$12),W57*Objetivos!$K$12,IF(OR(M57=Objetivos!$J$11,M57&lt;Objetivos!$J$11),W57*Objetivos!$K$11,IF(OR(M57=Objetivos!$J$10,M57&lt;Objetivos!$J$10),W57*Objetivos!$K$10,0))))))))</f>
        <v>0</v>
      </c>
      <c r="Y57" s="127">
        <f t="shared" si="9"/>
        <v>0</v>
      </c>
    </row>
    <row r="58" spans="1:25" x14ac:dyDescent="0.25">
      <c r="A58" s="104">
        <f>CDM!$A67</f>
        <v>45573</v>
      </c>
      <c r="B58" s="107">
        <f>CDM!$C67</f>
        <v>84498</v>
      </c>
      <c r="C58" s="104" t="str">
        <f>CDM!$D67</f>
        <v>EMERTELEVT470</v>
      </c>
      <c r="D58" s="105"/>
      <c r="E58" s="167" t="str">
        <f>CDM!$F67</f>
        <v>ANA MARÍA PRIETO URBANO</v>
      </c>
      <c r="F58" s="105" t="str">
        <f>CDM!$G67</f>
        <v>RAQUEL GARCIA SUESCUM</v>
      </c>
      <c r="G58" s="168">
        <f>CDM!$I67</f>
        <v>108.676648</v>
      </c>
      <c r="H58" s="169">
        <f>IFERROR(VLOOKUP(C58,Movil_Report!A:B,2,0),0)</f>
        <v>4</v>
      </c>
      <c r="I58" s="169">
        <f>CDM!$R67</f>
        <v>18</v>
      </c>
      <c r="J58" s="124">
        <f t="shared" si="3"/>
        <v>3.6806435178236264E-2</v>
      </c>
      <c r="K58" s="124">
        <f t="shared" si="1"/>
        <v>0.1656289583020632</v>
      </c>
      <c r="L58" s="169">
        <f>CDM!$AB67</f>
        <v>15</v>
      </c>
      <c r="M58" s="165">
        <f t="shared" si="4"/>
        <v>0.83333333333333337</v>
      </c>
      <c r="N58" s="4">
        <f>CDM!$U67</f>
        <v>15</v>
      </c>
      <c r="O58" s="4">
        <f>CDM!$W67</f>
        <v>11</v>
      </c>
      <c r="P58" s="159">
        <f t="shared" si="5"/>
        <v>3.75</v>
      </c>
      <c r="Q58" s="159">
        <f t="shared" si="5"/>
        <v>0.61111111111111116</v>
      </c>
      <c r="R58" s="125">
        <f>IF(J58&lt;Objetivos!$D$17,0,IF(OR(Datos!J58=Objetivos!$D$39,J58&gt;Objetivos!$D$39),Datos!H58*Objetivos!$F$39,IF(OR(Datos!J58=Objetivos!$D$38,J58&gt;Objetivos!$D$38),Datos!H58*Objetivos!$F$38,IF(OR(Datos!J58=Objetivos!$D$37,J58&gt;Objetivos!$D$37),Datos!H58*Objetivos!$F$37,IF(OR(Datos!J58=Objetivos!$D$36,J58&gt;Objetivos!$D$36),Datos!H58*Objetivos!$F$36,IF(OR(Datos!J58=Objetivos!$D$35,J58&gt;Objetivos!$D$35),Datos!H58*Objetivos!$F$35,IF(OR(Datos!J58=Objetivos!$D$34,J58&gt;Objetivos!$D$34),Datos!H58*Objetivos!$F$34,IF(OR(Datos!J58=Objetivos!$D$33,J58&gt;Objetivos!$D$33),Datos!H58*Objetivos!$F$33,IF(OR(Datos!J58=Objetivos!$D$32,J58&gt;Objetivos!$D$32),Datos!H58*Objetivos!$F$32,IF(OR(Datos!J58=Objetivos!$D$31,J58&gt;Objetivos!$D$31),Datos!H58*Objetivos!$F$31,IF(OR(Datos!J58=Objetivos!$D$30,J58&gt;Objetivos!$D$30),Datos!H58*Objetivos!$F$30,IF(OR(Datos!J58=Objetivos!$D$29,J58&gt;Objetivos!$D$29),Datos!H58*Objetivos!$F$29,IF(OR(Datos!J58=Objetivos!$D$28,J58&gt;Objetivos!$D$28),Datos!H58*Objetivos!$F$28,IF(OR(Datos!J58=Objetivos!$D$27,J58&gt;Objetivos!$D$27),Datos!H58*Objetivos!$F$27,IF(OR(Datos!J58=Objetivos!$D$26,J58&gt;Objetivos!$D$26),Datos!H58*Objetivos!$F$26,IF(OR(Datos!J58=Objetivos!$D$25,J58&gt;Objetivos!$D$25),Datos!H58*Objetivos!$F$25,IF(OR(Datos!J58=Objetivos!$D$24,J58&gt;Objetivos!$D$24),Datos!H58*Objetivos!$F$24,IF(OR(Datos!J58=Objetivos!$D$23,J58&gt;Objetivos!$D$23),Datos!H58*Objetivos!$F$23,IF(OR(Datos!J58=Objetivos!$D$22,J58&gt;Objetivos!$D$22),Datos!H58*Objetivos!$F$22,IF(OR(Datos!J58=Objetivos!$D$21,J58&gt;Objetivos!$D$21),Datos!H58*Objetivos!$F$21,IF(OR(Datos!J58=Objetivos!$D$20,J58&gt;Objetivos!$D$20),Datos!H58*Objetivos!$F$20,IF(OR(Datos!J58=Objetivos!$D$19,J58&gt;Objetivos!$D$19),Datos!H58*Objetivos!$F$19,IF(OR(Datos!J58=Objetivos!$D$18,J58&gt;Objetivos!$D$18),Datos!H58*Objetivos!$F$18,IF(OR(Datos!J58=Objetivos!$D$17,J58&gt;Objetivos!$D$17),Datos!H58*Objetivos!$F$17))))))))))))))))))))))))</f>
        <v>0</v>
      </c>
      <c r="S58" s="125">
        <f>IF(K58&lt;Objetivos!$C$17,0,IF(OR(Datos!K58=Objetivos!$C$39,K58&gt;Objetivos!$C$39),Datos!I58*Objetivos!$E$39,IF(OR(Datos!K58=Objetivos!$C$38,K58&gt;Objetivos!$C$38),Datos!I58*Objetivos!$E$38,IF(OR(Datos!K58=Objetivos!$C$37,K58&gt;Objetivos!$C$37),Datos!I58*Objetivos!$E$37,IF(OR(Datos!K58=Objetivos!$C$36,K58&gt;Objetivos!$C$36),Datos!I58*Objetivos!$E$36,IF(OR(Datos!K58=Objetivos!$C$35,K58&gt;Objetivos!$C$35),Datos!I58*Objetivos!$E$35,IF(OR(Datos!K58=Objetivos!$C$34,K58&gt;Objetivos!$C$34),Datos!I58*Objetivos!$E$34,IF(OR(Datos!K58=Objetivos!$C$33,K58&gt;Objetivos!$C$33),Datos!I58*Objetivos!$E$33,IF(OR(Datos!K58=Objetivos!$C$32,K58&gt;Objetivos!$C$32),Datos!I58*Objetivos!$E$32,IF(OR(Datos!K58=Objetivos!$C$31,K58&gt;Objetivos!$C$31),Datos!I58*Objetivos!$E$31,IF(OR(Datos!K58=Objetivos!$C$30,K58&gt;Objetivos!$C$30),Datos!I58*Objetivos!$E$30,IF(OR(Datos!K58=Objetivos!$C$29,K58&gt;Objetivos!$C$29),Datos!I58*Objetivos!$E$29,IF(OR(Datos!K58=Objetivos!$C$28,K58&gt;Objetivos!$C$28),Datos!I58*Objetivos!$E$28,IF(OR(Datos!K58=Objetivos!$C$27,K58&gt;Objetivos!$C$27),Datos!I58*Objetivos!$E$27,IF(OR(Datos!K58=Objetivos!$C$26,K58&gt;Objetivos!$C$26),Datos!I58*Objetivos!$E$26,IF(OR(Datos!K58=Objetivos!$C$25,K58&gt;Objetivos!$C$25),Datos!I58*Objetivos!$E$25,IF(OR(Datos!K58=Objetivos!$C$24,K58&gt;Objetivos!$C$24),Datos!I58*Objetivos!$E$24,IF(OR(Datos!K58=Objetivos!$C$23,K58&gt;Objetivos!$C$23),Datos!I58*Objetivos!$E$23,IF(OR(Datos!K58=Objetivos!$C$22,K58&gt;Objetivos!$C$22),Datos!I58*Objetivos!$E$22,IF(OR(Datos!K58=Objetivos!$C$21,K58&gt;Objetivos!$C$21),Datos!I58*Objetivos!$E$21,IF(OR(Datos!K58=Objetivos!$C$20,K58&gt;Objetivos!$C$20),Datos!I58*Objetivos!$E$20,IF(OR(Datos!K58=Objetivos!$C$19,K58&gt;Objetivos!$C$19),Datos!I58*Objetivos!$E$19,IF(OR(Datos!K58=Objetivos!$C$18,K58&gt;Objetivos!$C$18),Datos!I58*Objetivos!$E$18,IF(OR(Datos!K58=Objetivos!$C$17,K58&gt;Objetivos!$C$17),Datos!I58*Objetivos!$E$17))))))))))))))))))))))))</f>
        <v>324</v>
      </c>
      <c r="T58" s="125">
        <f t="shared" si="6"/>
        <v>324</v>
      </c>
      <c r="U58" s="128">
        <f t="shared" si="7"/>
        <v>0</v>
      </c>
      <c r="V58" s="128">
        <f t="shared" si="2"/>
        <v>324</v>
      </c>
      <c r="W58" s="127">
        <f t="shared" si="8"/>
        <v>324</v>
      </c>
      <c r="X58" s="126">
        <f>+IF(OR(M58=Objetivos!$J$6,M58&gt;Objetivos!$J$6),W58*Objetivos!$K$6,IF(OR(M58=Objetivos!$J$7,M58&gt;Objetivos!$J$7),W58*Objetivos!$K$7,IF(OR(M58=Objetivos!$J$8,M58&gt;Objetivos!$J$8),W58*Objetivos!$K$8,IF(OR(M58=Objetivos!$J$9,M58&gt;Objetivos!$J$9),W58*Objetivos!$K$9,IF(OR(M58=Objetivos!$J$13,M58&lt;Objetivos!$J$13),W58*Objetivos!$K$13,IF(OR(M58=Objetivos!$J$12,M58&lt;Objetivos!$J$12),W58*Objetivos!$K$12,IF(OR(M58=Objetivos!$J$11,M58&lt;Objetivos!$J$11),W58*Objetivos!$K$11,IF(OR(M58=Objetivos!$J$10,M58&lt;Objetivos!$J$10),W58*Objetivos!$K$10,0))))))))</f>
        <v>64.8</v>
      </c>
      <c r="Y58" s="127">
        <f t="shared" si="9"/>
        <v>388.8</v>
      </c>
    </row>
    <row r="59" spans="1:25" x14ac:dyDescent="0.25">
      <c r="A59" s="104">
        <f>CDM!$A68</f>
        <v>45573</v>
      </c>
      <c r="B59" s="107">
        <f>CDM!$C68</f>
        <v>84535</v>
      </c>
      <c r="C59" s="104" t="str">
        <f>CDM!$D68</f>
        <v>EMERTELEVT472</v>
      </c>
      <c r="D59" s="105"/>
      <c r="E59" s="167" t="str">
        <f>CDM!$F68</f>
        <v>MARCOS MUÑOZ VERDUGOS</v>
      </c>
      <c r="F59" s="105" t="str">
        <f>CDM!$G68</f>
        <v>RAQUEL GARCIA SUESCUM</v>
      </c>
      <c r="G59" s="168">
        <f>CDM!$I68</f>
        <v>97.586935999999994</v>
      </c>
      <c r="H59" s="169">
        <f>IFERROR(VLOOKUP(C59,Movil_Report!A:B,2,0),0)</f>
        <v>2</v>
      </c>
      <c r="I59" s="169">
        <f>CDM!$R68</f>
        <v>2</v>
      </c>
      <c r="J59" s="124">
        <f t="shared" ref="J59:J75" si="10">+IFERROR(H59/G59,0)</f>
        <v>2.0494546524137208E-2</v>
      </c>
      <c r="K59" s="124">
        <f t="shared" ref="K59:K75" si="11">IFERROR(I59/G59,0)</f>
        <v>2.0494546524137208E-2</v>
      </c>
      <c r="L59" s="169">
        <f>CDM!$AB68</f>
        <v>0</v>
      </c>
      <c r="M59" s="165">
        <f t="shared" ref="M59:M75" si="12">+IFERROR(L59/I59,0)</f>
        <v>0</v>
      </c>
      <c r="N59" s="4">
        <f>CDM!$U68</f>
        <v>0</v>
      </c>
      <c r="O59" s="4">
        <f>CDM!$W68</f>
        <v>2</v>
      </c>
      <c r="P59" s="159">
        <f t="shared" ref="P59:P75" si="13">IFERROR(N59/H59,0)</f>
        <v>0</v>
      </c>
      <c r="Q59" s="159">
        <f t="shared" ref="Q59:Q75" si="14">IFERROR(O59/I59,0)</f>
        <v>1</v>
      </c>
      <c r="R59" s="125">
        <f>IF(J59&lt;Objetivos!$D$17,0,IF(OR(Datos!J59=Objetivos!$D$39,J59&gt;Objetivos!$D$39),Datos!H59*Objetivos!$F$39,IF(OR(Datos!J59=Objetivos!$D$38,J59&gt;Objetivos!$D$38),Datos!H59*Objetivos!$F$38,IF(OR(Datos!J59=Objetivos!$D$37,J59&gt;Objetivos!$D$37),Datos!H59*Objetivos!$F$37,IF(OR(Datos!J59=Objetivos!$D$36,J59&gt;Objetivos!$D$36),Datos!H59*Objetivos!$F$36,IF(OR(Datos!J59=Objetivos!$D$35,J59&gt;Objetivos!$D$35),Datos!H59*Objetivos!$F$35,IF(OR(Datos!J59=Objetivos!$D$34,J59&gt;Objetivos!$D$34),Datos!H59*Objetivos!$F$34,IF(OR(Datos!J59=Objetivos!$D$33,J59&gt;Objetivos!$D$33),Datos!H59*Objetivos!$F$33,IF(OR(Datos!J59=Objetivos!$D$32,J59&gt;Objetivos!$D$32),Datos!H59*Objetivos!$F$32,IF(OR(Datos!J59=Objetivos!$D$31,J59&gt;Objetivos!$D$31),Datos!H59*Objetivos!$F$31,IF(OR(Datos!J59=Objetivos!$D$30,J59&gt;Objetivos!$D$30),Datos!H59*Objetivos!$F$30,IF(OR(Datos!J59=Objetivos!$D$29,J59&gt;Objetivos!$D$29),Datos!H59*Objetivos!$F$29,IF(OR(Datos!J59=Objetivos!$D$28,J59&gt;Objetivos!$D$28),Datos!H59*Objetivos!$F$28,IF(OR(Datos!J59=Objetivos!$D$27,J59&gt;Objetivos!$D$27),Datos!H59*Objetivos!$F$27,IF(OR(Datos!J59=Objetivos!$D$26,J59&gt;Objetivos!$D$26),Datos!H59*Objetivos!$F$26,IF(OR(Datos!J59=Objetivos!$D$25,J59&gt;Objetivos!$D$25),Datos!H59*Objetivos!$F$25,IF(OR(Datos!J59=Objetivos!$D$24,J59&gt;Objetivos!$D$24),Datos!H59*Objetivos!$F$24,IF(OR(Datos!J59=Objetivos!$D$23,J59&gt;Objetivos!$D$23),Datos!H59*Objetivos!$F$23,IF(OR(Datos!J59=Objetivos!$D$22,J59&gt;Objetivos!$D$22),Datos!H59*Objetivos!$F$22,IF(OR(Datos!J59=Objetivos!$D$21,J59&gt;Objetivos!$D$21),Datos!H59*Objetivos!$F$21,IF(OR(Datos!J59=Objetivos!$D$20,J59&gt;Objetivos!$D$20),Datos!H59*Objetivos!$F$20,IF(OR(Datos!J59=Objetivos!$D$19,J59&gt;Objetivos!$D$19),Datos!H59*Objetivos!$F$19,IF(OR(Datos!J59=Objetivos!$D$18,J59&gt;Objetivos!$D$18),Datos!H59*Objetivos!$F$18,IF(OR(Datos!J59=Objetivos!$D$17,J59&gt;Objetivos!$D$17),Datos!H59*Objetivos!$F$17))))))))))))))))))))))))</f>
        <v>0</v>
      </c>
      <c r="S59" s="125">
        <f>IF(K59&lt;Objetivos!$C$17,0,IF(OR(Datos!K59=Objetivos!$C$39,K59&gt;Objetivos!$C$39),Datos!I59*Objetivos!$E$39,IF(OR(Datos!K59=Objetivos!$C$38,K59&gt;Objetivos!$C$38),Datos!I59*Objetivos!$E$38,IF(OR(Datos!K59=Objetivos!$C$37,K59&gt;Objetivos!$C$37),Datos!I59*Objetivos!$E$37,IF(OR(Datos!K59=Objetivos!$C$36,K59&gt;Objetivos!$C$36),Datos!I59*Objetivos!$E$36,IF(OR(Datos!K59=Objetivos!$C$35,K59&gt;Objetivos!$C$35),Datos!I59*Objetivos!$E$35,IF(OR(Datos!K59=Objetivos!$C$34,K59&gt;Objetivos!$C$34),Datos!I59*Objetivos!$E$34,IF(OR(Datos!K59=Objetivos!$C$33,K59&gt;Objetivos!$C$33),Datos!I59*Objetivos!$E$33,IF(OR(Datos!K59=Objetivos!$C$32,K59&gt;Objetivos!$C$32),Datos!I59*Objetivos!$E$32,IF(OR(Datos!K59=Objetivos!$C$31,K59&gt;Objetivos!$C$31),Datos!I59*Objetivos!$E$31,IF(OR(Datos!K59=Objetivos!$C$30,K59&gt;Objetivos!$C$30),Datos!I59*Objetivos!$E$30,IF(OR(Datos!K59=Objetivos!$C$29,K59&gt;Objetivos!$C$29),Datos!I59*Objetivos!$E$29,IF(OR(Datos!K59=Objetivos!$C$28,K59&gt;Objetivos!$C$28),Datos!I59*Objetivos!$E$28,IF(OR(Datos!K59=Objetivos!$C$27,K59&gt;Objetivos!$C$27),Datos!I59*Objetivos!$E$27,IF(OR(Datos!K59=Objetivos!$C$26,K59&gt;Objetivos!$C$26),Datos!I59*Objetivos!$E$26,IF(OR(Datos!K59=Objetivos!$C$25,K59&gt;Objetivos!$C$25),Datos!I59*Objetivos!$E$25,IF(OR(Datos!K59=Objetivos!$C$24,K59&gt;Objetivos!$C$24),Datos!I59*Objetivos!$E$24,IF(OR(Datos!K59=Objetivos!$C$23,K59&gt;Objetivos!$C$23),Datos!I59*Objetivos!$E$23,IF(OR(Datos!K59=Objetivos!$C$22,K59&gt;Objetivos!$C$22),Datos!I59*Objetivos!$E$22,IF(OR(Datos!K59=Objetivos!$C$21,K59&gt;Objetivos!$C$21),Datos!I59*Objetivos!$E$21,IF(OR(Datos!K59=Objetivos!$C$20,K59&gt;Objetivos!$C$20),Datos!I59*Objetivos!$E$20,IF(OR(Datos!K59=Objetivos!$C$19,K59&gt;Objetivos!$C$19),Datos!I59*Objetivos!$E$19,IF(OR(Datos!K59=Objetivos!$C$18,K59&gt;Objetivos!$C$18),Datos!I59*Objetivos!$E$18,IF(OR(Datos!K59=Objetivos!$C$17,K59&gt;Objetivos!$C$17),Datos!I59*Objetivos!$E$17))))))))))))))))))))))))</f>
        <v>0</v>
      </c>
      <c r="T59" s="125">
        <f t="shared" ref="T59:T75" si="15">+R59+S59</f>
        <v>0</v>
      </c>
      <c r="U59" s="128">
        <f t="shared" ref="U59:U75" si="16">+IF(P59&gt;=80%,R59,R59*P59)</f>
        <v>0</v>
      </c>
      <c r="V59" s="128">
        <f t="shared" ref="V59:V75" si="17">+IF(Q59&gt;=60%,S59,S59*Q59)</f>
        <v>0</v>
      </c>
      <c r="W59" s="127">
        <f t="shared" ref="W59:W75" si="18">+U59+V59</f>
        <v>0</v>
      </c>
      <c r="X59" s="126">
        <f>+IF(OR(M59=Objetivos!$J$6,M59&gt;Objetivos!$J$6),W59*Objetivos!$K$6,IF(OR(M59=Objetivos!$J$7,M59&gt;Objetivos!$J$7),W59*Objetivos!$K$7,IF(OR(M59=Objetivos!$J$8,M59&gt;Objetivos!$J$8),W59*Objetivos!$K$8,IF(OR(M59=Objetivos!$J$9,M59&gt;Objetivos!$J$9),W59*Objetivos!$K$9,IF(OR(M59=Objetivos!$J$13,M59&lt;Objetivos!$J$13),W59*Objetivos!$K$13,IF(OR(M59=Objetivos!$J$12,M59&lt;Objetivos!$J$12),W59*Objetivos!$K$12,IF(OR(M59=Objetivos!$J$11,M59&lt;Objetivos!$J$11),W59*Objetivos!$K$11,IF(OR(M59=Objetivos!$J$10,M59&lt;Objetivos!$J$10),W59*Objetivos!$K$10,0))))))))</f>
        <v>0</v>
      </c>
      <c r="Y59" s="127">
        <f t="shared" ref="Y59:Y75" si="19">+W59+X59</f>
        <v>0</v>
      </c>
    </row>
    <row r="60" spans="1:25" x14ac:dyDescent="0.25">
      <c r="A60" s="104">
        <f>CDM!$A69</f>
        <v>45573</v>
      </c>
      <c r="B60" s="107">
        <f>CDM!$C69</f>
        <v>84538</v>
      </c>
      <c r="C60" s="104" t="str">
        <f>CDM!$D69</f>
        <v>EMERTELEVT473</v>
      </c>
      <c r="D60" s="105"/>
      <c r="E60" s="167" t="str">
        <f>CDM!$F69</f>
        <v>RAUL BLANCO OLIVENCIA</v>
      </c>
      <c r="F60" s="105" t="str">
        <f>CDM!$G69</f>
        <v>RAQUEL GARCIA SUESCUM</v>
      </c>
      <c r="G60" s="168">
        <f>CDM!$I69</f>
        <v>123.148037</v>
      </c>
      <c r="H60" s="169">
        <f>IFERROR(VLOOKUP(C60,Movil_Report!A:B,2,0),0)</f>
        <v>11</v>
      </c>
      <c r="I60" s="169">
        <f>CDM!$R69</f>
        <v>11</v>
      </c>
      <c r="J60" s="124">
        <f t="shared" si="10"/>
        <v>8.93233888900722E-2</v>
      </c>
      <c r="K60" s="124">
        <f t="shared" si="11"/>
        <v>8.93233888900722E-2</v>
      </c>
      <c r="L60" s="169">
        <f>CDM!$AB69</f>
        <v>7</v>
      </c>
      <c r="M60" s="165">
        <f t="shared" si="12"/>
        <v>0.63636363636363635</v>
      </c>
      <c r="N60" s="4">
        <f>CDM!$U69</f>
        <v>6</v>
      </c>
      <c r="O60" s="4">
        <f>CDM!$W69</f>
        <v>4</v>
      </c>
      <c r="P60" s="159">
        <f t="shared" si="13"/>
        <v>0.54545454545454541</v>
      </c>
      <c r="Q60" s="159">
        <f t="shared" si="14"/>
        <v>0.36363636363636365</v>
      </c>
      <c r="R60" s="125">
        <f>IF(J60&lt;Objetivos!$D$17,0,IF(OR(Datos!J60=Objetivos!$D$39,J60&gt;Objetivos!$D$39),Datos!H60*Objetivos!$F$39,IF(OR(Datos!J60=Objetivos!$D$38,J60&gt;Objetivos!$D$38),Datos!H60*Objetivos!$F$38,IF(OR(Datos!J60=Objetivos!$D$37,J60&gt;Objetivos!$D$37),Datos!H60*Objetivos!$F$37,IF(OR(Datos!J60=Objetivos!$D$36,J60&gt;Objetivos!$D$36),Datos!H60*Objetivos!$F$36,IF(OR(Datos!J60=Objetivos!$D$35,J60&gt;Objetivos!$D$35),Datos!H60*Objetivos!$F$35,IF(OR(Datos!J60=Objetivos!$D$34,J60&gt;Objetivos!$D$34),Datos!H60*Objetivos!$F$34,IF(OR(Datos!J60=Objetivos!$D$33,J60&gt;Objetivos!$D$33),Datos!H60*Objetivos!$F$33,IF(OR(Datos!J60=Objetivos!$D$32,J60&gt;Objetivos!$D$32),Datos!H60*Objetivos!$F$32,IF(OR(Datos!J60=Objetivos!$D$31,J60&gt;Objetivos!$D$31),Datos!H60*Objetivos!$F$31,IF(OR(Datos!J60=Objetivos!$D$30,J60&gt;Objetivos!$D$30),Datos!H60*Objetivos!$F$30,IF(OR(Datos!J60=Objetivos!$D$29,J60&gt;Objetivos!$D$29),Datos!H60*Objetivos!$F$29,IF(OR(Datos!J60=Objetivos!$D$28,J60&gt;Objetivos!$D$28),Datos!H60*Objetivos!$F$28,IF(OR(Datos!J60=Objetivos!$D$27,J60&gt;Objetivos!$D$27),Datos!H60*Objetivos!$F$27,IF(OR(Datos!J60=Objetivos!$D$26,J60&gt;Objetivos!$D$26),Datos!H60*Objetivos!$F$26,IF(OR(Datos!J60=Objetivos!$D$25,J60&gt;Objetivos!$D$25),Datos!H60*Objetivos!$F$25,IF(OR(Datos!J60=Objetivos!$D$24,J60&gt;Objetivos!$D$24),Datos!H60*Objetivos!$F$24,IF(OR(Datos!J60=Objetivos!$D$23,J60&gt;Objetivos!$D$23),Datos!H60*Objetivos!$F$23,IF(OR(Datos!J60=Objetivos!$D$22,J60&gt;Objetivos!$D$22),Datos!H60*Objetivos!$F$22,IF(OR(Datos!J60=Objetivos!$D$21,J60&gt;Objetivos!$D$21),Datos!H60*Objetivos!$F$21,IF(OR(Datos!J60=Objetivos!$D$20,J60&gt;Objetivos!$D$20),Datos!H60*Objetivos!$F$20,IF(OR(Datos!J60=Objetivos!$D$19,J60&gt;Objetivos!$D$19),Datos!H60*Objetivos!$F$19,IF(OR(Datos!J60=Objetivos!$D$18,J60&gt;Objetivos!$D$18),Datos!H60*Objetivos!$F$18,IF(OR(Datos!J60=Objetivos!$D$17,J60&gt;Objetivos!$D$17),Datos!H60*Objetivos!$F$17))))))))))))))))))))))))</f>
        <v>0</v>
      </c>
      <c r="S60" s="125">
        <f>IF(K60&lt;Objetivos!$C$17,0,IF(OR(Datos!K60=Objetivos!$C$39,K60&gt;Objetivos!$C$39),Datos!I60*Objetivos!$E$39,IF(OR(Datos!K60=Objetivos!$C$38,K60&gt;Objetivos!$C$38),Datos!I60*Objetivos!$E$38,IF(OR(Datos!K60=Objetivos!$C$37,K60&gt;Objetivos!$C$37),Datos!I60*Objetivos!$E$37,IF(OR(Datos!K60=Objetivos!$C$36,K60&gt;Objetivos!$C$36),Datos!I60*Objetivos!$E$36,IF(OR(Datos!K60=Objetivos!$C$35,K60&gt;Objetivos!$C$35),Datos!I60*Objetivos!$E$35,IF(OR(Datos!K60=Objetivos!$C$34,K60&gt;Objetivos!$C$34),Datos!I60*Objetivos!$E$34,IF(OR(Datos!K60=Objetivos!$C$33,K60&gt;Objetivos!$C$33),Datos!I60*Objetivos!$E$33,IF(OR(Datos!K60=Objetivos!$C$32,K60&gt;Objetivos!$C$32),Datos!I60*Objetivos!$E$32,IF(OR(Datos!K60=Objetivos!$C$31,K60&gt;Objetivos!$C$31),Datos!I60*Objetivos!$E$31,IF(OR(Datos!K60=Objetivos!$C$30,K60&gt;Objetivos!$C$30),Datos!I60*Objetivos!$E$30,IF(OR(Datos!K60=Objetivos!$C$29,K60&gt;Objetivos!$C$29),Datos!I60*Objetivos!$E$29,IF(OR(Datos!K60=Objetivos!$C$28,K60&gt;Objetivos!$C$28),Datos!I60*Objetivos!$E$28,IF(OR(Datos!K60=Objetivos!$C$27,K60&gt;Objetivos!$C$27),Datos!I60*Objetivos!$E$27,IF(OR(Datos!K60=Objetivos!$C$26,K60&gt;Objetivos!$C$26),Datos!I60*Objetivos!$E$26,IF(OR(Datos!K60=Objetivos!$C$25,K60&gt;Objetivos!$C$25),Datos!I60*Objetivos!$E$25,IF(OR(Datos!K60=Objetivos!$C$24,K60&gt;Objetivos!$C$24),Datos!I60*Objetivos!$E$24,IF(OR(Datos!K60=Objetivos!$C$23,K60&gt;Objetivos!$C$23),Datos!I60*Objetivos!$E$23,IF(OR(Datos!K60=Objetivos!$C$22,K60&gt;Objetivos!$C$22),Datos!I60*Objetivos!$E$22,IF(OR(Datos!K60=Objetivos!$C$21,K60&gt;Objetivos!$C$21),Datos!I60*Objetivos!$E$21,IF(OR(Datos!K60=Objetivos!$C$20,K60&gt;Objetivos!$C$20),Datos!I60*Objetivos!$E$20,IF(OR(Datos!K60=Objetivos!$C$19,K60&gt;Objetivos!$C$19),Datos!I60*Objetivos!$E$19,IF(OR(Datos!K60=Objetivos!$C$18,K60&gt;Objetivos!$C$18),Datos!I60*Objetivos!$E$18,IF(OR(Datos!K60=Objetivos!$C$17,K60&gt;Objetivos!$C$17),Datos!I60*Objetivos!$E$17))))))))))))))))))))))))</f>
        <v>104.5</v>
      </c>
      <c r="T60" s="125">
        <f t="shared" si="15"/>
        <v>104.5</v>
      </c>
      <c r="U60" s="128">
        <f t="shared" si="16"/>
        <v>0</v>
      </c>
      <c r="V60" s="128">
        <f t="shared" si="17"/>
        <v>38</v>
      </c>
      <c r="W60" s="127">
        <f t="shared" si="18"/>
        <v>38</v>
      </c>
      <c r="X60" s="126">
        <f>+IF(OR(M60=Objetivos!$J$6,M60&gt;Objetivos!$J$6),W60*Objetivos!$K$6,IF(OR(M60=Objetivos!$J$7,M60&gt;Objetivos!$J$7),W60*Objetivos!$K$7,IF(OR(M60=Objetivos!$J$8,M60&gt;Objetivos!$J$8),W60*Objetivos!$K$8,IF(OR(M60=Objetivos!$J$9,M60&gt;Objetivos!$J$9),W60*Objetivos!$K$9,IF(OR(M60=Objetivos!$J$13,M60&lt;Objetivos!$J$13),W60*Objetivos!$K$13,IF(OR(M60=Objetivos!$J$12,M60&lt;Objetivos!$J$12),W60*Objetivos!$K$12,IF(OR(M60=Objetivos!$J$11,M60&lt;Objetivos!$J$11),W60*Objetivos!$K$11,IF(OR(M60=Objetivos!$J$10,M60&lt;Objetivos!$J$10),W60*Objetivos!$K$10,0))))))))</f>
        <v>3.8000000000000003</v>
      </c>
      <c r="Y60" s="127">
        <f t="shared" si="19"/>
        <v>41.8</v>
      </c>
    </row>
    <row r="61" spans="1:25" x14ac:dyDescent="0.25">
      <c r="A61" s="104">
        <f>CDM!$A70</f>
        <v>45573</v>
      </c>
      <c r="B61" s="107">
        <f>CDM!$C70</f>
        <v>84497</v>
      </c>
      <c r="C61" s="104" t="str">
        <f>CDM!$D70</f>
        <v>EMERTELEVT469</v>
      </c>
      <c r="D61" s="105"/>
      <c r="E61" s="167" t="str">
        <f>CDM!$F70</f>
        <v>MARIA CAÑETE NUÑEZ</v>
      </c>
      <c r="F61" s="105" t="str">
        <f>CDM!$G70</f>
        <v>RAQUEL GARCIA SUESCUM</v>
      </c>
      <c r="G61" s="168">
        <f>CDM!$I70</f>
        <v>102.73303400000002</v>
      </c>
      <c r="H61" s="169">
        <f>IFERROR(VLOOKUP(C61,Movil_Report!A:B,2,0),0)</f>
        <v>8</v>
      </c>
      <c r="I61" s="169">
        <f>CDM!$R70</f>
        <v>21</v>
      </c>
      <c r="J61" s="124">
        <f t="shared" si="10"/>
        <v>7.7871738899485815E-2</v>
      </c>
      <c r="K61" s="124">
        <f t="shared" si="11"/>
        <v>0.20441331461115025</v>
      </c>
      <c r="L61" s="169">
        <f>CDM!$AB70</f>
        <v>15</v>
      </c>
      <c r="M61" s="165">
        <f t="shared" si="12"/>
        <v>0.7142857142857143</v>
      </c>
      <c r="N61" s="4">
        <f>CDM!$U70</f>
        <v>7</v>
      </c>
      <c r="O61" s="4">
        <f>CDM!$W70</f>
        <v>12</v>
      </c>
      <c r="P61" s="159">
        <f t="shared" si="13"/>
        <v>0.875</v>
      </c>
      <c r="Q61" s="159">
        <f t="shared" si="14"/>
        <v>0.5714285714285714</v>
      </c>
      <c r="R61" s="125">
        <f>IF(J61&lt;Objetivos!$D$17,0,IF(OR(Datos!J61=Objetivos!$D$39,J61&gt;Objetivos!$D$39),Datos!H61*Objetivos!$F$39,IF(OR(Datos!J61=Objetivos!$D$38,J61&gt;Objetivos!$D$38),Datos!H61*Objetivos!$F$38,IF(OR(Datos!J61=Objetivos!$D$37,J61&gt;Objetivos!$D$37),Datos!H61*Objetivos!$F$37,IF(OR(Datos!J61=Objetivos!$D$36,J61&gt;Objetivos!$D$36),Datos!H61*Objetivos!$F$36,IF(OR(Datos!J61=Objetivos!$D$35,J61&gt;Objetivos!$D$35),Datos!H61*Objetivos!$F$35,IF(OR(Datos!J61=Objetivos!$D$34,J61&gt;Objetivos!$D$34),Datos!H61*Objetivos!$F$34,IF(OR(Datos!J61=Objetivos!$D$33,J61&gt;Objetivos!$D$33),Datos!H61*Objetivos!$F$33,IF(OR(Datos!J61=Objetivos!$D$32,J61&gt;Objetivos!$D$32),Datos!H61*Objetivos!$F$32,IF(OR(Datos!J61=Objetivos!$D$31,J61&gt;Objetivos!$D$31),Datos!H61*Objetivos!$F$31,IF(OR(Datos!J61=Objetivos!$D$30,J61&gt;Objetivos!$D$30),Datos!H61*Objetivos!$F$30,IF(OR(Datos!J61=Objetivos!$D$29,J61&gt;Objetivos!$D$29),Datos!H61*Objetivos!$F$29,IF(OR(Datos!J61=Objetivos!$D$28,J61&gt;Objetivos!$D$28),Datos!H61*Objetivos!$F$28,IF(OR(Datos!J61=Objetivos!$D$27,J61&gt;Objetivos!$D$27),Datos!H61*Objetivos!$F$27,IF(OR(Datos!J61=Objetivos!$D$26,J61&gt;Objetivos!$D$26),Datos!H61*Objetivos!$F$26,IF(OR(Datos!J61=Objetivos!$D$25,J61&gt;Objetivos!$D$25),Datos!H61*Objetivos!$F$25,IF(OR(Datos!J61=Objetivos!$D$24,J61&gt;Objetivos!$D$24),Datos!H61*Objetivos!$F$24,IF(OR(Datos!J61=Objetivos!$D$23,J61&gt;Objetivos!$D$23),Datos!H61*Objetivos!$F$23,IF(OR(Datos!J61=Objetivos!$D$22,J61&gt;Objetivos!$D$22),Datos!H61*Objetivos!$F$22,IF(OR(Datos!J61=Objetivos!$D$21,J61&gt;Objetivos!$D$21),Datos!H61*Objetivos!$F$21,IF(OR(Datos!J61=Objetivos!$D$20,J61&gt;Objetivos!$D$20),Datos!H61*Objetivos!$F$20,IF(OR(Datos!J61=Objetivos!$D$19,J61&gt;Objetivos!$D$19),Datos!H61*Objetivos!$F$19,IF(OR(Datos!J61=Objetivos!$D$18,J61&gt;Objetivos!$D$18),Datos!H61*Objetivos!$F$18,IF(OR(Datos!J61=Objetivos!$D$17,J61&gt;Objetivos!$D$17),Datos!H61*Objetivos!$F$17))))))))))))))))))))))))</f>
        <v>0</v>
      </c>
      <c r="S61" s="125">
        <f>IF(K61&lt;Objetivos!$C$17,0,IF(OR(Datos!K61=Objetivos!$C$39,K61&gt;Objetivos!$C$39),Datos!I61*Objetivos!$E$39,IF(OR(Datos!K61=Objetivos!$C$38,K61&gt;Objetivos!$C$38),Datos!I61*Objetivos!$E$38,IF(OR(Datos!K61=Objetivos!$C$37,K61&gt;Objetivos!$C$37),Datos!I61*Objetivos!$E$37,IF(OR(Datos!K61=Objetivos!$C$36,K61&gt;Objetivos!$C$36),Datos!I61*Objetivos!$E$36,IF(OR(Datos!K61=Objetivos!$C$35,K61&gt;Objetivos!$C$35),Datos!I61*Objetivos!$E$35,IF(OR(Datos!K61=Objetivos!$C$34,K61&gt;Objetivos!$C$34),Datos!I61*Objetivos!$E$34,IF(OR(Datos!K61=Objetivos!$C$33,K61&gt;Objetivos!$C$33),Datos!I61*Objetivos!$E$33,IF(OR(Datos!K61=Objetivos!$C$32,K61&gt;Objetivos!$C$32),Datos!I61*Objetivos!$E$32,IF(OR(Datos!K61=Objetivos!$C$31,K61&gt;Objetivos!$C$31),Datos!I61*Objetivos!$E$31,IF(OR(Datos!K61=Objetivos!$C$30,K61&gt;Objetivos!$C$30),Datos!I61*Objetivos!$E$30,IF(OR(Datos!K61=Objetivos!$C$29,K61&gt;Objetivos!$C$29),Datos!I61*Objetivos!$E$29,IF(OR(Datos!K61=Objetivos!$C$28,K61&gt;Objetivos!$C$28),Datos!I61*Objetivos!$E$28,IF(OR(Datos!K61=Objetivos!$C$27,K61&gt;Objetivos!$C$27),Datos!I61*Objetivos!$E$27,IF(OR(Datos!K61=Objetivos!$C$26,K61&gt;Objetivos!$C$26),Datos!I61*Objetivos!$E$26,IF(OR(Datos!K61=Objetivos!$C$25,K61&gt;Objetivos!$C$25),Datos!I61*Objetivos!$E$25,IF(OR(Datos!K61=Objetivos!$C$24,K61&gt;Objetivos!$C$24),Datos!I61*Objetivos!$E$24,IF(OR(Datos!K61=Objetivos!$C$23,K61&gt;Objetivos!$C$23),Datos!I61*Objetivos!$E$23,IF(OR(Datos!K61=Objetivos!$C$22,K61&gt;Objetivos!$C$22),Datos!I61*Objetivos!$E$22,IF(OR(Datos!K61=Objetivos!$C$21,K61&gt;Objetivos!$C$21),Datos!I61*Objetivos!$E$21,IF(OR(Datos!K61=Objetivos!$C$20,K61&gt;Objetivos!$C$20),Datos!I61*Objetivos!$E$20,IF(OR(Datos!K61=Objetivos!$C$19,K61&gt;Objetivos!$C$19),Datos!I61*Objetivos!$E$19,IF(OR(Datos!K61=Objetivos!$C$18,K61&gt;Objetivos!$C$18),Datos!I61*Objetivos!$E$18,IF(OR(Datos!K61=Objetivos!$C$17,K61&gt;Objetivos!$C$17),Datos!I61*Objetivos!$E$17))))))))))))))))))))))))</f>
        <v>420</v>
      </c>
      <c r="T61" s="125">
        <f t="shared" si="15"/>
        <v>420</v>
      </c>
      <c r="U61" s="128">
        <f t="shared" si="16"/>
        <v>0</v>
      </c>
      <c r="V61" s="128">
        <f t="shared" si="17"/>
        <v>240</v>
      </c>
      <c r="W61" s="127">
        <f t="shared" si="18"/>
        <v>240</v>
      </c>
      <c r="X61" s="126">
        <f>+IF(OR(M61=Objetivos!$J$6,M61&gt;Objetivos!$J$6),W61*Objetivos!$K$6,IF(OR(M61=Objetivos!$J$7,M61&gt;Objetivos!$J$7),W61*Objetivos!$K$7,IF(OR(M61=Objetivos!$J$8,M61&gt;Objetivos!$J$8),W61*Objetivos!$K$8,IF(OR(M61=Objetivos!$J$9,M61&gt;Objetivos!$J$9),W61*Objetivos!$K$9,IF(OR(M61=Objetivos!$J$13,M61&lt;Objetivos!$J$13),W61*Objetivos!$K$13,IF(OR(M61=Objetivos!$J$12,M61&lt;Objetivos!$J$12),W61*Objetivos!$K$12,IF(OR(M61=Objetivos!$J$11,M61&lt;Objetivos!$J$11),W61*Objetivos!$K$11,IF(OR(M61=Objetivos!$J$10,M61&lt;Objetivos!$J$10),W61*Objetivos!$K$10,0))))))))</f>
        <v>36</v>
      </c>
      <c r="Y61" s="127">
        <f t="shared" si="19"/>
        <v>276</v>
      </c>
    </row>
    <row r="62" spans="1:25" x14ac:dyDescent="0.25">
      <c r="A62" s="104">
        <f>CDM!$A71</f>
        <v>45573</v>
      </c>
      <c r="B62" s="107">
        <f>CDM!$C71</f>
        <v>84486</v>
      </c>
      <c r="C62" s="104" t="str">
        <f>CDM!$D71</f>
        <v>EMERTELEVT468</v>
      </c>
      <c r="D62" s="105"/>
      <c r="E62" s="167" t="str">
        <f>CDM!$F71</f>
        <v>RAFAEL ANGEL MUÑOZ RODRIGUEZ</v>
      </c>
      <c r="F62" s="105" t="str">
        <f>CDM!$G71</f>
        <v>RAQUEL GARCIA SUESCUM</v>
      </c>
      <c r="G62" s="168">
        <f>CDM!$I71</f>
        <v>7.2299989999999994</v>
      </c>
      <c r="H62" s="169">
        <f>IFERROR(VLOOKUP(C62,Movil_Report!A:B,2,0),0)</f>
        <v>0</v>
      </c>
      <c r="I62" s="169">
        <f>CDM!$R71</f>
        <v>0</v>
      </c>
      <c r="J62" s="124">
        <f t="shared" si="10"/>
        <v>0</v>
      </c>
      <c r="K62" s="124">
        <f t="shared" si="11"/>
        <v>0</v>
      </c>
      <c r="L62" s="169">
        <f>CDM!$AB71</f>
        <v>0</v>
      </c>
      <c r="M62" s="165">
        <f t="shared" si="12"/>
        <v>0</v>
      </c>
      <c r="N62" s="4">
        <f>CDM!$U71</f>
        <v>0</v>
      </c>
      <c r="O62" s="4">
        <f>CDM!$W71</f>
        <v>0</v>
      </c>
      <c r="P62" s="159">
        <f t="shared" si="13"/>
        <v>0</v>
      </c>
      <c r="Q62" s="159">
        <f t="shared" si="14"/>
        <v>0</v>
      </c>
      <c r="R62" s="125">
        <f>IF(J62&lt;Objetivos!$D$17,0,IF(OR(Datos!J62=Objetivos!$D$39,J62&gt;Objetivos!$D$39),Datos!H62*Objetivos!$F$39,IF(OR(Datos!J62=Objetivos!$D$38,J62&gt;Objetivos!$D$38),Datos!H62*Objetivos!$F$38,IF(OR(Datos!J62=Objetivos!$D$37,J62&gt;Objetivos!$D$37),Datos!H62*Objetivos!$F$37,IF(OR(Datos!J62=Objetivos!$D$36,J62&gt;Objetivos!$D$36),Datos!H62*Objetivos!$F$36,IF(OR(Datos!J62=Objetivos!$D$35,J62&gt;Objetivos!$D$35),Datos!H62*Objetivos!$F$35,IF(OR(Datos!J62=Objetivos!$D$34,J62&gt;Objetivos!$D$34),Datos!H62*Objetivos!$F$34,IF(OR(Datos!J62=Objetivos!$D$33,J62&gt;Objetivos!$D$33),Datos!H62*Objetivos!$F$33,IF(OR(Datos!J62=Objetivos!$D$32,J62&gt;Objetivos!$D$32),Datos!H62*Objetivos!$F$32,IF(OR(Datos!J62=Objetivos!$D$31,J62&gt;Objetivos!$D$31),Datos!H62*Objetivos!$F$31,IF(OR(Datos!J62=Objetivos!$D$30,J62&gt;Objetivos!$D$30),Datos!H62*Objetivos!$F$30,IF(OR(Datos!J62=Objetivos!$D$29,J62&gt;Objetivos!$D$29),Datos!H62*Objetivos!$F$29,IF(OR(Datos!J62=Objetivos!$D$28,J62&gt;Objetivos!$D$28),Datos!H62*Objetivos!$F$28,IF(OR(Datos!J62=Objetivos!$D$27,J62&gt;Objetivos!$D$27),Datos!H62*Objetivos!$F$27,IF(OR(Datos!J62=Objetivos!$D$26,J62&gt;Objetivos!$D$26),Datos!H62*Objetivos!$F$26,IF(OR(Datos!J62=Objetivos!$D$25,J62&gt;Objetivos!$D$25),Datos!H62*Objetivos!$F$25,IF(OR(Datos!J62=Objetivos!$D$24,J62&gt;Objetivos!$D$24),Datos!H62*Objetivos!$F$24,IF(OR(Datos!J62=Objetivos!$D$23,J62&gt;Objetivos!$D$23),Datos!H62*Objetivos!$F$23,IF(OR(Datos!J62=Objetivos!$D$22,J62&gt;Objetivos!$D$22),Datos!H62*Objetivos!$F$22,IF(OR(Datos!J62=Objetivos!$D$21,J62&gt;Objetivos!$D$21),Datos!H62*Objetivos!$F$21,IF(OR(Datos!J62=Objetivos!$D$20,J62&gt;Objetivos!$D$20),Datos!H62*Objetivos!$F$20,IF(OR(Datos!J62=Objetivos!$D$19,J62&gt;Objetivos!$D$19),Datos!H62*Objetivos!$F$19,IF(OR(Datos!J62=Objetivos!$D$18,J62&gt;Objetivos!$D$18),Datos!H62*Objetivos!$F$18,IF(OR(Datos!J62=Objetivos!$D$17,J62&gt;Objetivos!$D$17),Datos!H62*Objetivos!$F$17))))))))))))))))))))))))</f>
        <v>0</v>
      </c>
      <c r="S62" s="125">
        <f>IF(K62&lt;Objetivos!$C$17,0,IF(OR(Datos!K62=Objetivos!$C$39,K62&gt;Objetivos!$C$39),Datos!I62*Objetivos!$E$39,IF(OR(Datos!K62=Objetivos!$C$38,K62&gt;Objetivos!$C$38),Datos!I62*Objetivos!$E$38,IF(OR(Datos!K62=Objetivos!$C$37,K62&gt;Objetivos!$C$37),Datos!I62*Objetivos!$E$37,IF(OR(Datos!K62=Objetivos!$C$36,K62&gt;Objetivos!$C$36),Datos!I62*Objetivos!$E$36,IF(OR(Datos!K62=Objetivos!$C$35,K62&gt;Objetivos!$C$35),Datos!I62*Objetivos!$E$35,IF(OR(Datos!K62=Objetivos!$C$34,K62&gt;Objetivos!$C$34),Datos!I62*Objetivos!$E$34,IF(OR(Datos!K62=Objetivos!$C$33,K62&gt;Objetivos!$C$33),Datos!I62*Objetivos!$E$33,IF(OR(Datos!K62=Objetivos!$C$32,K62&gt;Objetivos!$C$32),Datos!I62*Objetivos!$E$32,IF(OR(Datos!K62=Objetivos!$C$31,K62&gt;Objetivos!$C$31),Datos!I62*Objetivos!$E$31,IF(OR(Datos!K62=Objetivos!$C$30,K62&gt;Objetivos!$C$30),Datos!I62*Objetivos!$E$30,IF(OR(Datos!K62=Objetivos!$C$29,K62&gt;Objetivos!$C$29),Datos!I62*Objetivos!$E$29,IF(OR(Datos!K62=Objetivos!$C$28,K62&gt;Objetivos!$C$28),Datos!I62*Objetivos!$E$28,IF(OR(Datos!K62=Objetivos!$C$27,K62&gt;Objetivos!$C$27),Datos!I62*Objetivos!$E$27,IF(OR(Datos!K62=Objetivos!$C$26,K62&gt;Objetivos!$C$26),Datos!I62*Objetivos!$E$26,IF(OR(Datos!K62=Objetivos!$C$25,K62&gt;Objetivos!$C$25),Datos!I62*Objetivos!$E$25,IF(OR(Datos!K62=Objetivos!$C$24,K62&gt;Objetivos!$C$24),Datos!I62*Objetivos!$E$24,IF(OR(Datos!K62=Objetivos!$C$23,K62&gt;Objetivos!$C$23),Datos!I62*Objetivos!$E$23,IF(OR(Datos!K62=Objetivos!$C$22,K62&gt;Objetivos!$C$22),Datos!I62*Objetivos!$E$22,IF(OR(Datos!K62=Objetivos!$C$21,K62&gt;Objetivos!$C$21),Datos!I62*Objetivos!$E$21,IF(OR(Datos!K62=Objetivos!$C$20,K62&gt;Objetivos!$C$20),Datos!I62*Objetivos!$E$20,IF(OR(Datos!K62=Objetivos!$C$19,K62&gt;Objetivos!$C$19),Datos!I62*Objetivos!$E$19,IF(OR(Datos!K62=Objetivos!$C$18,K62&gt;Objetivos!$C$18),Datos!I62*Objetivos!$E$18,IF(OR(Datos!K62=Objetivos!$C$17,K62&gt;Objetivos!$C$17),Datos!I62*Objetivos!$E$17))))))))))))))))))))))))</f>
        <v>0</v>
      </c>
      <c r="T62" s="125">
        <f t="shared" si="15"/>
        <v>0</v>
      </c>
      <c r="U62" s="128">
        <f t="shared" si="16"/>
        <v>0</v>
      </c>
      <c r="V62" s="128">
        <f t="shared" si="17"/>
        <v>0</v>
      </c>
      <c r="W62" s="127">
        <f t="shared" si="18"/>
        <v>0</v>
      </c>
      <c r="X62" s="126">
        <f>+IF(OR(M62=Objetivos!$J$6,M62&gt;Objetivos!$J$6),W62*Objetivos!$K$6,IF(OR(M62=Objetivos!$J$7,M62&gt;Objetivos!$J$7),W62*Objetivos!$K$7,IF(OR(M62=Objetivos!$J$8,M62&gt;Objetivos!$J$8),W62*Objetivos!$K$8,IF(OR(M62=Objetivos!$J$9,M62&gt;Objetivos!$J$9),W62*Objetivos!$K$9,IF(OR(M62=Objetivos!$J$13,M62&lt;Objetivos!$J$13),W62*Objetivos!$K$13,IF(OR(M62=Objetivos!$J$12,M62&lt;Objetivos!$J$12),W62*Objetivos!$K$12,IF(OR(M62=Objetivos!$J$11,M62&lt;Objetivos!$J$11),W62*Objetivos!$K$11,IF(OR(M62=Objetivos!$J$10,M62&lt;Objetivos!$J$10),W62*Objetivos!$K$10,0))))))))</f>
        <v>0</v>
      </c>
      <c r="Y62" s="127">
        <f t="shared" si="19"/>
        <v>0</v>
      </c>
    </row>
    <row r="63" spans="1:25" x14ac:dyDescent="0.25">
      <c r="A63" s="104">
        <f>CDM!$A72</f>
        <v>45587</v>
      </c>
      <c r="B63" s="107">
        <f>CDM!$C72</f>
        <v>85039</v>
      </c>
      <c r="C63" s="104" t="str">
        <f>CDM!$D72</f>
        <v>EMERTELEVT485</v>
      </c>
      <c r="D63" s="105"/>
      <c r="E63" s="167" t="str">
        <f>CDM!$F72</f>
        <v>MARIO CEPAS CABRERA</v>
      </c>
      <c r="F63" s="105" t="str">
        <f>CDM!$G72</f>
        <v>RAQUEL GARCIA SUESCUM</v>
      </c>
      <c r="G63" s="168">
        <f>CDM!$I72</f>
        <v>49.994433000000008</v>
      </c>
      <c r="H63" s="169">
        <f>IFERROR(VLOOKUP(C63,Movil_Report!A:B,2,0),0)</f>
        <v>0</v>
      </c>
      <c r="I63" s="169">
        <f>CDM!$R72</f>
        <v>2</v>
      </c>
      <c r="J63" s="124">
        <f t="shared" si="10"/>
        <v>0</v>
      </c>
      <c r="K63" s="124">
        <f t="shared" si="11"/>
        <v>4.0004454095919031E-2</v>
      </c>
      <c r="L63" s="169">
        <f>CDM!$AB72</f>
        <v>2</v>
      </c>
      <c r="M63" s="165">
        <f t="shared" si="12"/>
        <v>1</v>
      </c>
      <c r="N63" s="4">
        <f>CDM!$U72</f>
        <v>8</v>
      </c>
      <c r="O63" s="4">
        <f>CDM!$W72</f>
        <v>2</v>
      </c>
      <c r="P63" s="159">
        <f t="shared" si="13"/>
        <v>0</v>
      </c>
      <c r="Q63" s="159">
        <f t="shared" si="14"/>
        <v>1</v>
      </c>
      <c r="R63" s="125">
        <f>IF(J63&lt;Objetivos!$D$17,0,IF(OR(Datos!J63=Objetivos!$D$39,J63&gt;Objetivos!$D$39),Datos!H63*Objetivos!$F$39,IF(OR(Datos!J63=Objetivos!$D$38,J63&gt;Objetivos!$D$38),Datos!H63*Objetivos!$F$38,IF(OR(Datos!J63=Objetivos!$D$37,J63&gt;Objetivos!$D$37),Datos!H63*Objetivos!$F$37,IF(OR(Datos!J63=Objetivos!$D$36,J63&gt;Objetivos!$D$36),Datos!H63*Objetivos!$F$36,IF(OR(Datos!J63=Objetivos!$D$35,J63&gt;Objetivos!$D$35),Datos!H63*Objetivos!$F$35,IF(OR(Datos!J63=Objetivos!$D$34,J63&gt;Objetivos!$D$34),Datos!H63*Objetivos!$F$34,IF(OR(Datos!J63=Objetivos!$D$33,J63&gt;Objetivos!$D$33),Datos!H63*Objetivos!$F$33,IF(OR(Datos!J63=Objetivos!$D$32,J63&gt;Objetivos!$D$32),Datos!H63*Objetivos!$F$32,IF(OR(Datos!J63=Objetivos!$D$31,J63&gt;Objetivos!$D$31),Datos!H63*Objetivos!$F$31,IF(OR(Datos!J63=Objetivos!$D$30,J63&gt;Objetivos!$D$30),Datos!H63*Objetivos!$F$30,IF(OR(Datos!J63=Objetivos!$D$29,J63&gt;Objetivos!$D$29),Datos!H63*Objetivos!$F$29,IF(OR(Datos!J63=Objetivos!$D$28,J63&gt;Objetivos!$D$28),Datos!H63*Objetivos!$F$28,IF(OR(Datos!J63=Objetivos!$D$27,J63&gt;Objetivos!$D$27),Datos!H63*Objetivos!$F$27,IF(OR(Datos!J63=Objetivos!$D$26,J63&gt;Objetivos!$D$26),Datos!H63*Objetivos!$F$26,IF(OR(Datos!J63=Objetivos!$D$25,J63&gt;Objetivos!$D$25),Datos!H63*Objetivos!$F$25,IF(OR(Datos!J63=Objetivos!$D$24,J63&gt;Objetivos!$D$24),Datos!H63*Objetivos!$F$24,IF(OR(Datos!J63=Objetivos!$D$23,J63&gt;Objetivos!$D$23),Datos!H63*Objetivos!$F$23,IF(OR(Datos!J63=Objetivos!$D$22,J63&gt;Objetivos!$D$22),Datos!H63*Objetivos!$F$22,IF(OR(Datos!J63=Objetivos!$D$21,J63&gt;Objetivos!$D$21),Datos!H63*Objetivos!$F$21,IF(OR(Datos!J63=Objetivos!$D$20,J63&gt;Objetivos!$D$20),Datos!H63*Objetivos!$F$20,IF(OR(Datos!J63=Objetivos!$D$19,J63&gt;Objetivos!$D$19),Datos!H63*Objetivos!$F$19,IF(OR(Datos!J63=Objetivos!$D$18,J63&gt;Objetivos!$D$18),Datos!H63*Objetivos!$F$18,IF(OR(Datos!J63=Objetivos!$D$17,J63&gt;Objetivos!$D$17),Datos!H63*Objetivos!$F$17))))))))))))))))))))))))</f>
        <v>0</v>
      </c>
      <c r="S63" s="125">
        <f>IF(K63&lt;Objetivos!$C$17,0,IF(OR(Datos!K63=Objetivos!$C$39,K63&gt;Objetivos!$C$39),Datos!I63*Objetivos!$E$39,IF(OR(Datos!K63=Objetivos!$C$38,K63&gt;Objetivos!$C$38),Datos!I63*Objetivos!$E$38,IF(OR(Datos!K63=Objetivos!$C$37,K63&gt;Objetivos!$C$37),Datos!I63*Objetivos!$E$37,IF(OR(Datos!K63=Objetivos!$C$36,K63&gt;Objetivos!$C$36),Datos!I63*Objetivos!$E$36,IF(OR(Datos!K63=Objetivos!$C$35,K63&gt;Objetivos!$C$35),Datos!I63*Objetivos!$E$35,IF(OR(Datos!K63=Objetivos!$C$34,K63&gt;Objetivos!$C$34),Datos!I63*Objetivos!$E$34,IF(OR(Datos!K63=Objetivos!$C$33,K63&gt;Objetivos!$C$33),Datos!I63*Objetivos!$E$33,IF(OR(Datos!K63=Objetivos!$C$32,K63&gt;Objetivos!$C$32),Datos!I63*Objetivos!$E$32,IF(OR(Datos!K63=Objetivos!$C$31,K63&gt;Objetivos!$C$31),Datos!I63*Objetivos!$E$31,IF(OR(Datos!K63=Objetivos!$C$30,K63&gt;Objetivos!$C$30),Datos!I63*Objetivos!$E$30,IF(OR(Datos!K63=Objetivos!$C$29,K63&gt;Objetivos!$C$29),Datos!I63*Objetivos!$E$29,IF(OR(Datos!K63=Objetivos!$C$28,K63&gt;Objetivos!$C$28),Datos!I63*Objetivos!$E$28,IF(OR(Datos!K63=Objetivos!$C$27,K63&gt;Objetivos!$C$27),Datos!I63*Objetivos!$E$27,IF(OR(Datos!K63=Objetivos!$C$26,K63&gt;Objetivos!$C$26),Datos!I63*Objetivos!$E$26,IF(OR(Datos!K63=Objetivos!$C$25,K63&gt;Objetivos!$C$25),Datos!I63*Objetivos!$E$25,IF(OR(Datos!K63=Objetivos!$C$24,K63&gt;Objetivos!$C$24),Datos!I63*Objetivos!$E$24,IF(OR(Datos!K63=Objetivos!$C$23,K63&gt;Objetivos!$C$23),Datos!I63*Objetivos!$E$23,IF(OR(Datos!K63=Objetivos!$C$22,K63&gt;Objetivos!$C$22),Datos!I63*Objetivos!$E$22,IF(OR(Datos!K63=Objetivos!$C$21,K63&gt;Objetivos!$C$21),Datos!I63*Objetivos!$E$21,IF(OR(Datos!K63=Objetivos!$C$20,K63&gt;Objetivos!$C$20),Datos!I63*Objetivos!$E$20,IF(OR(Datos!K63=Objetivos!$C$19,K63&gt;Objetivos!$C$19),Datos!I63*Objetivos!$E$19,IF(OR(Datos!K63=Objetivos!$C$18,K63&gt;Objetivos!$C$18),Datos!I63*Objetivos!$E$18,IF(OR(Datos!K63=Objetivos!$C$17,K63&gt;Objetivos!$C$17),Datos!I63*Objetivos!$E$17))))))))))))))))))))))))</f>
        <v>0</v>
      </c>
      <c r="T63" s="125">
        <f t="shared" si="15"/>
        <v>0</v>
      </c>
      <c r="U63" s="128">
        <f t="shared" si="16"/>
        <v>0</v>
      </c>
      <c r="V63" s="128">
        <f t="shared" si="17"/>
        <v>0</v>
      </c>
      <c r="W63" s="127">
        <f t="shared" si="18"/>
        <v>0</v>
      </c>
      <c r="X63" s="126">
        <f>+IF(OR(M63=Objetivos!$J$6,M63&gt;Objetivos!$J$6),W63*Objetivos!$K$6,IF(OR(M63=Objetivos!$J$7,M63&gt;Objetivos!$J$7),W63*Objetivos!$K$7,IF(OR(M63=Objetivos!$J$8,M63&gt;Objetivos!$J$8),W63*Objetivos!$K$8,IF(OR(M63=Objetivos!$J$9,M63&gt;Objetivos!$J$9),W63*Objetivos!$K$9,IF(OR(M63=Objetivos!$J$13,M63&lt;Objetivos!$J$13),W63*Objetivos!$K$13,IF(OR(M63=Objetivos!$J$12,M63&lt;Objetivos!$J$12),W63*Objetivos!$K$12,IF(OR(M63=Objetivos!$J$11,M63&lt;Objetivos!$J$11),W63*Objetivos!$K$11,IF(OR(M63=Objetivos!$J$10,M63&lt;Objetivos!$J$10),W63*Objetivos!$K$10,0))))))))</f>
        <v>0</v>
      </c>
      <c r="Y63" s="127">
        <f t="shared" si="19"/>
        <v>0</v>
      </c>
    </row>
    <row r="64" spans="1:25" x14ac:dyDescent="0.25">
      <c r="A64" s="104">
        <f>CDM!$A73</f>
        <v>45587</v>
      </c>
      <c r="B64" s="107">
        <f>CDM!$C73</f>
        <v>84542</v>
      </c>
      <c r="C64" s="104" t="str">
        <f>CDM!$D73</f>
        <v>EMERTELEVT488</v>
      </c>
      <c r="D64" s="105"/>
      <c r="E64" s="167" t="str">
        <f>CDM!$F73</f>
        <v>MARVIN LEONEL PEREZ CARMONA</v>
      </c>
      <c r="F64" s="105" t="str">
        <f>CDM!$G73</f>
        <v>RAQUEL GARCIA SUESCUM</v>
      </c>
      <c r="G64" s="168">
        <f>CDM!$I73</f>
        <v>0</v>
      </c>
      <c r="H64" s="169">
        <f>IFERROR(VLOOKUP(C64,Movil_Report!A:B,2,0),0)</f>
        <v>0</v>
      </c>
      <c r="I64" s="169">
        <f>CDM!$R73</f>
        <v>0</v>
      </c>
      <c r="J64" s="124">
        <f t="shared" si="10"/>
        <v>0</v>
      </c>
      <c r="K64" s="124">
        <f t="shared" si="11"/>
        <v>0</v>
      </c>
      <c r="L64" s="169">
        <f>CDM!$AB73</f>
        <v>0</v>
      </c>
      <c r="M64" s="165">
        <f t="shared" si="12"/>
        <v>0</v>
      </c>
      <c r="N64" s="4">
        <f>CDM!$U73</f>
        <v>0</v>
      </c>
      <c r="O64" s="4">
        <f>CDM!$W73</f>
        <v>0</v>
      </c>
      <c r="P64" s="159">
        <f t="shared" si="13"/>
        <v>0</v>
      </c>
      <c r="Q64" s="159">
        <f t="shared" si="14"/>
        <v>0</v>
      </c>
      <c r="R64" s="125">
        <f>IF(J64&lt;Objetivos!$D$17,0,IF(OR(Datos!J64=Objetivos!$D$39,J64&gt;Objetivos!$D$39),Datos!H64*Objetivos!$F$39,IF(OR(Datos!J64=Objetivos!$D$38,J64&gt;Objetivos!$D$38),Datos!H64*Objetivos!$F$38,IF(OR(Datos!J64=Objetivos!$D$37,J64&gt;Objetivos!$D$37),Datos!H64*Objetivos!$F$37,IF(OR(Datos!J64=Objetivos!$D$36,J64&gt;Objetivos!$D$36),Datos!H64*Objetivos!$F$36,IF(OR(Datos!J64=Objetivos!$D$35,J64&gt;Objetivos!$D$35),Datos!H64*Objetivos!$F$35,IF(OR(Datos!J64=Objetivos!$D$34,J64&gt;Objetivos!$D$34),Datos!H64*Objetivos!$F$34,IF(OR(Datos!J64=Objetivos!$D$33,J64&gt;Objetivos!$D$33),Datos!H64*Objetivos!$F$33,IF(OR(Datos!J64=Objetivos!$D$32,J64&gt;Objetivos!$D$32),Datos!H64*Objetivos!$F$32,IF(OR(Datos!J64=Objetivos!$D$31,J64&gt;Objetivos!$D$31),Datos!H64*Objetivos!$F$31,IF(OR(Datos!J64=Objetivos!$D$30,J64&gt;Objetivos!$D$30),Datos!H64*Objetivos!$F$30,IF(OR(Datos!J64=Objetivos!$D$29,J64&gt;Objetivos!$D$29),Datos!H64*Objetivos!$F$29,IF(OR(Datos!J64=Objetivos!$D$28,J64&gt;Objetivos!$D$28),Datos!H64*Objetivos!$F$28,IF(OR(Datos!J64=Objetivos!$D$27,J64&gt;Objetivos!$D$27),Datos!H64*Objetivos!$F$27,IF(OR(Datos!J64=Objetivos!$D$26,J64&gt;Objetivos!$D$26),Datos!H64*Objetivos!$F$26,IF(OR(Datos!J64=Objetivos!$D$25,J64&gt;Objetivos!$D$25),Datos!H64*Objetivos!$F$25,IF(OR(Datos!J64=Objetivos!$D$24,J64&gt;Objetivos!$D$24),Datos!H64*Objetivos!$F$24,IF(OR(Datos!J64=Objetivos!$D$23,J64&gt;Objetivos!$D$23),Datos!H64*Objetivos!$F$23,IF(OR(Datos!J64=Objetivos!$D$22,J64&gt;Objetivos!$D$22),Datos!H64*Objetivos!$F$22,IF(OR(Datos!J64=Objetivos!$D$21,J64&gt;Objetivos!$D$21),Datos!H64*Objetivos!$F$21,IF(OR(Datos!J64=Objetivos!$D$20,J64&gt;Objetivos!$D$20),Datos!H64*Objetivos!$F$20,IF(OR(Datos!J64=Objetivos!$D$19,J64&gt;Objetivos!$D$19),Datos!H64*Objetivos!$F$19,IF(OR(Datos!J64=Objetivos!$D$18,J64&gt;Objetivos!$D$18),Datos!H64*Objetivos!$F$18,IF(OR(Datos!J64=Objetivos!$D$17,J64&gt;Objetivos!$D$17),Datos!H64*Objetivos!$F$17))))))))))))))))))))))))</f>
        <v>0</v>
      </c>
      <c r="S64" s="125">
        <f>IF(K64&lt;Objetivos!$C$17,0,IF(OR(Datos!K64=Objetivos!$C$39,K64&gt;Objetivos!$C$39),Datos!I64*Objetivos!$E$39,IF(OR(Datos!K64=Objetivos!$C$38,K64&gt;Objetivos!$C$38),Datos!I64*Objetivos!$E$38,IF(OR(Datos!K64=Objetivos!$C$37,K64&gt;Objetivos!$C$37),Datos!I64*Objetivos!$E$37,IF(OR(Datos!K64=Objetivos!$C$36,K64&gt;Objetivos!$C$36),Datos!I64*Objetivos!$E$36,IF(OR(Datos!K64=Objetivos!$C$35,K64&gt;Objetivos!$C$35),Datos!I64*Objetivos!$E$35,IF(OR(Datos!K64=Objetivos!$C$34,K64&gt;Objetivos!$C$34),Datos!I64*Objetivos!$E$34,IF(OR(Datos!K64=Objetivos!$C$33,K64&gt;Objetivos!$C$33),Datos!I64*Objetivos!$E$33,IF(OR(Datos!K64=Objetivos!$C$32,K64&gt;Objetivos!$C$32),Datos!I64*Objetivos!$E$32,IF(OR(Datos!K64=Objetivos!$C$31,K64&gt;Objetivos!$C$31),Datos!I64*Objetivos!$E$31,IF(OR(Datos!K64=Objetivos!$C$30,K64&gt;Objetivos!$C$30),Datos!I64*Objetivos!$E$30,IF(OR(Datos!K64=Objetivos!$C$29,K64&gt;Objetivos!$C$29),Datos!I64*Objetivos!$E$29,IF(OR(Datos!K64=Objetivos!$C$28,K64&gt;Objetivos!$C$28),Datos!I64*Objetivos!$E$28,IF(OR(Datos!K64=Objetivos!$C$27,K64&gt;Objetivos!$C$27),Datos!I64*Objetivos!$E$27,IF(OR(Datos!K64=Objetivos!$C$26,K64&gt;Objetivos!$C$26),Datos!I64*Objetivos!$E$26,IF(OR(Datos!K64=Objetivos!$C$25,K64&gt;Objetivos!$C$25),Datos!I64*Objetivos!$E$25,IF(OR(Datos!K64=Objetivos!$C$24,K64&gt;Objetivos!$C$24),Datos!I64*Objetivos!$E$24,IF(OR(Datos!K64=Objetivos!$C$23,K64&gt;Objetivos!$C$23),Datos!I64*Objetivos!$E$23,IF(OR(Datos!K64=Objetivos!$C$22,K64&gt;Objetivos!$C$22),Datos!I64*Objetivos!$E$22,IF(OR(Datos!K64=Objetivos!$C$21,K64&gt;Objetivos!$C$21),Datos!I64*Objetivos!$E$21,IF(OR(Datos!K64=Objetivos!$C$20,K64&gt;Objetivos!$C$20),Datos!I64*Objetivos!$E$20,IF(OR(Datos!K64=Objetivos!$C$19,K64&gt;Objetivos!$C$19),Datos!I64*Objetivos!$E$19,IF(OR(Datos!K64=Objetivos!$C$18,K64&gt;Objetivos!$C$18),Datos!I64*Objetivos!$E$18,IF(OR(Datos!K64=Objetivos!$C$17,K64&gt;Objetivos!$C$17),Datos!I64*Objetivos!$E$17))))))))))))))))))))))))</f>
        <v>0</v>
      </c>
      <c r="T64" s="125">
        <f t="shared" si="15"/>
        <v>0</v>
      </c>
      <c r="U64" s="128">
        <f t="shared" si="16"/>
        <v>0</v>
      </c>
      <c r="V64" s="128">
        <f t="shared" si="17"/>
        <v>0</v>
      </c>
      <c r="W64" s="127">
        <f t="shared" si="18"/>
        <v>0</v>
      </c>
      <c r="X64" s="126">
        <f>+IF(OR(M64=Objetivos!$J$6,M64&gt;Objetivos!$J$6),W64*Objetivos!$K$6,IF(OR(M64=Objetivos!$J$7,M64&gt;Objetivos!$J$7),W64*Objetivos!$K$7,IF(OR(M64=Objetivos!$J$8,M64&gt;Objetivos!$J$8),W64*Objetivos!$K$8,IF(OR(M64=Objetivos!$J$9,M64&gt;Objetivos!$J$9),W64*Objetivos!$K$9,IF(OR(M64=Objetivos!$J$13,M64&lt;Objetivos!$J$13),W64*Objetivos!$K$13,IF(OR(M64=Objetivos!$J$12,M64&lt;Objetivos!$J$12),W64*Objetivos!$K$12,IF(OR(M64=Objetivos!$J$11,M64&lt;Objetivos!$J$11),W64*Objetivos!$K$11,IF(OR(M64=Objetivos!$J$10,M64&lt;Objetivos!$J$10),W64*Objetivos!$K$10,0))))))))</f>
        <v>0</v>
      </c>
      <c r="Y64" s="127">
        <f t="shared" si="19"/>
        <v>0</v>
      </c>
    </row>
    <row r="65" spans="1:25" x14ac:dyDescent="0.25">
      <c r="A65" s="104">
        <f>CDM!$A74</f>
        <v>45587</v>
      </c>
      <c r="B65" s="107">
        <f>CDM!$C74</f>
        <v>85064</v>
      </c>
      <c r="C65" s="104" t="str">
        <f>CDM!$D74</f>
        <v>EMERTELEVT493</v>
      </c>
      <c r="D65" s="105"/>
      <c r="E65" s="167" t="str">
        <f>CDM!$F74</f>
        <v>RAFAEL PEDREGOSA POYATO</v>
      </c>
      <c r="F65" s="105" t="str">
        <f>CDM!$G74</f>
        <v>RAQUEL GARCIA SUESCUM</v>
      </c>
      <c r="G65" s="168">
        <f>CDM!$I74</f>
        <v>85.24137300000001</v>
      </c>
      <c r="H65" s="169">
        <f>IFERROR(VLOOKUP(C65,Movil_Report!A:B,2,0),0)</f>
        <v>0</v>
      </c>
      <c r="I65" s="169">
        <f>CDM!$R74</f>
        <v>1</v>
      </c>
      <c r="J65" s="124">
        <f t="shared" si="10"/>
        <v>0</v>
      </c>
      <c r="K65" s="124">
        <f t="shared" si="11"/>
        <v>1.173139245422525E-2</v>
      </c>
      <c r="L65" s="169">
        <f>CDM!$AB74</f>
        <v>0</v>
      </c>
      <c r="M65" s="165">
        <f t="shared" si="12"/>
        <v>0</v>
      </c>
      <c r="N65" s="4">
        <f>CDM!$U74</f>
        <v>0</v>
      </c>
      <c r="O65" s="4">
        <f>CDM!$W74</f>
        <v>0</v>
      </c>
      <c r="P65" s="159">
        <f t="shared" si="13"/>
        <v>0</v>
      </c>
      <c r="Q65" s="159">
        <f t="shared" si="14"/>
        <v>0</v>
      </c>
      <c r="R65" s="125">
        <f>IF(J65&lt;Objetivos!$D$17,0,IF(OR(Datos!J65=Objetivos!$D$39,J65&gt;Objetivos!$D$39),Datos!H65*Objetivos!$F$39,IF(OR(Datos!J65=Objetivos!$D$38,J65&gt;Objetivos!$D$38),Datos!H65*Objetivos!$F$38,IF(OR(Datos!J65=Objetivos!$D$37,J65&gt;Objetivos!$D$37),Datos!H65*Objetivos!$F$37,IF(OR(Datos!J65=Objetivos!$D$36,J65&gt;Objetivos!$D$36),Datos!H65*Objetivos!$F$36,IF(OR(Datos!J65=Objetivos!$D$35,J65&gt;Objetivos!$D$35),Datos!H65*Objetivos!$F$35,IF(OR(Datos!J65=Objetivos!$D$34,J65&gt;Objetivos!$D$34),Datos!H65*Objetivos!$F$34,IF(OR(Datos!J65=Objetivos!$D$33,J65&gt;Objetivos!$D$33),Datos!H65*Objetivos!$F$33,IF(OR(Datos!J65=Objetivos!$D$32,J65&gt;Objetivos!$D$32),Datos!H65*Objetivos!$F$32,IF(OR(Datos!J65=Objetivos!$D$31,J65&gt;Objetivos!$D$31),Datos!H65*Objetivos!$F$31,IF(OR(Datos!J65=Objetivos!$D$30,J65&gt;Objetivos!$D$30),Datos!H65*Objetivos!$F$30,IF(OR(Datos!J65=Objetivos!$D$29,J65&gt;Objetivos!$D$29),Datos!H65*Objetivos!$F$29,IF(OR(Datos!J65=Objetivos!$D$28,J65&gt;Objetivos!$D$28),Datos!H65*Objetivos!$F$28,IF(OR(Datos!J65=Objetivos!$D$27,J65&gt;Objetivos!$D$27),Datos!H65*Objetivos!$F$27,IF(OR(Datos!J65=Objetivos!$D$26,J65&gt;Objetivos!$D$26),Datos!H65*Objetivos!$F$26,IF(OR(Datos!J65=Objetivos!$D$25,J65&gt;Objetivos!$D$25),Datos!H65*Objetivos!$F$25,IF(OR(Datos!J65=Objetivos!$D$24,J65&gt;Objetivos!$D$24),Datos!H65*Objetivos!$F$24,IF(OR(Datos!J65=Objetivos!$D$23,J65&gt;Objetivos!$D$23),Datos!H65*Objetivos!$F$23,IF(OR(Datos!J65=Objetivos!$D$22,J65&gt;Objetivos!$D$22),Datos!H65*Objetivos!$F$22,IF(OR(Datos!J65=Objetivos!$D$21,J65&gt;Objetivos!$D$21),Datos!H65*Objetivos!$F$21,IF(OR(Datos!J65=Objetivos!$D$20,J65&gt;Objetivos!$D$20),Datos!H65*Objetivos!$F$20,IF(OR(Datos!J65=Objetivos!$D$19,J65&gt;Objetivos!$D$19),Datos!H65*Objetivos!$F$19,IF(OR(Datos!J65=Objetivos!$D$18,J65&gt;Objetivos!$D$18),Datos!H65*Objetivos!$F$18,IF(OR(Datos!J65=Objetivos!$D$17,J65&gt;Objetivos!$D$17),Datos!H65*Objetivos!$F$17))))))))))))))))))))))))</f>
        <v>0</v>
      </c>
      <c r="S65" s="125">
        <f>IF(K65&lt;Objetivos!$C$17,0,IF(OR(Datos!K65=Objetivos!$C$39,K65&gt;Objetivos!$C$39),Datos!I65*Objetivos!$E$39,IF(OR(Datos!K65=Objetivos!$C$38,K65&gt;Objetivos!$C$38),Datos!I65*Objetivos!$E$38,IF(OR(Datos!K65=Objetivos!$C$37,K65&gt;Objetivos!$C$37),Datos!I65*Objetivos!$E$37,IF(OR(Datos!K65=Objetivos!$C$36,K65&gt;Objetivos!$C$36),Datos!I65*Objetivos!$E$36,IF(OR(Datos!K65=Objetivos!$C$35,K65&gt;Objetivos!$C$35),Datos!I65*Objetivos!$E$35,IF(OR(Datos!K65=Objetivos!$C$34,K65&gt;Objetivos!$C$34),Datos!I65*Objetivos!$E$34,IF(OR(Datos!K65=Objetivos!$C$33,K65&gt;Objetivos!$C$33),Datos!I65*Objetivos!$E$33,IF(OR(Datos!K65=Objetivos!$C$32,K65&gt;Objetivos!$C$32),Datos!I65*Objetivos!$E$32,IF(OR(Datos!K65=Objetivos!$C$31,K65&gt;Objetivos!$C$31),Datos!I65*Objetivos!$E$31,IF(OR(Datos!K65=Objetivos!$C$30,K65&gt;Objetivos!$C$30),Datos!I65*Objetivos!$E$30,IF(OR(Datos!K65=Objetivos!$C$29,K65&gt;Objetivos!$C$29),Datos!I65*Objetivos!$E$29,IF(OR(Datos!K65=Objetivos!$C$28,K65&gt;Objetivos!$C$28),Datos!I65*Objetivos!$E$28,IF(OR(Datos!K65=Objetivos!$C$27,K65&gt;Objetivos!$C$27),Datos!I65*Objetivos!$E$27,IF(OR(Datos!K65=Objetivos!$C$26,K65&gt;Objetivos!$C$26),Datos!I65*Objetivos!$E$26,IF(OR(Datos!K65=Objetivos!$C$25,K65&gt;Objetivos!$C$25),Datos!I65*Objetivos!$E$25,IF(OR(Datos!K65=Objetivos!$C$24,K65&gt;Objetivos!$C$24),Datos!I65*Objetivos!$E$24,IF(OR(Datos!K65=Objetivos!$C$23,K65&gt;Objetivos!$C$23),Datos!I65*Objetivos!$E$23,IF(OR(Datos!K65=Objetivos!$C$22,K65&gt;Objetivos!$C$22),Datos!I65*Objetivos!$E$22,IF(OR(Datos!K65=Objetivos!$C$21,K65&gt;Objetivos!$C$21),Datos!I65*Objetivos!$E$21,IF(OR(Datos!K65=Objetivos!$C$20,K65&gt;Objetivos!$C$20),Datos!I65*Objetivos!$E$20,IF(OR(Datos!K65=Objetivos!$C$19,K65&gt;Objetivos!$C$19),Datos!I65*Objetivos!$E$19,IF(OR(Datos!K65=Objetivos!$C$18,K65&gt;Objetivos!$C$18),Datos!I65*Objetivos!$E$18,IF(OR(Datos!K65=Objetivos!$C$17,K65&gt;Objetivos!$C$17),Datos!I65*Objetivos!$E$17))))))))))))))))))))))))</f>
        <v>0</v>
      </c>
      <c r="T65" s="125">
        <f t="shared" si="15"/>
        <v>0</v>
      </c>
      <c r="U65" s="128">
        <f t="shared" si="16"/>
        <v>0</v>
      </c>
      <c r="V65" s="128">
        <f t="shared" si="17"/>
        <v>0</v>
      </c>
      <c r="W65" s="127">
        <f t="shared" si="18"/>
        <v>0</v>
      </c>
      <c r="X65" s="126">
        <f>+IF(OR(M65=Objetivos!$J$6,M65&gt;Objetivos!$J$6),W65*Objetivos!$K$6,IF(OR(M65=Objetivos!$J$7,M65&gt;Objetivos!$J$7),W65*Objetivos!$K$7,IF(OR(M65=Objetivos!$J$8,M65&gt;Objetivos!$J$8),W65*Objetivos!$K$8,IF(OR(M65=Objetivos!$J$9,M65&gt;Objetivos!$J$9),W65*Objetivos!$K$9,IF(OR(M65=Objetivos!$J$13,M65&lt;Objetivos!$J$13),W65*Objetivos!$K$13,IF(OR(M65=Objetivos!$J$12,M65&lt;Objetivos!$J$12),W65*Objetivos!$K$12,IF(OR(M65=Objetivos!$J$11,M65&lt;Objetivos!$J$11),W65*Objetivos!$K$11,IF(OR(M65=Objetivos!$J$10,M65&lt;Objetivos!$J$10),W65*Objetivos!$K$10,0))))))))</f>
        <v>0</v>
      </c>
      <c r="Y65" s="127">
        <f t="shared" si="19"/>
        <v>0</v>
      </c>
    </row>
    <row r="66" spans="1:25" x14ac:dyDescent="0.25">
      <c r="A66" s="104">
        <f>CDM!$A75</f>
        <v>45587</v>
      </c>
      <c r="B66" s="107">
        <f>CDM!$C75</f>
        <v>85070</v>
      </c>
      <c r="C66" s="104" t="str">
        <f>CDM!$D75</f>
        <v>EMERTELEVT495</v>
      </c>
      <c r="D66" s="105"/>
      <c r="E66" s="167" t="str">
        <f>CDM!$F75</f>
        <v>ALEJANDRO SANCHEZ PEREZ</v>
      </c>
      <c r="F66" s="105" t="str">
        <f>CDM!$G75</f>
        <v>RAQUEL GARCIA SUESCUM</v>
      </c>
      <c r="G66" s="168">
        <f>CDM!$I75</f>
        <v>0</v>
      </c>
      <c r="H66" s="169">
        <f>IFERROR(VLOOKUP(C66,Movil_Report!A:B,2,0),0)</f>
        <v>1</v>
      </c>
      <c r="I66" s="169">
        <f>CDM!$R75</f>
        <v>0</v>
      </c>
      <c r="J66" s="124">
        <f t="shared" si="10"/>
        <v>0</v>
      </c>
      <c r="K66" s="124">
        <f t="shared" si="11"/>
        <v>0</v>
      </c>
      <c r="L66" s="169">
        <f>CDM!$AB75</f>
        <v>0</v>
      </c>
      <c r="M66" s="165">
        <f t="shared" si="12"/>
        <v>0</v>
      </c>
      <c r="N66" s="4">
        <f>CDM!$U75</f>
        <v>0</v>
      </c>
      <c r="O66" s="4">
        <f>CDM!$W75</f>
        <v>0</v>
      </c>
      <c r="P66" s="159">
        <f t="shared" si="13"/>
        <v>0</v>
      </c>
      <c r="Q66" s="159">
        <f t="shared" si="14"/>
        <v>0</v>
      </c>
      <c r="R66" s="125">
        <f>IF(J66&lt;Objetivos!$D$17,0,IF(OR(Datos!J66=Objetivos!$D$39,J66&gt;Objetivos!$D$39),Datos!H66*Objetivos!$F$39,IF(OR(Datos!J66=Objetivos!$D$38,J66&gt;Objetivos!$D$38),Datos!H66*Objetivos!$F$38,IF(OR(Datos!J66=Objetivos!$D$37,J66&gt;Objetivos!$D$37),Datos!H66*Objetivos!$F$37,IF(OR(Datos!J66=Objetivos!$D$36,J66&gt;Objetivos!$D$36),Datos!H66*Objetivos!$F$36,IF(OR(Datos!J66=Objetivos!$D$35,J66&gt;Objetivos!$D$35),Datos!H66*Objetivos!$F$35,IF(OR(Datos!J66=Objetivos!$D$34,J66&gt;Objetivos!$D$34),Datos!H66*Objetivos!$F$34,IF(OR(Datos!J66=Objetivos!$D$33,J66&gt;Objetivos!$D$33),Datos!H66*Objetivos!$F$33,IF(OR(Datos!J66=Objetivos!$D$32,J66&gt;Objetivos!$D$32),Datos!H66*Objetivos!$F$32,IF(OR(Datos!J66=Objetivos!$D$31,J66&gt;Objetivos!$D$31),Datos!H66*Objetivos!$F$31,IF(OR(Datos!J66=Objetivos!$D$30,J66&gt;Objetivos!$D$30),Datos!H66*Objetivos!$F$30,IF(OR(Datos!J66=Objetivos!$D$29,J66&gt;Objetivos!$D$29),Datos!H66*Objetivos!$F$29,IF(OR(Datos!J66=Objetivos!$D$28,J66&gt;Objetivos!$D$28),Datos!H66*Objetivos!$F$28,IF(OR(Datos!J66=Objetivos!$D$27,J66&gt;Objetivos!$D$27),Datos!H66*Objetivos!$F$27,IF(OR(Datos!J66=Objetivos!$D$26,J66&gt;Objetivos!$D$26),Datos!H66*Objetivos!$F$26,IF(OR(Datos!J66=Objetivos!$D$25,J66&gt;Objetivos!$D$25),Datos!H66*Objetivos!$F$25,IF(OR(Datos!J66=Objetivos!$D$24,J66&gt;Objetivos!$D$24),Datos!H66*Objetivos!$F$24,IF(OR(Datos!J66=Objetivos!$D$23,J66&gt;Objetivos!$D$23),Datos!H66*Objetivos!$F$23,IF(OR(Datos!J66=Objetivos!$D$22,J66&gt;Objetivos!$D$22),Datos!H66*Objetivos!$F$22,IF(OR(Datos!J66=Objetivos!$D$21,J66&gt;Objetivos!$D$21),Datos!H66*Objetivos!$F$21,IF(OR(Datos!J66=Objetivos!$D$20,J66&gt;Objetivos!$D$20),Datos!H66*Objetivos!$F$20,IF(OR(Datos!J66=Objetivos!$D$19,J66&gt;Objetivos!$D$19),Datos!H66*Objetivos!$F$19,IF(OR(Datos!J66=Objetivos!$D$18,J66&gt;Objetivos!$D$18),Datos!H66*Objetivos!$F$18,IF(OR(Datos!J66=Objetivos!$D$17,J66&gt;Objetivos!$D$17),Datos!H66*Objetivos!$F$17))))))))))))))))))))))))</f>
        <v>0</v>
      </c>
      <c r="S66" s="125">
        <f>IF(K66&lt;Objetivos!$C$17,0,IF(OR(Datos!K66=Objetivos!$C$39,K66&gt;Objetivos!$C$39),Datos!I66*Objetivos!$E$39,IF(OR(Datos!K66=Objetivos!$C$38,K66&gt;Objetivos!$C$38),Datos!I66*Objetivos!$E$38,IF(OR(Datos!K66=Objetivos!$C$37,K66&gt;Objetivos!$C$37),Datos!I66*Objetivos!$E$37,IF(OR(Datos!K66=Objetivos!$C$36,K66&gt;Objetivos!$C$36),Datos!I66*Objetivos!$E$36,IF(OR(Datos!K66=Objetivos!$C$35,K66&gt;Objetivos!$C$35),Datos!I66*Objetivos!$E$35,IF(OR(Datos!K66=Objetivos!$C$34,K66&gt;Objetivos!$C$34),Datos!I66*Objetivos!$E$34,IF(OR(Datos!K66=Objetivos!$C$33,K66&gt;Objetivos!$C$33),Datos!I66*Objetivos!$E$33,IF(OR(Datos!K66=Objetivos!$C$32,K66&gt;Objetivos!$C$32),Datos!I66*Objetivos!$E$32,IF(OR(Datos!K66=Objetivos!$C$31,K66&gt;Objetivos!$C$31),Datos!I66*Objetivos!$E$31,IF(OR(Datos!K66=Objetivos!$C$30,K66&gt;Objetivos!$C$30),Datos!I66*Objetivos!$E$30,IF(OR(Datos!K66=Objetivos!$C$29,K66&gt;Objetivos!$C$29),Datos!I66*Objetivos!$E$29,IF(OR(Datos!K66=Objetivos!$C$28,K66&gt;Objetivos!$C$28),Datos!I66*Objetivos!$E$28,IF(OR(Datos!K66=Objetivos!$C$27,K66&gt;Objetivos!$C$27),Datos!I66*Objetivos!$E$27,IF(OR(Datos!K66=Objetivos!$C$26,K66&gt;Objetivos!$C$26),Datos!I66*Objetivos!$E$26,IF(OR(Datos!K66=Objetivos!$C$25,K66&gt;Objetivos!$C$25),Datos!I66*Objetivos!$E$25,IF(OR(Datos!K66=Objetivos!$C$24,K66&gt;Objetivos!$C$24),Datos!I66*Objetivos!$E$24,IF(OR(Datos!K66=Objetivos!$C$23,K66&gt;Objetivos!$C$23),Datos!I66*Objetivos!$E$23,IF(OR(Datos!K66=Objetivos!$C$22,K66&gt;Objetivos!$C$22),Datos!I66*Objetivos!$E$22,IF(OR(Datos!K66=Objetivos!$C$21,K66&gt;Objetivos!$C$21),Datos!I66*Objetivos!$E$21,IF(OR(Datos!K66=Objetivos!$C$20,K66&gt;Objetivos!$C$20),Datos!I66*Objetivos!$E$20,IF(OR(Datos!K66=Objetivos!$C$19,K66&gt;Objetivos!$C$19),Datos!I66*Objetivos!$E$19,IF(OR(Datos!K66=Objetivos!$C$18,K66&gt;Objetivos!$C$18),Datos!I66*Objetivos!$E$18,IF(OR(Datos!K66=Objetivos!$C$17,K66&gt;Objetivos!$C$17),Datos!I66*Objetivos!$E$17))))))))))))))))))))))))</f>
        <v>0</v>
      </c>
      <c r="T66" s="125">
        <f t="shared" si="15"/>
        <v>0</v>
      </c>
      <c r="U66" s="128">
        <f t="shared" si="16"/>
        <v>0</v>
      </c>
      <c r="V66" s="128">
        <f t="shared" si="17"/>
        <v>0</v>
      </c>
      <c r="W66" s="127">
        <f t="shared" si="18"/>
        <v>0</v>
      </c>
      <c r="X66" s="126">
        <f>+IF(OR(M66=Objetivos!$J$6,M66&gt;Objetivos!$J$6),W66*Objetivos!$K$6,IF(OR(M66=Objetivos!$J$7,M66&gt;Objetivos!$J$7),W66*Objetivos!$K$7,IF(OR(M66=Objetivos!$J$8,M66&gt;Objetivos!$J$8),W66*Objetivos!$K$8,IF(OR(M66=Objetivos!$J$9,M66&gt;Objetivos!$J$9),W66*Objetivos!$K$9,IF(OR(M66=Objetivos!$J$13,M66&lt;Objetivos!$J$13),W66*Objetivos!$K$13,IF(OR(M66=Objetivos!$J$12,M66&lt;Objetivos!$J$12),W66*Objetivos!$K$12,IF(OR(M66=Objetivos!$J$11,M66&lt;Objetivos!$J$11),W66*Objetivos!$K$11,IF(OR(M66=Objetivos!$J$10,M66&lt;Objetivos!$J$10),W66*Objetivos!$K$10,0))))))))</f>
        <v>0</v>
      </c>
      <c r="Y66" s="127">
        <f t="shared" si="19"/>
        <v>0</v>
      </c>
    </row>
    <row r="67" spans="1:25" x14ac:dyDescent="0.25">
      <c r="A67" s="104">
        <f>CDM!$A76</f>
        <v>45622</v>
      </c>
      <c r="B67" s="107">
        <f>CDM!$C76</f>
        <v>85910</v>
      </c>
      <c r="C67" s="104" t="str">
        <f>CDM!$D76</f>
        <v>EMERTELEVT507</v>
      </c>
      <c r="D67" s="105"/>
      <c r="E67" s="167" t="str">
        <f>CDM!$F76</f>
        <v>MONICA IGLESIAS GARCíA</v>
      </c>
      <c r="F67" s="105" t="str">
        <f>CDM!$G76</f>
        <v>RAQUEL GARCIA SUESCUM</v>
      </c>
      <c r="G67" s="168">
        <f>CDM!$I76</f>
        <v>49.745552000000011</v>
      </c>
      <c r="H67" s="169">
        <f>IFERROR(VLOOKUP(C67,Movil_Report!A:B,2,0),0)</f>
        <v>0</v>
      </c>
      <c r="I67" s="169">
        <f>CDM!$R76</f>
        <v>1</v>
      </c>
      <c r="J67" s="124">
        <f t="shared" si="10"/>
        <v>0</v>
      </c>
      <c r="K67" s="124">
        <f t="shared" si="11"/>
        <v>2.0102299799588108E-2</v>
      </c>
      <c r="L67" s="169">
        <f>CDM!$AB76</f>
        <v>1</v>
      </c>
      <c r="M67" s="165">
        <f t="shared" si="12"/>
        <v>1</v>
      </c>
      <c r="N67" s="4">
        <f>CDM!$U76</f>
        <v>1</v>
      </c>
      <c r="O67" s="4">
        <f>CDM!$W76</f>
        <v>1</v>
      </c>
      <c r="P67" s="159">
        <f t="shared" si="13"/>
        <v>0</v>
      </c>
      <c r="Q67" s="159">
        <f t="shared" si="14"/>
        <v>1</v>
      </c>
      <c r="R67" s="125">
        <f>IF(J67&lt;Objetivos!$D$17,0,IF(OR(Datos!J67=Objetivos!$D$39,J67&gt;Objetivos!$D$39),Datos!H67*Objetivos!$F$39,IF(OR(Datos!J67=Objetivos!$D$38,J67&gt;Objetivos!$D$38),Datos!H67*Objetivos!$F$38,IF(OR(Datos!J67=Objetivos!$D$37,J67&gt;Objetivos!$D$37),Datos!H67*Objetivos!$F$37,IF(OR(Datos!J67=Objetivos!$D$36,J67&gt;Objetivos!$D$36),Datos!H67*Objetivos!$F$36,IF(OR(Datos!J67=Objetivos!$D$35,J67&gt;Objetivos!$D$35),Datos!H67*Objetivos!$F$35,IF(OR(Datos!J67=Objetivos!$D$34,J67&gt;Objetivos!$D$34),Datos!H67*Objetivos!$F$34,IF(OR(Datos!J67=Objetivos!$D$33,J67&gt;Objetivos!$D$33),Datos!H67*Objetivos!$F$33,IF(OR(Datos!J67=Objetivos!$D$32,J67&gt;Objetivos!$D$32),Datos!H67*Objetivos!$F$32,IF(OR(Datos!J67=Objetivos!$D$31,J67&gt;Objetivos!$D$31),Datos!H67*Objetivos!$F$31,IF(OR(Datos!J67=Objetivos!$D$30,J67&gt;Objetivos!$D$30),Datos!H67*Objetivos!$F$30,IF(OR(Datos!J67=Objetivos!$D$29,J67&gt;Objetivos!$D$29),Datos!H67*Objetivos!$F$29,IF(OR(Datos!J67=Objetivos!$D$28,J67&gt;Objetivos!$D$28),Datos!H67*Objetivos!$F$28,IF(OR(Datos!J67=Objetivos!$D$27,J67&gt;Objetivos!$D$27),Datos!H67*Objetivos!$F$27,IF(OR(Datos!J67=Objetivos!$D$26,J67&gt;Objetivos!$D$26),Datos!H67*Objetivos!$F$26,IF(OR(Datos!J67=Objetivos!$D$25,J67&gt;Objetivos!$D$25),Datos!H67*Objetivos!$F$25,IF(OR(Datos!J67=Objetivos!$D$24,J67&gt;Objetivos!$D$24),Datos!H67*Objetivos!$F$24,IF(OR(Datos!J67=Objetivos!$D$23,J67&gt;Objetivos!$D$23),Datos!H67*Objetivos!$F$23,IF(OR(Datos!J67=Objetivos!$D$22,J67&gt;Objetivos!$D$22),Datos!H67*Objetivos!$F$22,IF(OR(Datos!J67=Objetivos!$D$21,J67&gt;Objetivos!$D$21),Datos!H67*Objetivos!$F$21,IF(OR(Datos!J67=Objetivos!$D$20,J67&gt;Objetivos!$D$20),Datos!H67*Objetivos!$F$20,IF(OR(Datos!J67=Objetivos!$D$19,J67&gt;Objetivos!$D$19),Datos!H67*Objetivos!$F$19,IF(OR(Datos!J67=Objetivos!$D$18,J67&gt;Objetivos!$D$18),Datos!H67*Objetivos!$F$18,IF(OR(Datos!J67=Objetivos!$D$17,J67&gt;Objetivos!$D$17),Datos!H67*Objetivos!$F$17))))))))))))))))))))))))</f>
        <v>0</v>
      </c>
      <c r="S67" s="125">
        <f>IF(K67&lt;Objetivos!$C$17,0,IF(OR(Datos!K67=Objetivos!$C$39,K67&gt;Objetivos!$C$39),Datos!I67*Objetivos!$E$39,IF(OR(Datos!K67=Objetivos!$C$38,K67&gt;Objetivos!$C$38),Datos!I67*Objetivos!$E$38,IF(OR(Datos!K67=Objetivos!$C$37,K67&gt;Objetivos!$C$37),Datos!I67*Objetivos!$E$37,IF(OR(Datos!K67=Objetivos!$C$36,K67&gt;Objetivos!$C$36),Datos!I67*Objetivos!$E$36,IF(OR(Datos!K67=Objetivos!$C$35,K67&gt;Objetivos!$C$35),Datos!I67*Objetivos!$E$35,IF(OR(Datos!K67=Objetivos!$C$34,K67&gt;Objetivos!$C$34),Datos!I67*Objetivos!$E$34,IF(OR(Datos!K67=Objetivos!$C$33,K67&gt;Objetivos!$C$33),Datos!I67*Objetivos!$E$33,IF(OR(Datos!K67=Objetivos!$C$32,K67&gt;Objetivos!$C$32),Datos!I67*Objetivos!$E$32,IF(OR(Datos!K67=Objetivos!$C$31,K67&gt;Objetivos!$C$31),Datos!I67*Objetivos!$E$31,IF(OR(Datos!K67=Objetivos!$C$30,K67&gt;Objetivos!$C$30),Datos!I67*Objetivos!$E$30,IF(OR(Datos!K67=Objetivos!$C$29,K67&gt;Objetivos!$C$29),Datos!I67*Objetivos!$E$29,IF(OR(Datos!K67=Objetivos!$C$28,K67&gt;Objetivos!$C$28),Datos!I67*Objetivos!$E$28,IF(OR(Datos!K67=Objetivos!$C$27,K67&gt;Objetivos!$C$27),Datos!I67*Objetivos!$E$27,IF(OR(Datos!K67=Objetivos!$C$26,K67&gt;Objetivos!$C$26),Datos!I67*Objetivos!$E$26,IF(OR(Datos!K67=Objetivos!$C$25,K67&gt;Objetivos!$C$25),Datos!I67*Objetivos!$E$25,IF(OR(Datos!K67=Objetivos!$C$24,K67&gt;Objetivos!$C$24),Datos!I67*Objetivos!$E$24,IF(OR(Datos!K67=Objetivos!$C$23,K67&gt;Objetivos!$C$23),Datos!I67*Objetivos!$E$23,IF(OR(Datos!K67=Objetivos!$C$22,K67&gt;Objetivos!$C$22),Datos!I67*Objetivos!$E$22,IF(OR(Datos!K67=Objetivos!$C$21,K67&gt;Objetivos!$C$21),Datos!I67*Objetivos!$E$21,IF(OR(Datos!K67=Objetivos!$C$20,K67&gt;Objetivos!$C$20),Datos!I67*Objetivos!$E$20,IF(OR(Datos!K67=Objetivos!$C$19,K67&gt;Objetivos!$C$19),Datos!I67*Objetivos!$E$19,IF(OR(Datos!K67=Objetivos!$C$18,K67&gt;Objetivos!$C$18),Datos!I67*Objetivos!$E$18,IF(OR(Datos!K67=Objetivos!$C$17,K67&gt;Objetivos!$C$17),Datos!I67*Objetivos!$E$17))))))))))))))))))))))))</f>
        <v>0</v>
      </c>
      <c r="T67" s="125">
        <f t="shared" si="15"/>
        <v>0</v>
      </c>
      <c r="U67" s="128">
        <f t="shared" si="16"/>
        <v>0</v>
      </c>
      <c r="V67" s="128">
        <f t="shared" si="17"/>
        <v>0</v>
      </c>
      <c r="W67" s="127">
        <f t="shared" si="18"/>
        <v>0</v>
      </c>
      <c r="X67" s="126">
        <f>+IF(OR(M67=Objetivos!$J$6,M67&gt;Objetivos!$J$6),W67*Objetivos!$K$6,IF(OR(M67=Objetivos!$J$7,M67&gt;Objetivos!$J$7),W67*Objetivos!$K$7,IF(OR(M67=Objetivos!$J$8,M67&gt;Objetivos!$J$8),W67*Objetivos!$K$8,IF(OR(M67=Objetivos!$J$9,M67&gt;Objetivos!$J$9),W67*Objetivos!$K$9,IF(OR(M67=Objetivos!$J$13,M67&lt;Objetivos!$J$13),W67*Objetivos!$K$13,IF(OR(M67=Objetivos!$J$12,M67&lt;Objetivos!$J$12),W67*Objetivos!$K$12,IF(OR(M67=Objetivos!$J$11,M67&lt;Objetivos!$J$11),W67*Objetivos!$K$11,IF(OR(M67=Objetivos!$J$10,M67&lt;Objetivos!$J$10),W67*Objetivos!$K$10,0))))))))</f>
        <v>0</v>
      </c>
      <c r="Y67" s="127">
        <f t="shared" si="19"/>
        <v>0</v>
      </c>
    </row>
    <row r="68" spans="1:25" x14ac:dyDescent="0.25">
      <c r="A68" s="104">
        <f>CDM!$A77</f>
        <v>45622</v>
      </c>
      <c r="B68" s="107">
        <f>CDM!$C77</f>
        <v>84480</v>
      </c>
      <c r="C68" s="104" t="str">
        <f>CDM!$D77</f>
        <v>EMERTELEVT508</v>
      </c>
      <c r="D68" s="105"/>
      <c r="E68" s="167" t="str">
        <f>CDM!$F77</f>
        <v>DAVID GARCIA AFAN</v>
      </c>
      <c r="F68" s="105" t="str">
        <f>CDM!$G77</f>
        <v>RAQUEL GARCIA SUESCUM</v>
      </c>
      <c r="G68" s="168">
        <f>CDM!$I77</f>
        <v>0</v>
      </c>
      <c r="H68" s="169">
        <f>IFERROR(VLOOKUP(C68,Movil_Report!A:B,2,0),0)</f>
        <v>0</v>
      </c>
      <c r="I68" s="169">
        <f>CDM!$R77</f>
        <v>0</v>
      </c>
      <c r="J68" s="124">
        <f t="shared" si="10"/>
        <v>0</v>
      </c>
      <c r="K68" s="124">
        <f t="shared" si="11"/>
        <v>0</v>
      </c>
      <c r="L68" s="169">
        <f>CDM!$AB77</f>
        <v>0</v>
      </c>
      <c r="M68" s="165">
        <f t="shared" si="12"/>
        <v>0</v>
      </c>
      <c r="N68" s="4">
        <f>CDM!$U77</f>
        <v>2</v>
      </c>
      <c r="O68" s="4">
        <f>CDM!$W77</f>
        <v>1</v>
      </c>
      <c r="P68" s="159">
        <f t="shared" si="13"/>
        <v>0</v>
      </c>
      <c r="Q68" s="159">
        <f t="shared" si="14"/>
        <v>0</v>
      </c>
      <c r="R68" s="125">
        <f>IF(J68&lt;Objetivos!$D$17,0,IF(OR(Datos!J68=Objetivos!$D$39,J68&gt;Objetivos!$D$39),Datos!H68*Objetivos!$F$39,IF(OR(Datos!J68=Objetivos!$D$38,J68&gt;Objetivos!$D$38),Datos!H68*Objetivos!$F$38,IF(OR(Datos!J68=Objetivos!$D$37,J68&gt;Objetivos!$D$37),Datos!H68*Objetivos!$F$37,IF(OR(Datos!J68=Objetivos!$D$36,J68&gt;Objetivos!$D$36),Datos!H68*Objetivos!$F$36,IF(OR(Datos!J68=Objetivos!$D$35,J68&gt;Objetivos!$D$35),Datos!H68*Objetivos!$F$35,IF(OR(Datos!J68=Objetivos!$D$34,J68&gt;Objetivos!$D$34),Datos!H68*Objetivos!$F$34,IF(OR(Datos!J68=Objetivos!$D$33,J68&gt;Objetivos!$D$33),Datos!H68*Objetivos!$F$33,IF(OR(Datos!J68=Objetivos!$D$32,J68&gt;Objetivos!$D$32),Datos!H68*Objetivos!$F$32,IF(OR(Datos!J68=Objetivos!$D$31,J68&gt;Objetivos!$D$31),Datos!H68*Objetivos!$F$31,IF(OR(Datos!J68=Objetivos!$D$30,J68&gt;Objetivos!$D$30),Datos!H68*Objetivos!$F$30,IF(OR(Datos!J68=Objetivos!$D$29,J68&gt;Objetivos!$D$29),Datos!H68*Objetivos!$F$29,IF(OR(Datos!J68=Objetivos!$D$28,J68&gt;Objetivos!$D$28),Datos!H68*Objetivos!$F$28,IF(OR(Datos!J68=Objetivos!$D$27,J68&gt;Objetivos!$D$27),Datos!H68*Objetivos!$F$27,IF(OR(Datos!J68=Objetivos!$D$26,J68&gt;Objetivos!$D$26),Datos!H68*Objetivos!$F$26,IF(OR(Datos!J68=Objetivos!$D$25,J68&gt;Objetivos!$D$25),Datos!H68*Objetivos!$F$25,IF(OR(Datos!J68=Objetivos!$D$24,J68&gt;Objetivos!$D$24),Datos!H68*Objetivos!$F$24,IF(OR(Datos!J68=Objetivos!$D$23,J68&gt;Objetivos!$D$23),Datos!H68*Objetivos!$F$23,IF(OR(Datos!J68=Objetivos!$D$22,J68&gt;Objetivos!$D$22),Datos!H68*Objetivos!$F$22,IF(OR(Datos!J68=Objetivos!$D$21,J68&gt;Objetivos!$D$21),Datos!H68*Objetivos!$F$21,IF(OR(Datos!J68=Objetivos!$D$20,J68&gt;Objetivos!$D$20),Datos!H68*Objetivos!$F$20,IF(OR(Datos!J68=Objetivos!$D$19,J68&gt;Objetivos!$D$19),Datos!H68*Objetivos!$F$19,IF(OR(Datos!J68=Objetivos!$D$18,J68&gt;Objetivos!$D$18),Datos!H68*Objetivos!$F$18,IF(OR(Datos!J68=Objetivos!$D$17,J68&gt;Objetivos!$D$17),Datos!H68*Objetivos!$F$17))))))))))))))))))))))))</f>
        <v>0</v>
      </c>
      <c r="S68" s="125">
        <f>IF(K68&lt;Objetivos!$C$17,0,IF(OR(Datos!K68=Objetivos!$C$39,K68&gt;Objetivos!$C$39),Datos!I68*Objetivos!$E$39,IF(OR(Datos!K68=Objetivos!$C$38,K68&gt;Objetivos!$C$38),Datos!I68*Objetivos!$E$38,IF(OR(Datos!K68=Objetivos!$C$37,K68&gt;Objetivos!$C$37),Datos!I68*Objetivos!$E$37,IF(OR(Datos!K68=Objetivos!$C$36,K68&gt;Objetivos!$C$36),Datos!I68*Objetivos!$E$36,IF(OR(Datos!K68=Objetivos!$C$35,K68&gt;Objetivos!$C$35),Datos!I68*Objetivos!$E$35,IF(OR(Datos!K68=Objetivos!$C$34,K68&gt;Objetivos!$C$34),Datos!I68*Objetivos!$E$34,IF(OR(Datos!K68=Objetivos!$C$33,K68&gt;Objetivos!$C$33),Datos!I68*Objetivos!$E$33,IF(OR(Datos!K68=Objetivos!$C$32,K68&gt;Objetivos!$C$32),Datos!I68*Objetivos!$E$32,IF(OR(Datos!K68=Objetivos!$C$31,K68&gt;Objetivos!$C$31),Datos!I68*Objetivos!$E$31,IF(OR(Datos!K68=Objetivos!$C$30,K68&gt;Objetivos!$C$30),Datos!I68*Objetivos!$E$30,IF(OR(Datos!K68=Objetivos!$C$29,K68&gt;Objetivos!$C$29),Datos!I68*Objetivos!$E$29,IF(OR(Datos!K68=Objetivos!$C$28,K68&gt;Objetivos!$C$28),Datos!I68*Objetivos!$E$28,IF(OR(Datos!K68=Objetivos!$C$27,K68&gt;Objetivos!$C$27),Datos!I68*Objetivos!$E$27,IF(OR(Datos!K68=Objetivos!$C$26,K68&gt;Objetivos!$C$26),Datos!I68*Objetivos!$E$26,IF(OR(Datos!K68=Objetivos!$C$25,K68&gt;Objetivos!$C$25),Datos!I68*Objetivos!$E$25,IF(OR(Datos!K68=Objetivos!$C$24,K68&gt;Objetivos!$C$24),Datos!I68*Objetivos!$E$24,IF(OR(Datos!K68=Objetivos!$C$23,K68&gt;Objetivos!$C$23),Datos!I68*Objetivos!$E$23,IF(OR(Datos!K68=Objetivos!$C$22,K68&gt;Objetivos!$C$22),Datos!I68*Objetivos!$E$22,IF(OR(Datos!K68=Objetivos!$C$21,K68&gt;Objetivos!$C$21),Datos!I68*Objetivos!$E$21,IF(OR(Datos!K68=Objetivos!$C$20,K68&gt;Objetivos!$C$20),Datos!I68*Objetivos!$E$20,IF(OR(Datos!K68=Objetivos!$C$19,K68&gt;Objetivos!$C$19),Datos!I68*Objetivos!$E$19,IF(OR(Datos!K68=Objetivos!$C$18,K68&gt;Objetivos!$C$18),Datos!I68*Objetivos!$E$18,IF(OR(Datos!K68=Objetivos!$C$17,K68&gt;Objetivos!$C$17),Datos!I68*Objetivos!$E$17))))))))))))))))))))))))</f>
        <v>0</v>
      </c>
      <c r="T68" s="125">
        <f t="shared" si="15"/>
        <v>0</v>
      </c>
      <c r="U68" s="128">
        <f t="shared" si="16"/>
        <v>0</v>
      </c>
      <c r="V68" s="128">
        <f t="shared" si="17"/>
        <v>0</v>
      </c>
      <c r="W68" s="127">
        <f t="shared" si="18"/>
        <v>0</v>
      </c>
      <c r="X68" s="126">
        <f>+IF(OR(M68=Objetivos!$J$6,M68&gt;Objetivos!$J$6),W68*Objetivos!$K$6,IF(OR(M68=Objetivos!$J$7,M68&gt;Objetivos!$J$7),W68*Objetivos!$K$7,IF(OR(M68=Objetivos!$J$8,M68&gt;Objetivos!$J$8),W68*Objetivos!$K$8,IF(OR(M68=Objetivos!$J$9,M68&gt;Objetivos!$J$9),W68*Objetivos!$K$9,IF(OR(M68=Objetivos!$J$13,M68&lt;Objetivos!$J$13),W68*Objetivos!$K$13,IF(OR(M68=Objetivos!$J$12,M68&lt;Objetivos!$J$12),W68*Objetivos!$K$12,IF(OR(M68=Objetivos!$J$11,M68&lt;Objetivos!$J$11),W68*Objetivos!$K$11,IF(OR(M68=Objetivos!$J$10,M68&lt;Objetivos!$J$10),W68*Objetivos!$K$10,0))))))))</f>
        <v>0</v>
      </c>
      <c r="Y68" s="127">
        <f t="shared" si="19"/>
        <v>0</v>
      </c>
    </row>
    <row r="69" spans="1:25" x14ac:dyDescent="0.25">
      <c r="A69" s="104">
        <f>CDM!$A78</f>
        <v>45622</v>
      </c>
      <c r="B69" s="107">
        <f>CDM!$C78</f>
        <v>84501</v>
      </c>
      <c r="C69" s="104" t="str">
        <f>CDM!$D78</f>
        <v>EMERTELEVT510</v>
      </c>
      <c r="D69" s="105"/>
      <c r="E69" s="167" t="str">
        <f>CDM!$F78</f>
        <v>AUXI LOPEZ MACíAS</v>
      </c>
      <c r="F69" s="105" t="str">
        <f>CDM!$G78</f>
        <v>RAQUEL GARCIA SUESCUM</v>
      </c>
      <c r="G69" s="168">
        <f>CDM!$I78</f>
        <v>83.806381999999985</v>
      </c>
      <c r="H69" s="169">
        <f>IFERROR(VLOOKUP(C69,Movil_Report!A:B,2,0),0)</f>
        <v>0</v>
      </c>
      <c r="I69" s="169">
        <f>CDM!$R78</f>
        <v>1</v>
      </c>
      <c r="J69" s="124">
        <f t="shared" si="10"/>
        <v>0</v>
      </c>
      <c r="K69" s="124">
        <f t="shared" si="11"/>
        <v>1.1932265492620839E-2</v>
      </c>
      <c r="L69" s="169">
        <f>CDM!$AB78</f>
        <v>1</v>
      </c>
      <c r="M69" s="165">
        <f t="shared" si="12"/>
        <v>1</v>
      </c>
      <c r="N69" s="4">
        <f>CDM!$U78</f>
        <v>1</v>
      </c>
      <c r="O69" s="4">
        <f>CDM!$W78</f>
        <v>1</v>
      </c>
      <c r="P69" s="159">
        <f t="shared" si="13"/>
        <v>0</v>
      </c>
      <c r="Q69" s="159">
        <f t="shared" si="14"/>
        <v>1</v>
      </c>
      <c r="R69" s="125">
        <f>IF(J69&lt;Objetivos!$D$17,0,IF(OR(Datos!J69=Objetivos!$D$39,J69&gt;Objetivos!$D$39),Datos!H69*Objetivos!$F$39,IF(OR(Datos!J69=Objetivos!$D$38,J69&gt;Objetivos!$D$38),Datos!H69*Objetivos!$F$38,IF(OR(Datos!J69=Objetivos!$D$37,J69&gt;Objetivos!$D$37),Datos!H69*Objetivos!$F$37,IF(OR(Datos!J69=Objetivos!$D$36,J69&gt;Objetivos!$D$36),Datos!H69*Objetivos!$F$36,IF(OR(Datos!J69=Objetivos!$D$35,J69&gt;Objetivos!$D$35),Datos!H69*Objetivos!$F$35,IF(OR(Datos!J69=Objetivos!$D$34,J69&gt;Objetivos!$D$34),Datos!H69*Objetivos!$F$34,IF(OR(Datos!J69=Objetivos!$D$33,J69&gt;Objetivos!$D$33),Datos!H69*Objetivos!$F$33,IF(OR(Datos!J69=Objetivos!$D$32,J69&gt;Objetivos!$D$32),Datos!H69*Objetivos!$F$32,IF(OR(Datos!J69=Objetivos!$D$31,J69&gt;Objetivos!$D$31),Datos!H69*Objetivos!$F$31,IF(OR(Datos!J69=Objetivos!$D$30,J69&gt;Objetivos!$D$30),Datos!H69*Objetivos!$F$30,IF(OR(Datos!J69=Objetivos!$D$29,J69&gt;Objetivos!$D$29),Datos!H69*Objetivos!$F$29,IF(OR(Datos!J69=Objetivos!$D$28,J69&gt;Objetivos!$D$28),Datos!H69*Objetivos!$F$28,IF(OR(Datos!J69=Objetivos!$D$27,J69&gt;Objetivos!$D$27),Datos!H69*Objetivos!$F$27,IF(OR(Datos!J69=Objetivos!$D$26,J69&gt;Objetivos!$D$26),Datos!H69*Objetivos!$F$26,IF(OR(Datos!J69=Objetivos!$D$25,J69&gt;Objetivos!$D$25),Datos!H69*Objetivos!$F$25,IF(OR(Datos!J69=Objetivos!$D$24,J69&gt;Objetivos!$D$24),Datos!H69*Objetivos!$F$24,IF(OR(Datos!J69=Objetivos!$D$23,J69&gt;Objetivos!$D$23),Datos!H69*Objetivos!$F$23,IF(OR(Datos!J69=Objetivos!$D$22,J69&gt;Objetivos!$D$22),Datos!H69*Objetivos!$F$22,IF(OR(Datos!J69=Objetivos!$D$21,J69&gt;Objetivos!$D$21),Datos!H69*Objetivos!$F$21,IF(OR(Datos!J69=Objetivos!$D$20,J69&gt;Objetivos!$D$20),Datos!H69*Objetivos!$F$20,IF(OR(Datos!J69=Objetivos!$D$19,J69&gt;Objetivos!$D$19),Datos!H69*Objetivos!$F$19,IF(OR(Datos!J69=Objetivos!$D$18,J69&gt;Objetivos!$D$18),Datos!H69*Objetivos!$F$18,IF(OR(Datos!J69=Objetivos!$D$17,J69&gt;Objetivos!$D$17),Datos!H69*Objetivos!$F$17))))))))))))))))))))))))</f>
        <v>0</v>
      </c>
      <c r="S69" s="125">
        <f>IF(K69&lt;Objetivos!$C$17,0,IF(OR(Datos!K69=Objetivos!$C$39,K69&gt;Objetivos!$C$39),Datos!I69*Objetivos!$E$39,IF(OR(Datos!K69=Objetivos!$C$38,K69&gt;Objetivos!$C$38),Datos!I69*Objetivos!$E$38,IF(OR(Datos!K69=Objetivos!$C$37,K69&gt;Objetivos!$C$37),Datos!I69*Objetivos!$E$37,IF(OR(Datos!K69=Objetivos!$C$36,K69&gt;Objetivos!$C$36),Datos!I69*Objetivos!$E$36,IF(OR(Datos!K69=Objetivos!$C$35,K69&gt;Objetivos!$C$35),Datos!I69*Objetivos!$E$35,IF(OR(Datos!K69=Objetivos!$C$34,K69&gt;Objetivos!$C$34),Datos!I69*Objetivos!$E$34,IF(OR(Datos!K69=Objetivos!$C$33,K69&gt;Objetivos!$C$33),Datos!I69*Objetivos!$E$33,IF(OR(Datos!K69=Objetivos!$C$32,K69&gt;Objetivos!$C$32),Datos!I69*Objetivos!$E$32,IF(OR(Datos!K69=Objetivos!$C$31,K69&gt;Objetivos!$C$31),Datos!I69*Objetivos!$E$31,IF(OR(Datos!K69=Objetivos!$C$30,K69&gt;Objetivos!$C$30),Datos!I69*Objetivos!$E$30,IF(OR(Datos!K69=Objetivos!$C$29,K69&gt;Objetivos!$C$29),Datos!I69*Objetivos!$E$29,IF(OR(Datos!K69=Objetivos!$C$28,K69&gt;Objetivos!$C$28),Datos!I69*Objetivos!$E$28,IF(OR(Datos!K69=Objetivos!$C$27,K69&gt;Objetivos!$C$27),Datos!I69*Objetivos!$E$27,IF(OR(Datos!K69=Objetivos!$C$26,K69&gt;Objetivos!$C$26),Datos!I69*Objetivos!$E$26,IF(OR(Datos!K69=Objetivos!$C$25,K69&gt;Objetivos!$C$25),Datos!I69*Objetivos!$E$25,IF(OR(Datos!K69=Objetivos!$C$24,K69&gt;Objetivos!$C$24),Datos!I69*Objetivos!$E$24,IF(OR(Datos!K69=Objetivos!$C$23,K69&gt;Objetivos!$C$23),Datos!I69*Objetivos!$E$23,IF(OR(Datos!K69=Objetivos!$C$22,K69&gt;Objetivos!$C$22),Datos!I69*Objetivos!$E$22,IF(OR(Datos!K69=Objetivos!$C$21,K69&gt;Objetivos!$C$21),Datos!I69*Objetivos!$E$21,IF(OR(Datos!K69=Objetivos!$C$20,K69&gt;Objetivos!$C$20),Datos!I69*Objetivos!$E$20,IF(OR(Datos!K69=Objetivos!$C$19,K69&gt;Objetivos!$C$19),Datos!I69*Objetivos!$E$19,IF(OR(Datos!K69=Objetivos!$C$18,K69&gt;Objetivos!$C$18),Datos!I69*Objetivos!$E$18,IF(OR(Datos!K69=Objetivos!$C$17,K69&gt;Objetivos!$C$17),Datos!I69*Objetivos!$E$17))))))))))))))))))))))))</f>
        <v>0</v>
      </c>
      <c r="T69" s="125">
        <f t="shared" si="15"/>
        <v>0</v>
      </c>
      <c r="U69" s="128">
        <f t="shared" si="16"/>
        <v>0</v>
      </c>
      <c r="V69" s="128">
        <f t="shared" si="17"/>
        <v>0</v>
      </c>
      <c r="W69" s="127">
        <f t="shared" si="18"/>
        <v>0</v>
      </c>
      <c r="X69" s="126">
        <f>+IF(OR(M69=Objetivos!$J$6,M69&gt;Objetivos!$J$6),W69*Objetivos!$K$6,IF(OR(M69=Objetivos!$J$7,M69&gt;Objetivos!$J$7),W69*Objetivos!$K$7,IF(OR(M69=Objetivos!$J$8,M69&gt;Objetivos!$J$8),W69*Objetivos!$K$8,IF(OR(M69=Objetivos!$J$9,M69&gt;Objetivos!$J$9),W69*Objetivos!$K$9,IF(OR(M69=Objetivos!$J$13,M69&lt;Objetivos!$J$13),W69*Objetivos!$K$13,IF(OR(M69=Objetivos!$J$12,M69&lt;Objetivos!$J$12),W69*Objetivos!$K$12,IF(OR(M69=Objetivos!$J$11,M69&lt;Objetivos!$J$11),W69*Objetivos!$K$11,IF(OR(M69=Objetivos!$J$10,M69&lt;Objetivos!$J$10),W69*Objetivos!$K$10,0))))))))</f>
        <v>0</v>
      </c>
      <c r="Y69" s="127">
        <f t="shared" si="19"/>
        <v>0</v>
      </c>
    </row>
    <row r="70" spans="1:25" x14ac:dyDescent="0.25">
      <c r="A70" s="104">
        <f>CDM!$A79</f>
        <v>45622</v>
      </c>
      <c r="B70" s="107">
        <f>CDM!$C79</f>
        <v>84549</v>
      </c>
      <c r="C70" s="104" t="str">
        <f>CDM!$D79</f>
        <v>EMERTELEVT511</v>
      </c>
      <c r="D70" s="105"/>
      <c r="E70" s="167" t="str">
        <f>CDM!$F79</f>
        <v>AARON MOISES GARCIA FLETES</v>
      </c>
      <c r="F70" s="105" t="str">
        <f>CDM!$G79</f>
        <v>RAQUEL GARCIA SUESCUM</v>
      </c>
      <c r="G70" s="168">
        <f>CDM!$I79</f>
        <v>0</v>
      </c>
      <c r="H70" s="169">
        <f>IFERROR(VLOOKUP(C70,Movil_Report!A:B,2,0),0)</f>
        <v>0</v>
      </c>
      <c r="I70" s="169">
        <f>CDM!$R79</f>
        <v>0</v>
      </c>
      <c r="J70" s="124">
        <f t="shared" si="10"/>
        <v>0</v>
      </c>
      <c r="K70" s="124">
        <f t="shared" si="11"/>
        <v>0</v>
      </c>
      <c r="L70" s="169">
        <f>CDM!$AB79</f>
        <v>0</v>
      </c>
      <c r="M70" s="165">
        <f t="shared" si="12"/>
        <v>0</v>
      </c>
      <c r="N70" s="4">
        <f>CDM!$U79</f>
        <v>0</v>
      </c>
      <c r="O70" s="4">
        <f>CDM!$W79</f>
        <v>0</v>
      </c>
      <c r="P70" s="159">
        <f t="shared" si="13"/>
        <v>0</v>
      </c>
      <c r="Q70" s="159">
        <f t="shared" si="14"/>
        <v>0</v>
      </c>
      <c r="R70" s="125">
        <f>IF(J70&lt;Objetivos!$D$17,0,IF(OR(Datos!J70=Objetivos!$D$39,J70&gt;Objetivos!$D$39),Datos!H70*Objetivos!$F$39,IF(OR(Datos!J70=Objetivos!$D$38,J70&gt;Objetivos!$D$38),Datos!H70*Objetivos!$F$38,IF(OR(Datos!J70=Objetivos!$D$37,J70&gt;Objetivos!$D$37),Datos!H70*Objetivos!$F$37,IF(OR(Datos!J70=Objetivos!$D$36,J70&gt;Objetivos!$D$36),Datos!H70*Objetivos!$F$36,IF(OR(Datos!J70=Objetivos!$D$35,J70&gt;Objetivos!$D$35),Datos!H70*Objetivos!$F$35,IF(OR(Datos!J70=Objetivos!$D$34,J70&gt;Objetivos!$D$34),Datos!H70*Objetivos!$F$34,IF(OR(Datos!J70=Objetivos!$D$33,J70&gt;Objetivos!$D$33),Datos!H70*Objetivos!$F$33,IF(OR(Datos!J70=Objetivos!$D$32,J70&gt;Objetivos!$D$32),Datos!H70*Objetivos!$F$32,IF(OR(Datos!J70=Objetivos!$D$31,J70&gt;Objetivos!$D$31),Datos!H70*Objetivos!$F$31,IF(OR(Datos!J70=Objetivos!$D$30,J70&gt;Objetivos!$D$30),Datos!H70*Objetivos!$F$30,IF(OR(Datos!J70=Objetivos!$D$29,J70&gt;Objetivos!$D$29),Datos!H70*Objetivos!$F$29,IF(OR(Datos!J70=Objetivos!$D$28,J70&gt;Objetivos!$D$28),Datos!H70*Objetivos!$F$28,IF(OR(Datos!J70=Objetivos!$D$27,J70&gt;Objetivos!$D$27),Datos!H70*Objetivos!$F$27,IF(OR(Datos!J70=Objetivos!$D$26,J70&gt;Objetivos!$D$26),Datos!H70*Objetivos!$F$26,IF(OR(Datos!J70=Objetivos!$D$25,J70&gt;Objetivos!$D$25),Datos!H70*Objetivos!$F$25,IF(OR(Datos!J70=Objetivos!$D$24,J70&gt;Objetivos!$D$24),Datos!H70*Objetivos!$F$24,IF(OR(Datos!J70=Objetivos!$D$23,J70&gt;Objetivos!$D$23),Datos!H70*Objetivos!$F$23,IF(OR(Datos!J70=Objetivos!$D$22,J70&gt;Objetivos!$D$22),Datos!H70*Objetivos!$F$22,IF(OR(Datos!J70=Objetivos!$D$21,J70&gt;Objetivos!$D$21),Datos!H70*Objetivos!$F$21,IF(OR(Datos!J70=Objetivos!$D$20,J70&gt;Objetivos!$D$20),Datos!H70*Objetivos!$F$20,IF(OR(Datos!J70=Objetivos!$D$19,J70&gt;Objetivos!$D$19),Datos!H70*Objetivos!$F$19,IF(OR(Datos!J70=Objetivos!$D$18,J70&gt;Objetivos!$D$18),Datos!H70*Objetivos!$F$18,IF(OR(Datos!J70=Objetivos!$D$17,J70&gt;Objetivos!$D$17),Datos!H70*Objetivos!$F$17))))))))))))))))))))))))</f>
        <v>0</v>
      </c>
      <c r="S70" s="125">
        <f>IF(K70&lt;Objetivos!$C$17,0,IF(OR(Datos!K70=Objetivos!$C$39,K70&gt;Objetivos!$C$39),Datos!I70*Objetivos!$E$39,IF(OR(Datos!K70=Objetivos!$C$38,K70&gt;Objetivos!$C$38),Datos!I70*Objetivos!$E$38,IF(OR(Datos!K70=Objetivos!$C$37,K70&gt;Objetivos!$C$37),Datos!I70*Objetivos!$E$37,IF(OR(Datos!K70=Objetivos!$C$36,K70&gt;Objetivos!$C$36),Datos!I70*Objetivos!$E$36,IF(OR(Datos!K70=Objetivos!$C$35,K70&gt;Objetivos!$C$35),Datos!I70*Objetivos!$E$35,IF(OR(Datos!K70=Objetivos!$C$34,K70&gt;Objetivos!$C$34),Datos!I70*Objetivos!$E$34,IF(OR(Datos!K70=Objetivos!$C$33,K70&gt;Objetivos!$C$33),Datos!I70*Objetivos!$E$33,IF(OR(Datos!K70=Objetivos!$C$32,K70&gt;Objetivos!$C$32),Datos!I70*Objetivos!$E$32,IF(OR(Datos!K70=Objetivos!$C$31,K70&gt;Objetivos!$C$31),Datos!I70*Objetivos!$E$31,IF(OR(Datos!K70=Objetivos!$C$30,K70&gt;Objetivos!$C$30),Datos!I70*Objetivos!$E$30,IF(OR(Datos!K70=Objetivos!$C$29,K70&gt;Objetivos!$C$29),Datos!I70*Objetivos!$E$29,IF(OR(Datos!K70=Objetivos!$C$28,K70&gt;Objetivos!$C$28),Datos!I70*Objetivos!$E$28,IF(OR(Datos!K70=Objetivos!$C$27,K70&gt;Objetivos!$C$27),Datos!I70*Objetivos!$E$27,IF(OR(Datos!K70=Objetivos!$C$26,K70&gt;Objetivos!$C$26),Datos!I70*Objetivos!$E$26,IF(OR(Datos!K70=Objetivos!$C$25,K70&gt;Objetivos!$C$25),Datos!I70*Objetivos!$E$25,IF(OR(Datos!K70=Objetivos!$C$24,K70&gt;Objetivos!$C$24),Datos!I70*Objetivos!$E$24,IF(OR(Datos!K70=Objetivos!$C$23,K70&gt;Objetivos!$C$23),Datos!I70*Objetivos!$E$23,IF(OR(Datos!K70=Objetivos!$C$22,K70&gt;Objetivos!$C$22),Datos!I70*Objetivos!$E$22,IF(OR(Datos!K70=Objetivos!$C$21,K70&gt;Objetivos!$C$21),Datos!I70*Objetivos!$E$21,IF(OR(Datos!K70=Objetivos!$C$20,K70&gt;Objetivos!$C$20),Datos!I70*Objetivos!$E$20,IF(OR(Datos!K70=Objetivos!$C$19,K70&gt;Objetivos!$C$19),Datos!I70*Objetivos!$E$19,IF(OR(Datos!K70=Objetivos!$C$18,K70&gt;Objetivos!$C$18),Datos!I70*Objetivos!$E$18,IF(OR(Datos!K70=Objetivos!$C$17,K70&gt;Objetivos!$C$17),Datos!I70*Objetivos!$E$17))))))))))))))))))))))))</f>
        <v>0</v>
      </c>
      <c r="T70" s="125">
        <f t="shared" si="15"/>
        <v>0</v>
      </c>
      <c r="U70" s="128">
        <f t="shared" si="16"/>
        <v>0</v>
      </c>
      <c r="V70" s="128">
        <f t="shared" si="17"/>
        <v>0</v>
      </c>
      <c r="W70" s="127">
        <f t="shared" si="18"/>
        <v>0</v>
      </c>
      <c r="X70" s="126">
        <f>+IF(OR(M70=Objetivos!$J$6,M70&gt;Objetivos!$J$6),W70*Objetivos!$K$6,IF(OR(M70=Objetivos!$J$7,M70&gt;Objetivos!$J$7),W70*Objetivos!$K$7,IF(OR(M70=Objetivos!$J$8,M70&gt;Objetivos!$J$8),W70*Objetivos!$K$8,IF(OR(M70=Objetivos!$J$9,M70&gt;Objetivos!$J$9),W70*Objetivos!$K$9,IF(OR(M70=Objetivos!$J$13,M70&lt;Objetivos!$J$13),W70*Objetivos!$K$13,IF(OR(M70=Objetivos!$J$12,M70&lt;Objetivos!$J$12),W70*Objetivos!$K$12,IF(OR(M70=Objetivos!$J$11,M70&lt;Objetivos!$J$11),W70*Objetivos!$K$11,IF(OR(M70=Objetivos!$J$10,M70&lt;Objetivos!$J$10),W70*Objetivos!$K$10,0))))))))</f>
        <v>0</v>
      </c>
      <c r="Y70" s="127">
        <f t="shared" si="19"/>
        <v>0</v>
      </c>
    </row>
    <row r="71" spans="1:25" x14ac:dyDescent="0.25">
      <c r="A71" s="104">
        <f>CDM!$A80</f>
        <v>45622</v>
      </c>
      <c r="B71" s="107">
        <f>CDM!$C80</f>
        <v>85048</v>
      </c>
      <c r="C71" s="104" t="str">
        <f>CDM!$D80</f>
        <v>EMERTELEVT512</v>
      </c>
      <c r="D71" s="105"/>
      <c r="E71" s="167" t="str">
        <f>CDM!$F80</f>
        <v>JESUS PALACIOS ALAMILLO</v>
      </c>
      <c r="F71" s="105" t="str">
        <f>CDM!$G80</f>
        <v>RAQUEL GARCIA SUESCUM</v>
      </c>
      <c r="G71" s="168">
        <f>CDM!$I80</f>
        <v>82.118603999999991</v>
      </c>
      <c r="H71" s="169">
        <f>IFERROR(VLOOKUP(C71,Movil_Report!A:B,2,0),0)</f>
        <v>0</v>
      </c>
      <c r="I71" s="169">
        <f>CDM!$R80</f>
        <v>0</v>
      </c>
      <c r="J71" s="124">
        <f t="shared" si="10"/>
        <v>0</v>
      </c>
      <c r="K71" s="124">
        <f t="shared" si="11"/>
        <v>0</v>
      </c>
      <c r="L71" s="169">
        <f>CDM!$AB80</f>
        <v>0</v>
      </c>
      <c r="M71" s="165">
        <f t="shared" si="12"/>
        <v>0</v>
      </c>
      <c r="N71" s="4">
        <f>CDM!$U80</f>
        <v>0</v>
      </c>
      <c r="O71" s="4">
        <f>CDM!$W80</f>
        <v>0</v>
      </c>
      <c r="P71" s="159">
        <f t="shared" si="13"/>
        <v>0</v>
      </c>
      <c r="Q71" s="159">
        <f t="shared" si="14"/>
        <v>0</v>
      </c>
      <c r="R71" s="125">
        <f>IF(J71&lt;Objetivos!$D$17,0,IF(OR(Datos!J71=Objetivos!$D$39,J71&gt;Objetivos!$D$39),Datos!H71*Objetivos!$F$39,IF(OR(Datos!J71=Objetivos!$D$38,J71&gt;Objetivos!$D$38),Datos!H71*Objetivos!$F$38,IF(OR(Datos!J71=Objetivos!$D$37,J71&gt;Objetivos!$D$37),Datos!H71*Objetivos!$F$37,IF(OR(Datos!J71=Objetivos!$D$36,J71&gt;Objetivos!$D$36),Datos!H71*Objetivos!$F$36,IF(OR(Datos!J71=Objetivos!$D$35,J71&gt;Objetivos!$D$35),Datos!H71*Objetivos!$F$35,IF(OR(Datos!J71=Objetivos!$D$34,J71&gt;Objetivos!$D$34),Datos!H71*Objetivos!$F$34,IF(OR(Datos!J71=Objetivos!$D$33,J71&gt;Objetivos!$D$33),Datos!H71*Objetivos!$F$33,IF(OR(Datos!J71=Objetivos!$D$32,J71&gt;Objetivos!$D$32),Datos!H71*Objetivos!$F$32,IF(OR(Datos!J71=Objetivos!$D$31,J71&gt;Objetivos!$D$31),Datos!H71*Objetivos!$F$31,IF(OR(Datos!J71=Objetivos!$D$30,J71&gt;Objetivos!$D$30),Datos!H71*Objetivos!$F$30,IF(OR(Datos!J71=Objetivos!$D$29,J71&gt;Objetivos!$D$29),Datos!H71*Objetivos!$F$29,IF(OR(Datos!J71=Objetivos!$D$28,J71&gt;Objetivos!$D$28),Datos!H71*Objetivos!$F$28,IF(OR(Datos!J71=Objetivos!$D$27,J71&gt;Objetivos!$D$27),Datos!H71*Objetivos!$F$27,IF(OR(Datos!J71=Objetivos!$D$26,J71&gt;Objetivos!$D$26),Datos!H71*Objetivos!$F$26,IF(OR(Datos!J71=Objetivos!$D$25,J71&gt;Objetivos!$D$25),Datos!H71*Objetivos!$F$25,IF(OR(Datos!J71=Objetivos!$D$24,J71&gt;Objetivos!$D$24),Datos!H71*Objetivos!$F$24,IF(OR(Datos!J71=Objetivos!$D$23,J71&gt;Objetivos!$D$23),Datos!H71*Objetivos!$F$23,IF(OR(Datos!J71=Objetivos!$D$22,J71&gt;Objetivos!$D$22),Datos!H71*Objetivos!$F$22,IF(OR(Datos!J71=Objetivos!$D$21,J71&gt;Objetivos!$D$21),Datos!H71*Objetivos!$F$21,IF(OR(Datos!J71=Objetivos!$D$20,J71&gt;Objetivos!$D$20),Datos!H71*Objetivos!$F$20,IF(OR(Datos!J71=Objetivos!$D$19,J71&gt;Objetivos!$D$19),Datos!H71*Objetivos!$F$19,IF(OR(Datos!J71=Objetivos!$D$18,J71&gt;Objetivos!$D$18),Datos!H71*Objetivos!$F$18,IF(OR(Datos!J71=Objetivos!$D$17,J71&gt;Objetivos!$D$17),Datos!H71*Objetivos!$F$17))))))))))))))))))))))))</f>
        <v>0</v>
      </c>
      <c r="S71" s="125">
        <f>IF(K71&lt;Objetivos!$C$17,0,IF(OR(Datos!K71=Objetivos!$C$39,K71&gt;Objetivos!$C$39),Datos!I71*Objetivos!$E$39,IF(OR(Datos!K71=Objetivos!$C$38,K71&gt;Objetivos!$C$38),Datos!I71*Objetivos!$E$38,IF(OR(Datos!K71=Objetivos!$C$37,K71&gt;Objetivos!$C$37),Datos!I71*Objetivos!$E$37,IF(OR(Datos!K71=Objetivos!$C$36,K71&gt;Objetivos!$C$36),Datos!I71*Objetivos!$E$36,IF(OR(Datos!K71=Objetivos!$C$35,K71&gt;Objetivos!$C$35),Datos!I71*Objetivos!$E$35,IF(OR(Datos!K71=Objetivos!$C$34,K71&gt;Objetivos!$C$34),Datos!I71*Objetivos!$E$34,IF(OR(Datos!K71=Objetivos!$C$33,K71&gt;Objetivos!$C$33),Datos!I71*Objetivos!$E$33,IF(OR(Datos!K71=Objetivos!$C$32,K71&gt;Objetivos!$C$32),Datos!I71*Objetivos!$E$32,IF(OR(Datos!K71=Objetivos!$C$31,K71&gt;Objetivos!$C$31),Datos!I71*Objetivos!$E$31,IF(OR(Datos!K71=Objetivos!$C$30,K71&gt;Objetivos!$C$30),Datos!I71*Objetivos!$E$30,IF(OR(Datos!K71=Objetivos!$C$29,K71&gt;Objetivos!$C$29),Datos!I71*Objetivos!$E$29,IF(OR(Datos!K71=Objetivos!$C$28,K71&gt;Objetivos!$C$28),Datos!I71*Objetivos!$E$28,IF(OR(Datos!K71=Objetivos!$C$27,K71&gt;Objetivos!$C$27),Datos!I71*Objetivos!$E$27,IF(OR(Datos!K71=Objetivos!$C$26,K71&gt;Objetivos!$C$26),Datos!I71*Objetivos!$E$26,IF(OR(Datos!K71=Objetivos!$C$25,K71&gt;Objetivos!$C$25),Datos!I71*Objetivos!$E$25,IF(OR(Datos!K71=Objetivos!$C$24,K71&gt;Objetivos!$C$24),Datos!I71*Objetivos!$E$24,IF(OR(Datos!K71=Objetivos!$C$23,K71&gt;Objetivos!$C$23),Datos!I71*Objetivos!$E$23,IF(OR(Datos!K71=Objetivos!$C$22,K71&gt;Objetivos!$C$22),Datos!I71*Objetivos!$E$22,IF(OR(Datos!K71=Objetivos!$C$21,K71&gt;Objetivos!$C$21),Datos!I71*Objetivos!$E$21,IF(OR(Datos!K71=Objetivos!$C$20,K71&gt;Objetivos!$C$20),Datos!I71*Objetivos!$E$20,IF(OR(Datos!K71=Objetivos!$C$19,K71&gt;Objetivos!$C$19),Datos!I71*Objetivos!$E$19,IF(OR(Datos!K71=Objetivos!$C$18,K71&gt;Objetivos!$C$18),Datos!I71*Objetivos!$E$18,IF(OR(Datos!K71=Objetivos!$C$17,K71&gt;Objetivos!$C$17),Datos!I71*Objetivos!$E$17))))))))))))))))))))))))</f>
        <v>0</v>
      </c>
      <c r="T71" s="125">
        <f t="shared" si="15"/>
        <v>0</v>
      </c>
      <c r="U71" s="128">
        <f t="shared" si="16"/>
        <v>0</v>
      </c>
      <c r="V71" s="128">
        <f t="shared" si="17"/>
        <v>0</v>
      </c>
      <c r="W71" s="127">
        <f t="shared" si="18"/>
        <v>0</v>
      </c>
      <c r="X71" s="126">
        <f>+IF(OR(M71=Objetivos!$J$6,M71&gt;Objetivos!$J$6),W71*Objetivos!$K$6,IF(OR(M71=Objetivos!$J$7,M71&gt;Objetivos!$J$7),W71*Objetivos!$K$7,IF(OR(M71=Objetivos!$J$8,M71&gt;Objetivos!$J$8),W71*Objetivos!$K$8,IF(OR(M71=Objetivos!$J$9,M71&gt;Objetivos!$J$9),W71*Objetivos!$K$9,IF(OR(M71=Objetivos!$J$13,M71&lt;Objetivos!$J$13),W71*Objetivos!$K$13,IF(OR(M71=Objetivos!$J$12,M71&lt;Objetivos!$J$12),W71*Objetivos!$K$12,IF(OR(M71=Objetivos!$J$11,M71&lt;Objetivos!$J$11),W71*Objetivos!$K$11,IF(OR(M71=Objetivos!$J$10,M71&lt;Objetivos!$J$10),W71*Objetivos!$K$10,0))))))))</f>
        <v>0</v>
      </c>
      <c r="Y71" s="127">
        <f t="shared" si="19"/>
        <v>0</v>
      </c>
    </row>
    <row r="72" spans="1:25" x14ac:dyDescent="0.25">
      <c r="A72" s="104">
        <f>CDM!$A81</f>
        <v>45622</v>
      </c>
      <c r="B72" s="107">
        <f>CDM!$C81</f>
        <v>85058</v>
      </c>
      <c r="C72" s="104" t="str">
        <f>CDM!$D81</f>
        <v>EMERTELEVT513</v>
      </c>
      <c r="D72" s="105"/>
      <c r="E72" s="167" t="str">
        <f>CDM!$F81</f>
        <v>PALOMA MARTINEZ JIMENEZ</v>
      </c>
      <c r="F72" s="105" t="str">
        <f>CDM!$G81</f>
        <v>RAQUEL GARCIA SUESCUM</v>
      </c>
      <c r="G72" s="168">
        <f>CDM!$I81</f>
        <v>0</v>
      </c>
      <c r="H72" s="169">
        <f>IFERROR(VLOOKUP(C72,Movil_Report!A:B,2,0),0)</f>
        <v>0</v>
      </c>
      <c r="I72" s="169">
        <f>CDM!$R81</f>
        <v>0</v>
      </c>
      <c r="J72" s="124">
        <f t="shared" si="10"/>
        <v>0</v>
      </c>
      <c r="K72" s="124">
        <f t="shared" si="11"/>
        <v>0</v>
      </c>
      <c r="L72" s="169">
        <f>CDM!$AB81</f>
        <v>0</v>
      </c>
      <c r="M72" s="165">
        <f t="shared" si="12"/>
        <v>0</v>
      </c>
      <c r="N72" s="4">
        <f>CDM!$U81</f>
        <v>0</v>
      </c>
      <c r="O72" s="4">
        <f>CDM!$W81</f>
        <v>0</v>
      </c>
      <c r="P72" s="159">
        <f t="shared" si="13"/>
        <v>0</v>
      </c>
      <c r="Q72" s="159">
        <f t="shared" si="14"/>
        <v>0</v>
      </c>
      <c r="R72" s="125">
        <f>IF(J72&lt;Objetivos!$D$17,0,IF(OR(Datos!J72=Objetivos!$D$39,J72&gt;Objetivos!$D$39),Datos!H72*Objetivos!$F$39,IF(OR(Datos!J72=Objetivos!$D$38,J72&gt;Objetivos!$D$38),Datos!H72*Objetivos!$F$38,IF(OR(Datos!J72=Objetivos!$D$37,J72&gt;Objetivos!$D$37),Datos!H72*Objetivos!$F$37,IF(OR(Datos!J72=Objetivos!$D$36,J72&gt;Objetivos!$D$36),Datos!H72*Objetivos!$F$36,IF(OR(Datos!J72=Objetivos!$D$35,J72&gt;Objetivos!$D$35),Datos!H72*Objetivos!$F$35,IF(OR(Datos!J72=Objetivos!$D$34,J72&gt;Objetivos!$D$34),Datos!H72*Objetivos!$F$34,IF(OR(Datos!J72=Objetivos!$D$33,J72&gt;Objetivos!$D$33),Datos!H72*Objetivos!$F$33,IF(OR(Datos!J72=Objetivos!$D$32,J72&gt;Objetivos!$D$32),Datos!H72*Objetivos!$F$32,IF(OR(Datos!J72=Objetivos!$D$31,J72&gt;Objetivos!$D$31),Datos!H72*Objetivos!$F$31,IF(OR(Datos!J72=Objetivos!$D$30,J72&gt;Objetivos!$D$30),Datos!H72*Objetivos!$F$30,IF(OR(Datos!J72=Objetivos!$D$29,J72&gt;Objetivos!$D$29),Datos!H72*Objetivos!$F$29,IF(OR(Datos!J72=Objetivos!$D$28,J72&gt;Objetivos!$D$28),Datos!H72*Objetivos!$F$28,IF(OR(Datos!J72=Objetivos!$D$27,J72&gt;Objetivos!$D$27),Datos!H72*Objetivos!$F$27,IF(OR(Datos!J72=Objetivos!$D$26,J72&gt;Objetivos!$D$26),Datos!H72*Objetivos!$F$26,IF(OR(Datos!J72=Objetivos!$D$25,J72&gt;Objetivos!$D$25),Datos!H72*Objetivos!$F$25,IF(OR(Datos!J72=Objetivos!$D$24,J72&gt;Objetivos!$D$24),Datos!H72*Objetivos!$F$24,IF(OR(Datos!J72=Objetivos!$D$23,J72&gt;Objetivos!$D$23),Datos!H72*Objetivos!$F$23,IF(OR(Datos!J72=Objetivos!$D$22,J72&gt;Objetivos!$D$22),Datos!H72*Objetivos!$F$22,IF(OR(Datos!J72=Objetivos!$D$21,J72&gt;Objetivos!$D$21),Datos!H72*Objetivos!$F$21,IF(OR(Datos!J72=Objetivos!$D$20,J72&gt;Objetivos!$D$20),Datos!H72*Objetivos!$F$20,IF(OR(Datos!J72=Objetivos!$D$19,J72&gt;Objetivos!$D$19),Datos!H72*Objetivos!$F$19,IF(OR(Datos!J72=Objetivos!$D$18,J72&gt;Objetivos!$D$18),Datos!H72*Objetivos!$F$18,IF(OR(Datos!J72=Objetivos!$D$17,J72&gt;Objetivos!$D$17),Datos!H72*Objetivos!$F$17))))))))))))))))))))))))</f>
        <v>0</v>
      </c>
      <c r="S72" s="125">
        <f>IF(K72&lt;Objetivos!$C$17,0,IF(OR(Datos!K72=Objetivos!$C$39,K72&gt;Objetivos!$C$39),Datos!I72*Objetivos!$E$39,IF(OR(Datos!K72=Objetivos!$C$38,K72&gt;Objetivos!$C$38),Datos!I72*Objetivos!$E$38,IF(OR(Datos!K72=Objetivos!$C$37,K72&gt;Objetivos!$C$37),Datos!I72*Objetivos!$E$37,IF(OR(Datos!K72=Objetivos!$C$36,K72&gt;Objetivos!$C$36),Datos!I72*Objetivos!$E$36,IF(OR(Datos!K72=Objetivos!$C$35,K72&gt;Objetivos!$C$35),Datos!I72*Objetivos!$E$35,IF(OR(Datos!K72=Objetivos!$C$34,K72&gt;Objetivos!$C$34),Datos!I72*Objetivos!$E$34,IF(OR(Datos!K72=Objetivos!$C$33,K72&gt;Objetivos!$C$33),Datos!I72*Objetivos!$E$33,IF(OR(Datos!K72=Objetivos!$C$32,K72&gt;Objetivos!$C$32),Datos!I72*Objetivos!$E$32,IF(OR(Datos!K72=Objetivos!$C$31,K72&gt;Objetivos!$C$31),Datos!I72*Objetivos!$E$31,IF(OR(Datos!K72=Objetivos!$C$30,K72&gt;Objetivos!$C$30),Datos!I72*Objetivos!$E$30,IF(OR(Datos!K72=Objetivos!$C$29,K72&gt;Objetivos!$C$29),Datos!I72*Objetivos!$E$29,IF(OR(Datos!K72=Objetivos!$C$28,K72&gt;Objetivos!$C$28),Datos!I72*Objetivos!$E$28,IF(OR(Datos!K72=Objetivos!$C$27,K72&gt;Objetivos!$C$27),Datos!I72*Objetivos!$E$27,IF(OR(Datos!K72=Objetivos!$C$26,K72&gt;Objetivos!$C$26),Datos!I72*Objetivos!$E$26,IF(OR(Datos!K72=Objetivos!$C$25,K72&gt;Objetivos!$C$25),Datos!I72*Objetivos!$E$25,IF(OR(Datos!K72=Objetivos!$C$24,K72&gt;Objetivos!$C$24),Datos!I72*Objetivos!$E$24,IF(OR(Datos!K72=Objetivos!$C$23,K72&gt;Objetivos!$C$23),Datos!I72*Objetivos!$E$23,IF(OR(Datos!K72=Objetivos!$C$22,K72&gt;Objetivos!$C$22),Datos!I72*Objetivos!$E$22,IF(OR(Datos!K72=Objetivos!$C$21,K72&gt;Objetivos!$C$21),Datos!I72*Objetivos!$E$21,IF(OR(Datos!K72=Objetivos!$C$20,K72&gt;Objetivos!$C$20),Datos!I72*Objetivos!$E$20,IF(OR(Datos!K72=Objetivos!$C$19,K72&gt;Objetivos!$C$19),Datos!I72*Objetivos!$E$19,IF(OR(Datos!K72=Objetivos!$C$18,K72&gt;Objetivos!$C$18),Datos!I72*Objetivos!$E$18,IF(OR(Datos!K72=Objetivos!$C$17,K72&gt;Objetivos!$C$17),Datos!I72*Objetivos!$E$17))))))))))))))))))))))))</f>
        <v>0</v>
      </c>
      <c r="T72" s="125">
        <f t="shared" si="15"/>
        <v>0</v>
      </c>
      <c r="U72" s="128">
        <f t="shared" si="16"/>
        <v>0</v>
      </c>
      <c r="V72" s="128">
        <f t="shared" si="17"/>
        <v>0</v>
      </c>
      <c r="W72" s="127">
        <f t="shared" si="18"/>
        <v>0</v>
      </c>
      <c r="X72" s="126">
        <f>+IF(OR(M72=Objetivos!$J$6,M72&gt;Objetivos!$J$6),W72*Objetivos!$K$6,IF(OR(M72=Objetivos!$J$7,M72&gt;Objetivos!$J$7),W72*Objetivos!$K$7,IF(OR(M72=Objetivos!$J$8,M72&gt;Objetivos!$J$8),W72*Objetivos!$K$8,IF(OR(M72=Objetivos!$J$9,M72&gt;Objetivos!$J$9),W72*Objetivos!$K$9,IF(OR(M72=Objetivos!$J$13,M72&lt;Objetivos!$J$13),W72*Objetivos!$K$13,IF(OR(M72=Objetivos!$J$12,M72&lt;Objetivos!$J$12),W72*Objetivos!$K$12,IF(OR(M72=Objetivos!$J$11,M72&lt;Objetivos!$J$11),W72*Objetivos!$K$11,IF(OR(M72=Objetivos!$J$10,M72&lt;Objetivos!$J$10),W72*Objetivos!$K$10,0))))))))</f>
        <v>0</v>
      </c>
      <c r="Y72" s="127">
        <f t="shared" si="19"/>
        <v>0</v>
      </c>
    </row>
    <row r="73" spans="1:25" x14ac:dyDescent="0.25">
      <c r="A73" s="104">
        <f>CDM!$A82</f>
        <v>45622</v>
      </c>
      <c r="B73" s="107">
        <f>CDM!$C82</f>
        <v>85071</v>
      </c>
      <c r="C73" s="104" t="str">
        <f>CDM!$D82</f>
        <v>EMERTELEVT514</v>
      </c>
      <c r="D73" s="105"/>
      <c r="E73" s="167" t="str">
        <f>CDM!$F82</f>
        <v>LAURA MOYA VILLEGAS</v>
      </c>
      <c r="F73" s="105" t="str">
        <f>CDM!$G82</f>
        <v>RAQUEL GARCIA SUESCUM</v>
      </c>
      <c r="G73" s="168">
        <f>CDM!$I82</f>
        <v>76.676378</v>
      </c>
      <c r="H73" s="169">
        <f>IFERROR(VLOOKUP(C73,Movil_Report!A:B,2,0),0)</f>
        <v>2</v>
      </c>
      <c r="I73" s="169">
        <f>CDM!$R82</f>
        <v>2</v>
      </c>
      <c r="J73" s="124">
        <f t="shared" si="10"/>
        <v>2.6083652516815544E-2</v>
      </c>
      <c r="K73" s="124">
        <f t="shared" si="11"/>
        <v>2.6083652516815544E-2</v>
      </c>
      <c r="L73" s="169">
        <f>CDM!$AB82</f>
        <v>2</v>
      </c>
      <c r="M73" s="165">
        <f t="shared" si="12"/>
        <v>1</v>
      </c>
      <c r="N73" s="4">
        <f>CDM!$U82</f>
        <v>4</v>
      </c>
      <c r="O73" s="4">
        <f>CDM!$W82</f>
        <v>3</v>
      </c>
      <c r="P73" s="159">
        <f t="shared" si="13"/>
        <v>2</v>
      </c>
      <c r="Q73" s="159">
        <f t="shared" si="14"/>
        <v>1.5</v>
      </c>
      <c r="R73" s="125">
        <f>IF(J73&lt;Objetivos!$D$17,0,IF(OR(Datos!J73=Objetivos!$D$39,J73&gt;Objetivos!$D$39),Datos!H73*Objetivos!$F$39,IF(OR(Datos!J73=Objetivos!$D$38,J73&gt;Objetivos!$D$38),Datos!H73*Objetivos!$F$38,IF(OR(Datos!J73=Objetivos!$D$37,J73&gt;Objetivos!$D$37),Datos!H73*Objetivos!$F$37,IF(OR(Datos!J73=Objetivos!$D$36,J73&gt;Objetivos!$D$36),Datos!H73*Objetivos!$F$36,IF(OR(Datos!J73=Objetivos!$D$35,J73&gt;Objetivos!$D$35),Datos!H73*Objetivos!$F$35,IF(OR(Datos!J73=Objetivos!$D$34,J73&gt;Objetivos!$D$34),Datos!H73*Objetivos!$F$34,IF(OR(Datos!J73=Objetivos!$D$33,J73&gt;Objetivos!$D$33),Datos!H73*Objetivos!$F$33,IF(OR(Datos!J73=Objetivos!$D$32,J73&gt;Objetivos!$D$32),Datos!H73*Objetivos!$F$32,IF(OR(Datos!J73=Objetivos!$D$31,J73&gt;Objetivos!$D$31),Datos!H73*Objetivos!$F$31,IF(OR(Datos!J73=Objetivos!$D$30,J73&gt;Objetivos!$D$30),Datos!H73*Objetivos!$F$30,IF(OR(Datos!J73=Objetivos!$D$29,J73&gt;Objetivos!$D$29),Datos!H73*Objetivos!$F$29,IF(OR(Datos!J73=Objetivos!$D$28,J73&gt;Objetivos!$D$28),Datos!H73*Objetivos!$F$28,IF(OR(Datos!J73=Objetivos!$D$27,J73&gt;Objetivos!$D$27),Datos!H73*Objetivos!$F$27,IF(OR(Datos!J73=Objetivos!$D$26,J73&gt;Objetivos!$D$26),Datos!H73*Objetivos!$F$26,IF(OR(Datos!J73=Objetivos!$D$25,J73&gt;Objetivos!$D$25),Datos!H73*Objetivos!$F$25,IF(OR(Datos!J73=Objetivos!$D$24,J73&gt;Objetivos!$D$24),Datos!H73*Objetivos!$F$24,IF(OR(Datos!J73=Objetivos!$D$23,J73&gt;Objetivos!$D$23),Datos!H73*Objetivos!$F$23,IF(OR(Datos!J73=Objetivos!$D$22,J73&gt;Objetivos!$D$22),Datos!H73*Objetivos!$F$22,IF(OR(Datos!J73=Objetivos!$D$21,J73&gt;Objetivos!$D$21),Datos!H73*Objetivos!$F$21,IF(OR(Datos!J73=Objetivos!$D$20,J73&gt;Objetivos!$D$20),Datos!H73*Objetivos!$F$20,IF(OR(Datos!J73=Objetivos!$D$19,J73&gt;Objetivos!$D$19),Datos!H73*Objetivos!$F$19,IF(OR(Datos!J73=Objetivos!$D$18,J73&gt;Objetivos!$D$18),Datos!H73*Objetivos!$F$18,IF(OR(Datos!J73=Objetivos!$D$17,J73&gt;Objetivos!$D$17),Datos!H73*Objetivos!$F$17))))))))))))))))))))))))</f>
        <v>0</v>
      </c>
      <c r="S73" s="125">
        <f>IF(K73&lt;Objetivos!$C$17,0,IF(OR(Datos!K73=Objetivos!$C$39,K73&gt;Objetivos!$C$39),Datos!I73*Objetivos!$E$39,IF(OR(Datos!K73=Objetivos!$C$38,K73&gt;Objetivos!$C$38),Datos!I73*Objetivos!$E$38,IF(OR(Datos!K73=Objetivos!$C$37,K73&gt;Objetivos!$C$37),Datos!I73*Objetivos!$E$37,IF(OR(Datos!K73=Objetivos!$C$36,K73&gt;Objetivos!$C$36),Datos!I73*Objetivos!$E$36,IF(OR(Datos!K73=Objetivos!$C$35,K73&gt;Objetivos!$C$35),Datos!I73*Objetivos!$E$35,IF(OR(Datos!K73=Objetivos!$C$34,K73&gt;Objetivos!$C$34),Datos!I73*Objetivos!$E$34,IF(OR(Datos!K73=Objetivos!$C$33,K73&gt;Objetivos!$C$33),Datos!I73*Objetivos!$E$33,IF(OR(Datos!K73=Objetivos!$C$32,K73&gt;Objetivos!$C$32),Datos!I73*Objetivos!$E$32,IF(OR(Datos!K73=Objetivos!$C$31,K73&gt;Objetivos!$C$31),Datos!I73*Objetivos!$E$31,IF(OR(Datos!K73=Objetivos!$C$30,K73&gt;Objetivos!$C$30),Datos!I73*Objetivos!$E$30,IF(OR(Datos!K73=Objetivos!$C$29,K73&gt;Objetivos!$C$29),Datos!I73*Objetivos!$E$29,IF(OR(Datos!K73=Objetivos!$C$28,K73&gt;Objetivos!$C$28),Datos!I73*Objetivos!$E$28,IF(OR(Datos!K73=Objetivos!$C$27,K73&gt;Objetivos!$C$27),Datos!I73*Objetivos!$E$27,IF(OR(Datos!K73=Objetivos!$C$26,K73&gt;Objetivos!$C$26),Datos!I73*Objetivos!$E$26,IF(OR(Datos!K73=Objetivos!$C$25,K73&gt;Objetivos!$C$25),Datos!I73*Objetivos!$E$25,IF(OR(Datos!K73=Objetivos!$C$24,K73&gt;Objetivos!$C$24),Datos!I73*Objetivos!$E$24,IF(OR(Datos!K73=Objetivos!$C$23,K73&gt;Objetivos!$C$23),Datos!I73*Objetivos!$E$23,IF(OR(Datos!K73=Objetivos!$C$22,K73&gt;Objetivos!$C$22),Datos!I73*Objetivos!$E$22,IF(OR(Datos!K73=Objetivos!$C$21,K73&gt;Objetivos!$C$21),Datos!I73*Objetivos!$E$21,IF(OR(Datos!K73=Objetivos!$C$20,K73&gt;Objetivos!$C$20),Datos!I73*Objetivos!$E$20,IF(OR(Datos!K73=Objetivos!$C$19,K73&gt;Objetivos!$C$19),Datos!I73*Objetivos!$E$19,IF(OR(Datos!K73=Objetivos!$C$18,K73&gt;Objetivos!$C$18),Datos!I73*Objetivos!$E$18,IF(OR(Datos!K73=Objetivos!$C$17,K73&gt;Objetivos!$C$17),Datos!I73*Objetivos!$E$17))))))))))))))))))))))))</f>
        <v>0</v>
      </c>
      <c r="T73" s="125">
        <f t="shared" si="15"/>
        <v>0</v>
      </c>
      <c r="U73" s="128">
        <f t="shared" si="16"/>
        <v>0</v>
      </c>
      <c r="V73" s="128">
        <f t="shared" si="17"/>
        <v>0</v>
      </c>
      <c r="W73" s="127">
        <f t="shared" si="18"/>
        <v>0</v>
      </c>
      <c r="X73" s="126">
        <f>+IF(OR(M73=Objetivos!$J$6,M73&gt;Objetivos!$J$6),W73*Objetivos!$K$6,IF(OR(M73=Objetivos!$J$7,M73&gt;Objetivos!$J$7),W73*Objetivos!$K$7,IF(OR(M73=Objetivos!$J$8,M73&gt;Objetivos!$J$8),W73*Objetivos!$K$8,IF(OR(M73=Objetivos!$J$9,M73&gt;Objetivos!$J$9),W73*Objetivos!$K$9,IF(OR(M73=Objetivos!$J$13,M73&lt;Objetivos!$J$13),W73*Objetivos!$K$13,IF(OR(M73=Objetivos!$J$12,M73&lt;Objetivos!$J$12),W73*Objetivos!$K$12,IF(OR(M73=Objetivos!$J$11,M73&lt;Objetivos!$J$11),W73*Objetivos!$K$11,IF(OR(M73=Objetivos!$J$10,M73&lt;Objetivos!$J$10),W73*Objetivos!$K$10,0))))))))</f>
        <v>0</v>
      </c>
      <c r="Y73" s="127">
        <f t="shared" si="19"/>
        <v>0</v>
      </c>
    </row>
    <row r="74" spans="1:25" x14ac:dyDescent="0.25">
      <c r="A74" s="104">
        <f>CDM!$A83</f>
        <v>45622</v>
      </c>
      <c r="B74" s="107">
        <f>CDM!$C83</f>
        <v>85073</v>
      </c>
      <c r="C74" s="104" t="str">
        <f>CDM!$D83</f>
        <v>EMERTELEVT515</v>
      </c>
      <c r="D74" s="105"/>
      <c r="E74" s="167" t="str">
        <f>CDM!$F83</f>
        <v>MIGUEL MORENO MUÑOZ</v>
      </c>
      <c r="F74" s="105" t="str">
        <f>CDM!$G83</f>
        <v>RAQUEL GARCIA SUESCUM</v>
      </c>
      <c r="G74" s="168">
        <f>CDM!$I83</f>
        <v>86.537210999999985</v>
      </c>
      <c r="H74" s="169">
        <f>IFERROR(VLOOKUP(C74,Movil_Report!A:B,2,0),0)</f>
        <v>1</v>
      </c>
      <c r="I74" s="169">
        <f>CDM!$R83</f>
        <v>9</v>
      </c>
      <c r="J74" s="124">
        <f t="shared" si="10"/>
        <v>1.1555722543450126E-2</v>
      </c>
      <c r="K74" s="124">
        <f t="shared" si="11"/>
        <v>0.10400150289105113</v>
      </c>
      <c r="L74" s="169">
        <f>CDM!$AB83</f>
        <v>6</v>
      </c>
      <c r="M74" s="165">
        <f t="shared" si="12"/>
        <v>0.66666666666666663</v>
      </c>
      <c r="N74" s="4">
        <f>CDM!$U83</f>
        <v>8</v>
      </c>
      <c r="O74" s="4">
        <f>CDM!$W83</f>
        <v>8</v>
      </c>
      <c r="P74" s="159">
        <f t="shared" si="13"/>
        <v>8</v>
      </c>
      <c r="Q74" s="159">
        <f t="shared" si="14"/>
        <v>0.88888888888888884</v>
      </c>
      <c r="R74" s="125">
        <f>IF(J74&lt;Objetivos!$D$17,0,IF(OR(Datos!J74=Objetivos!$D$39,J74&gt;Objetivos!$D$39),Datos!H74*Objetivos!$F$39,IF(OR(Datos!J74=Objetivos!$D$38,J74&gt;Objetivos!$D$38),Datos!H74*Objetivos!$F$38,IF(OR(Datos!J74=Objetivos!$D$37,J74&gt;Objetivos!$D$37),Datos!H74*Objetivos!$F$37,IF(OR(Datos!J74=Objetivos!$D$36,J74&gt;Objetivos!$D$36),Datos!H74*Objetivos!$F$36,IF(OR(Datos!J74=Objetivos!$D$35,J74&gt;Objetivos!$D$35),Datos!H74*Objetivos!$F$35,IF(OR(Datos!J74=Objetivos!$D$34,J74&gt;Objetivos!$D$34),Datos!H74*Objetivos!$F$34,IF(OR(Datos!J74=Objetivos!$D$33,J74&gt;Objetivos!$D$33),Datos!H74*Objetivos!$F$33,IF(OR(Datos!J74=Objetivos!$D$32,J74&gt;Objetivos!$D$32),Datos!H74*Objetivos!$F$32,IF(OR(Datos!J74=Objetivos!$D$31,J74&gt;Objetivos!$D$31),Datos!H74*Objetivos!$F$31,IF(OR(Datos!J74=Objetivos!$D$30,J74&gt;Objetivos!$D$30),Datos!H74*Objetivos!$F$30,IF(OR(Datos!J74=Objetivos!$D$29,J74&gt;Objetivos!$D$29),Datos!H74*Objetivos!$F$29,IF(OR(Datos!J74=Objetivos!$D$28,J74&gt;Objetivos!$D$28),Datos!H74*Objetivos!$F$28,IF(OR(Datos!J74=Objetivos!$D$27,J74&gt;Objetivos!$D$27),Datos!H74*Objetivos!$F$27,IF(OR(Datos!J74=Objetivos!$D$26,J74&gt;Objetivos!$D$26),Datos!H74*Objetivos!$F$26,IF(OR(Datos!J74=Objetivos!$D$25,J74&gt;Objetivos!$D$25),Datos!H74*Objetivos!$F$25,IF(OR(Datos!J74=Objetivos!$D$24,J74&gt;Objetivos!$D$24),Datos!H74*Objetivos!$F$24,IF(OR(Datos!J74=Objetivos!$D$23,J74&gt;Objetivos!$D$23),Datos!H74*Objetivos!$F$23,IF(OR(Datos!J74=Objetivos!$D$22,J74&gt;Objetivos!$D$22),Datos!H74*Objetivos!$F$22,IF(OR(Datos!J74=Objetivos!$D$21,J74&gt;Objetivos!$D$21),Datos!H74*Objetivos!$F$21,IF(OR(Datos!J74=Objetivos!$D$20,J74&gt;Objetivos!$D$20),Datos!H74*Objetivos!$F$20,IF(OR(Datos!J74=Objetivos!$D$19,J74&gt;Objetivos!$D$19),Datos!H74*Objetivos!$F$19,IF(OR(Datos!J74=Objetivos!$D$18,J74&gt;Objetivos!$D$18),Datos!H74*Objetivos!$F$18,IF(OR(Datos!J74=Objetivos!$D$17,J74&gt;Objetivos!$D$17),Datos!H74*Objetivos!$F$17))))))))))))))))))))))))</f>
        <v>0</v>
      </c>
      <c r="S74" s="125">
        <f>IF(K74&lt;Objetivos!$C$17,0,IF(OR(Datos!K74=Objetivos!$C$39,K74&gt;Objetivos!$C$39),Datos!I74*Objetivos!$E$39,IF(OR(Datos!K74=Objetivos!$C$38,K74&gt;Objetivos!$C$38),Datos!I74*Objetivos!$E$38,IF(OR(Datos!K74=Objetivos!$C$37,K74&gt;Objetivos!$C$37),Datos!I74*Objetivos!$E$37,IF(OR(Datos!K74=Objetivos!$C$36,K74&gt;Objetivos!$C$36),Datos!I74*Objetivos!$E$36,IF(OR(Datos!K74=Objetivos!$C$35,K74&gt;Objetivos!$C$35),Datos!I74*Objetivos!$E$35,IF(OR(Datos!K74=Objetivos!$C$34,K74&gt;Objetivos!$C$34),Datos!I74*Objetivos!$E$34,IF(OR(Datos!K74=Objetivos!$C$33,K74&gt;Objetivos!$C$33),Datos!I74*Objetivos!$E$33,IF(OR(Datos!K74=Objetivos!$C$32,K74&gt;Objetivos!$C$32),Datos!I74*Objetivos!$E$32,IF(OR(Datos!K74=Objetivos!$C$31,K74&gt;Objetivos!$C$31),Datos!I74*Objetivos!$E$31,IF(OR(Datos!K74=Objetivos!$C$30,K74&gt;Objetivos!$C$30),Datos!I74*Objetivos!$E$30,IF(OR(Datos!K74=Objetivos!$C$29,K74&gt;Objetivos!$C$29),Datos!I74*Objetivos!$E$29,IF(OR(Datos!K74=Objetivos!$C$28,K74&gt;Objetivos!$C$28),Datos!I74*Objetivos!$E$28,IF(OR(Datos!K74=Objetivos!$C$27,K74&gt;Objetivos!$C$27),Datos!I74*Objetivos!$E$27,IF(OR(Datos!K74=Objetivos!$C$26,K74&gt;Objetivos!$C$26),Datos!I74*Objetivos!$E$26,IF(OR(Datos!K74=Objetivos!$C$25,K74&gt;Objetivos!$C$25),Datos!I74*Objetivos!$E$25,IF(OR(Datos!K74=Objetivos!$C$24,K74&gt;Objetivos!$C$24),Datos!I74*Objetivos!$E$24,IF(OR(Datos!K74=Objetivos!$C$23,K74&gt;Objetivos!$C$23),Datos!I74*Objetivos!$E$23,IF(OR(Datos!K74=Objetivos!$C$22,K74&gt;Objetivos!$C$22),Datos!I74*Objetivos!$E$22,IF(OR(Datos!K74=Objetivos!$C$21,K74&gt;Objetivos!$C$21),Datos!I74*Objetivos!$E$21,IF(OR(Datos!K74=Objetivos!$C$20,K74&gt;Objetivos!$C$20),Datos!I74*Objetivos!$E$20,IF(OR(Datos!K74=Objetivos!$C$19,K74&gt;Objetivos!$C$19),Datos!I74*Objetivos!$E$19,IF(OR(Datos!K74=Objetivos!$C$18,K74&gt;Objetivos!$C$18),Datos!I74*Objetivos!$E$18,IF(OR(Datos!K74=Objetivos!$C$17,K74&gt;Objetivos!$C$17),Datos!I74*Objetivos!$E$17))))))))))))))))))))))))</f>
        <v>103.5</v>
      </c>
      <c r="T74" s="125">
        <f t="shared" si="15"/>
        <v>103.5</v>
      </c>
      <c r="U74" s="128">
        <f t="shared" si="16"/>
        <v>0</v>
      </c>
      <c r="V74" s="128">
        <f t="shared" si="17"/>
        <v>103.5</v>
      </c>
      <c r="W74" s="127">
        <f t="shared" si="18"/>
        <v>103.5</v>
      </c>
      <c r="X74" s="126">
        <f>+IF(OR(M74=Objetivos!$J$6,M74&gt;Objetivos!$J$6),W74*Objetivos!$K$6,IF(OR(M74=Objetivos!$J$7,M74&gt;Objetivos!$J$7),W74*Objetivos!$K$7,IF(OR(M74=Objetivos!$J$8,M74&gt;Objetivos!$J$8),W74*Objetivos!$K$8,IF(OR(M74=Objetivos!$J$9,M74&gt;Objetivos!$J$9),W74*Objetivos!$K$9,IF(OR(M74=Objetivos!$J$13,M74&lt;Objetivos!$J$13),W74*Objetivos!$K$13,IF(OR(M74=Objetivos!$J$12,M74&lt;Objetivos!$J$12),W74*Objetivos!$K$12,IF(OR(M74=Objetivos!$J$11,M74&lt;Objetivos!$J$11),W74*Objetivos!$K$11,IF(OR(M74=Objetivos!$J$10,M74&lt;Objetivos!$J$10),W74*Objetivos!$K$10,0))))))))</f>
        <v>10.350000000000001</v>
      </c>
      <c r="Y74" s="127">
        <f t="shared" si="19"/>
        <v>113.85</v>
      </c>
    </row>
    <row r="75" spans="1:25" x14ac:dyDescent="0.25">
      <c r="A75" s="104">
        <f>CDM!$A84</f>
        <v>0</v>
      </c>
      <c r="B75" s="107">
        <f>CDM!$C84</f>
        <v>0</v>
      </c>
      <c r="C75" s="104">
        <f>CDM!$D84</f>
        <v>0</v>
      </c>
      <c r="D75" s="105"/>
      <c r="E75" s="167">
        <f>CDM!$F84</f>
        <v>0</v>
      </c>
      <c r="F75" s="105">
        <f>CDM!$G84</f>
        <v>0</v>
      </c>
      <c r="G75" s="168">
        <f>CDM!$I84</f>
        <v>0</v>
      </c>
      <c r="H75" s="169">
        <f>IFERROR(VLOOKUP(C75,Movil_Report!A:B,2,0),0)</f>
        <v>0</v>
      </c>
      <c r="I75" s="169">
        <f>CDM!$R84</f>
        <v>0</v>
      </c>
      <c r="J75" s="124">
        <f t="shared" si="10"/>
        <v>0</v>
      </c>
      <c r="K75" s="124">
        <f t="shared" si="11"/>
        <v>0</v>
      </c>
      <c r="L75" s="169">
        <f>CDM!$AB84</f>
        <v>0</v>
      </c>
      <c r="M75" s="165">
        <f t="shared" si="12"/>
        <v>0</v>
      </c>
      <c r="N75" s="4">
        <f>CDM!$U84</f>
        <v>0</v>
      </c>
      <c r="O75" s="4">
        <f>CDM!$W84</f>
        <v>0</v>
      </c>
      <c r="P75" s="159">
        <f t="shared" si="13"/>
        <v>0</v>
      </c>
      <c r="Q75" s="159">
        <f t="shared" si="14"/>
        <v>0</v>
      </c>
      <c r="R75" s="125">
        <f>IF(J75&lt;Objetivos!$D$17,0,IF(OR(Datos!J75=Objetivos!$D$39,J75&gt;Objetivos!$D$39),Datos!H75*Objetivos!$F$39,IF(OR(Datos!J75=Objetivos!$D$38,J75&gt;Objetivos!$D$38),Datos!H75*Objetivos!$F$38,IF(OR(Datos!J75=Objetivos!$D$37,J75&gt;Objetivos!$D$37),Datos!H75*Objetivos!$F$37,IF(OR(Datos!J75=Objetivos!$D$36,J75&gt;Objetivos!$D$36),Datos!H75*Objetivos!$F$36,IF(OR(Datos!J75=Objetivos!$D$35,J75&gt;Objetivos!$D$35),Datos!H75*Objetivos!$F$35,IF(OR(Datos!J75=Objetivos!$D$34,J75&gt;Objetivos!$D$34),Datos!H75*Objetivos!$F$34,IF(OR(Datos!J75=Objetivos!$D$33,J75&gt;Objetivos!$D$33),Datos!H75*Objetivos!$F$33,IF(OR(Datos!J75=Objetivos!$D$32,J75&gt;Objetivos!$D$32),Datos!H75*Objetivos!$F$32,IF(OR(Datos!J75=Objetivos!$D$31,J75&gt;Objetivos!$D$31),Datos!H75*Objetivos!$F$31,IF(OR(Datos!J75=Objetivos!$D$30,J75&gt;Objetivos!$D$30),Datos!H75*Objetivos!$F$30,IF(OR(Datos!J75=Objetivos!$D$29,J75&gt;Objetivos!$D$29),Datos!H75*Objetivos!$F$29,IF(OR(Datos!J75=Objetivos!$D$28,J75&gt;Objetivos!$D$28),Datos!H75*Objetivos!$F$28,IF(OR(Datos!J75=Objetivos!$D$27,J75&gt;Objetivos!$D$27),Datos!H75*Objetivos!$F$27,IF(OR(Datos!J75=Objetivos!$D$26,J75&gt;Objetivos!$D$26),Datos!H75*Objetivos!$F$26,IF(OR(Datos!J75=Objetivos!$D$25,J75&gt;Objetivos!$D$25),Datos!H75*Objetivos!$F$25,IF(OR(Datos!J75=Objetivos!$D$24,J75&gt;Objetivos!$D$24),Datos!H75*Objetivos!$F$24,IF(OR(Datos!J75=Objetivos!$D$23,J75&gt;Objetivos!$D$23),Datos!H75*Objetivos!$F$23,IF(OR(Datos!J75=Objetivos!$D$22,J75&gt;Objetivos!$D$22),Datos!H75*Objetivos!$F$22,IF(OR(Datos!J75=Objetivos!$D$21,J75&gt;Objetivos!$D$21),Datos!H75*Objetivos!$F$21,IF(OR(Datos!J75=Objetivos!$D$20,J75&gt;Objetivos!$D$20),Datos!H75*Objetivos!$F$20,IF(OR(Datos!J75=Objetivos!$D$19,J75&gt;Objetivos!$D$19),Datos!H75*Objetivos!$F$19,IF(OR(Datos!J75=Objetivos!$D$18,J75&gt;Objetivos!$D$18),Datos!H75*Objetivos!$F$18,IF(OR(Datos!J75=Objetivos!$D$17,J75&gt;Objetivos!$D$17),Datos!H75*Objetivos!$F$17))))))))))))))))))))))))</f>
        <v>0</v>
      </c>
      <c r="S75" s="125">
        <f>IF(K75&lt;Objetivos!$C$17,0,IF(OR(Datos!K75=Objetivos!$C$39,K75&gt;Objetivos!$C$39),Datos!I75*Objetivos!$E$39,IF(OR(Datos!K75=Objetivos!$C$38,K75&gt;Objetivos!$C$38),Datos!I75*Objetivos!$E$38,IF(OR(Datos!K75=Objetivos!$C$37,K75&gt;Objetivos!$C$37),Datos!I75*Objetivos!$E$37,IF(OR(Datos!K75=Objetivos!$C$36,K75&gt;Objetivos!$C$36),Datos!I75*Objetivos!$E$36,IF(OR(Datos!K75=Objetivos!$C$35,K75&gt;Objetivos!$C$35),Datos!I75*Objetivos!$E$35,IF(OR(Datos!K75=Objetivos!$C$34,K75&gt;Objetivos!$C$34),Datos!I75*Objetivos!$E$34,IF(OR(Datos!K75=Objetivos!$C$33,K75&gt;Objetivos!$C$33),Datos!I75*Objetivos!$E$33,IF(OR(Datos!K75=Objetivos!$C$32,K75&gt;Objetivos!$C$32),Datos!I75*Objetivos!$E$32,IF(OR(Datos!K75=Objetivos!$C$31,K75&gt;Objetivos!$C$31),Datos!I75*Objetivos!$E$31,IF(OR(Datos!K75=Objetivos!$C$30,K75&gt;Objetivos!$C$30),Datos!I75*Objetivos!$E$30,IF(OR(Datos!K75=Objetivos!$C$29,K75&gt;Objetivos!$C$29),Datos!I75*Objetivos!$E$29,IF(OR(Datos!K75=Objetivos!$C$28,K75&gt;Objetivos!$C$28),Datos!I75*Objetivos!$E$28,IF(OR(Datos!K75=Objetivos!$C$27,K75&gt;Objetivos!$C$27),Datos!I75*Objetivos!$E$27,IF(OR(Datos!K75=Objetivos!$C$26,K75&gt;Objetivos!$C$26),Datos!I75*Objetivos!$E$26,IF(OR(Datos!K75=Objetivos!$C$25,K75&gt;Objetivos!$C$25),Datos!I75*Objetivos!$E$25,IF(OR(Datos!K75=Objetivos!$C$24,K75&gt;Objetivos!$C$24),Datos!I75*Objetivos!$E$24,IF(OR(Datos!K75=Objetivos!$C$23,K75&gt;Objetivos!$C$23),Datos!I75*Objetivos!$E$23,IF(OR(Datos!K75=Objetivos!$C$22,K75&gt;Objetivos!$C$22),Datos!I75*Objetivos!$E$22,IF(OR(Datos!K75=Objetivos!$C$21,K75&gt;Objetivos!$C$21),Datos!I75*Objetivos!$E$21,IF(OR(Datos!K75=Objetivos!$C$20,K75&gt;Objetivos!$C$20),Datos!I75*Objetivos!$E$20,IF(OR(Datos!K75=Objetivos!$C$19,K75&gt;Objetivos!$C$19),Datos!I75*Objetivos!$E$19,IF(OR(Datos!K75=Objetivos!$C$18,K75&gt;Objetivos!$C$18),Datos!I75*Objetivos!$E$18,IF(OR(Datos!K75=Objetivos!$C$17,K75&gt;Objetivos!$C$17),Datos!I75*Objetivos!$E$17))))))))))))))))))))))))</f>
        <v>0</v>
      </c>
      <c r="T75" s="125">
        <f t="shared" si="15"/>
        <v>0</v>
      </c>
      <c r="U75" s="128">
        <f t="shared" si="16"/>
        <v>0</v>
      </c>
      <c r="V75" s="128">
        <f t="shared" si="17"/>
        <v>0</v>
      </c>
      <c r="W75" s="127">
        <f t="shared" si="18"/>
        <v>0</v>
      </c>
      <c r="X75" s="126">
        <f>+IF(OR(M75=Objetivos!$J$6,M75&gt;Objetivos!$J$6),W75*Objetivos!$K$6,IF(OR(M75=Objetivos!$J$7,M75&gt;Objetivos!$J$7),W75*Objetivos!$K$7,IF(OR(M75=Objetivos!$J$8,M75&gt;Objetivos!$J$8),W75*Objetivos!$K$8,IF(OR(M75=Objetivos!$J$9,M75&gt;Objetivos!$J$9),W75*Objetivos!$K$9,IF(OR(M75=Objetivos!$J$13,M75&lt;Objetivos!$J$13),W75*Objetivos!$K$13,IF(OR(M75=Objetivos!$J$12,M75&lt;Objetivos!$J$12),W75*Objetivos!$K$12,IF(OR(M75=Objetivos!$J$11,M75&lt;Objetivos!$J$11),W75*Objetivos!$K$11,IF(OR(M75=Objetivos!$J$10,M75&lt;Objetivos!$J$10),W75*Objetivos!$K$10,0))))))))</f>
        <v>0</v>
      </c>
      <c r="Y75" s="127">
        <f t="shared" si="19"/>
        <v>0</v>
      </c>
    </row>
    <row r="76" spans="1:25" x14ac:dyDescent="0.25">
      <c r="A76" s="104">
        <f>CDM!$A85</f>
        <v>0</v>
      </c>
      <c r="B76" s="107">
        <f>CDM!$C85</f>
        <v>0</v>
      </c>
      <c r="C76" s="104">
        <f>CDM!$D85</f>
        <v>0</v>
      </c>
      <c r="D76" s="105"/>
      <c r="E76" s="167">
        <f>CDM!$F85</f>
        <v>0</v>
      </c>
      <c r="F76" s="105">
        <f>CDM!$G85</f>
        <v>0</v>
      </c>
      <c r="G76" s="168">
        <f>CDM!$I85</f>
        <v>0</v>
      </c>
      <c r="H76" s="169">
        <f>IFERROR(VLOOKUP(C76,Movil_Report!A:B,2,0),0)</f>
        <v>0</v>
      </c>
      <c r="I76" s="169">
        <f>CDM!$R85</f>
        <v>0</v>
      </c>
      <c r="J76" s="124">
        <f t="shared" ref="J76:J78" si="20">+IFERROR(H76/G76,0)</f>
        <v>0</v>
      </c>
      <c r="K76" s="124">
        <f t="shared" ref="K76:K78" si="21">IFERROR(I76/G76,0)</f>
        <v>0</v>
      </c>
      <c r="L76" s="169">
        <f>CDM!$AB85</f>
        <v>0</v>
      </c>
      <c r="M76" s="165">
        <f t="shared" ref="M76:M78" si="22">+IFERROR(L76/I76,0)</f>
        <v>0</v>
      </c>
      <c r="N76" s="4">
        <f>CDM!$U85</f>
        <v>0</v>
      </c>
      <c r="O76" s="4">
        <f>CDM!$W85</f>
        <v>0</v>
      </c>
      <c r="P76" s="159">
        <f t="shared" ref="P76:P78" si="23">IFERROR(N76/H76,0)</f>
        <v>0</v>
      </c>
      <c r="Q76" s="159">
        <f t="shared" ref="Q76:Q78" si="24">IFERROR(O76/I76,0)</f>
        <v>0</v>
      </c>
      <c r="R76" s="125">
        <f>IF(J76&lt;Objetivos!$D$17,0,IF(OR(Datos!J76=Objetivos!$D$39,J76&gt;Objetivos!$D$39),Datos!H76*Objetivos!$F$39,IF(OR(Datos!J76=Objetivos!$D$38,J76&gt;Objetivos!$D$38),Datos!H76*Objetivos!$F$38,IF(OR(Datos!J76=Objetivos!$D$37,J76&gt;Objetivos!$D$37),Datos!H76*Objetivos!$F$37,IF(OR(Datos!J76=Objetivos!$D$36,J76&gt;Objetivos!$D$36),Datos!H76*Objetivos!$F$36,IF(OR(Datos!J76=Objetivos!$D$35,J76&gt;Objetivos!$D$35),Datos!H76*Objetivos!$F$35,IF(OR(Datos!J76=Objetivos!$D$34,J76&gt;Objetivos!$D$34),Datos!H76*Objetivos!$F$34,IF(OR(Datos!J76=Objetivos!$D$33,J76&gt;Objetivos!$D$33),Datos!H76*Objetivos!$F$33,IF(OR(Datos!J76=Objetivos!$D$32,J76&gt;Objetivos!$D$32),Datos!H76*Objetivos!$F$32,IF(OR(Datos!J76=Objetivos!$D$31,J76&gt;Objetivos!$D$31),Datos!H76*Objetivos!$F$31,IF(OR(Datos!J76=Objetivos!$D$30,J76&gt;Objetivos!$D$30),Datos!H76*Objetivos!$F$30,IF(OR(Datos!J76=Objetivos!$D$29,J76&gt;Objetivos!$D$29),Datos!H76*Objetivos!$F$29,IF(OR(Datos!J76=Objetivos!$D$28,J76&gt;Objetivos!$D$28),Datos!H76*Objetivos!$F$28,IF(OR(Datos!J76=Objetivos!$D$27,J76&gt;Objetivos!$D$27),Datos!H76*Objetivos!$F$27,IF(OR(Datos!J76=Objetivos!$D$26,J76&gt;Objetivos!$D$26),Datos!H76*Objetivos!$F$26,IF(OR(Datos!J76=Objetivos!$D$25,J76&gt;Objetivos!$D$25),Datos!H76*Objetivos!$F$25,IF(OR(Datos!J76=Objetivos!$D$24,J76&gt;Objetivos!$D$24),Datos!H76*Objetivos!$F$24,IF(OR(Datos!J76=Objetivos!$D$23,J76&gt;Objetivos!$D$23),Datos!H76*Objetivos!$F$23,IF(OR(Datos!J76=Objetivos!$D$22,J76&gt;Objetivos!$D$22),Datos!H76*Objetivos!$F$22,IF(OR(Datos!J76=Objetivos!$D$21,J76&gt;Objetivos!$D$21),Datos!H76*Objetivos!$F$21,IF(OR(Datos!J76=Objetivos!$D$20,J76&gt;Objetivos!$D$20),Datos!H76*Objetivos!$F$20,IF(OR(Datos!J76=Objetivos!$D$19,J76&gt;Objetivos!$D$19),Datos!H76*Objetivos!$F$19,IF(OR(Datos!J76=Objetivos!$D$18,J76&gt;Objetivos!$D$18),Datos!H76*Objetivos!$F$18,IF(OR(Datos!J76=Objetivos!$D$17,J76&gt;Objetivos!$D$17),Datos!H76*Objetivos!$F$17))))))))))))))))))))))))</f>
        <v>0</v>
      </c>
      <c r="S76" s="125">
        <f>IF(K76&lt;Objetivos!$C$17,0,IF(OR(Datos!K76=Objetivos!$C$39,K76&gt;Objetivos!$C$39),Datos!I76*Objetivos!$E$39,IF(OR(Datos!K76=Objetivos!$C$38,K76&gt;Objetivos!$C$38),Datos!I76*Objetivos!$E$38,IF(OR(Datos!K76=Objetivos!$C$37,K76&gt;Objetivos!$C$37),Datos!I76*Objetivos!$E$37,IF(OR(Datos!K76=Objetivos!$C$36,K76&gt;Objetivos!$C$36),Datos!I76*Objetivos!$E$36,IF(OR(Datos!K76=Objetivos!$C$35,K76&gt;Objetivos!$C$35),Datos!I76*Objetivos!$E$35,IF(OR(Datos!K76=Objetivos!$C$34,K76&gt;Objetivos!$C$34),Datos!I76*Objetivos!$E$34,IF(OR(Datos!K76=Objetivos!$C$33,K76&gt;Objetivos!$C$33),Datos!I76*Objetivos!$E$33,IF(OR(Datos!K76=Objetivos!$C$32,K76&gt;Objetivos!$C$32),Datos!I76*Objetivos!$E$32,IF(OR(Datos!K76=Objetivos!$C$31,K76&gt;Objetivos!$C$31),Datos!I76*Objetivos!$E$31,IF(OR(Datos!K76=Objetivos!$C$30,K76&gt;Objetivos!$C$30),Datos!I76*Objetivos!$E$30,IF(OR(Datos!K76=Objetivos!$C$29,K76&gt;Objetivos!$C$29),Datos!I76*Objetivos!$E$29,IF(OR(Datos!K76=Objetivos!$C$28,K76&gt;Objetivos!$C$28),Datos!I76*Objetivos!$E$28,IF(OR(Datos!K76=Objetivos!$C$27,K76&gt;Objetivos!$C$27),Datos!I76*Objetivos!$E$27,IF(OR(Datos!K76=Objetivos!$C$26,K76&gt;Objetivos!$C$26),Datos!I76*Objetivos!$E$26,IF(OR(Datos!K76=Objetivos!$C$25,K76&gt;Objetivos!$C$25),Datos!I76*Objetivos!$E$25,IF(OR(Datos!K76=Objetivos!$C$24,K76&gt;Objetivos!$C$24),Datos!I76*Objetivos!$E$24,IF(OR(Datos!K76=Objetivos!$C$23,K76&gt;Objetivos!$C$23),Datos!I76*Objetivos!$E$23,IF(OR(Datos!K76=Objetivos!$C$22,K76&gt;Objetivos!$C$22),Datos!I76*Objetivos!$E$22,IF(OR(Datos!K76=Objetivos!$C$21,K76&gt;Objetivos!$C$21),Datos!I76*Objetivos!$E$21,IF(OR(Datos!K76=Objetivos!$C$20,K76&gt;Objetivos!$C$20),Datos!I76*Objetivos!$E$20,IF(OR(Datos!K76=Objetivos!$C$19,K76&gt;Objetivos!$C$19),Datos!I76*Objetivos!$E$19,IF(OR(Datos!K76=Objetivos!$C$18,K76&gt;Objetivos!$C$18),Datos!I76*Objetivos!$E$18,IF(OR(Datos!K76=Objetivos!$C$17,K76&gt;Objetivos!$C$17),Datos!I76*Objetivos!$E$17))))))))))))))))))))))))</f>
        <v>0</v>
      </c>
      <c r="T76" s="125">
        <f t="shared" ref="T76:T78" si="25">+R76+S76</f>
        <v>0</v>
      </c>
      <c r="U76" s="128">
        <f t="shared" ref="U76:U78" si="26">+IF(P76&gt;=80%,R76,R76*P76)</f>
        <v>0</v>
      </c>
      <c r="V76" s="128">
        <f t="shared" ref="V76:V78" si="27">+IF(Q76&gt;=60%,S76,S76*Q76)</f>
        <v>0</v>
      </c>
      <c r="W76" s="127">
        <f t="shared" ref="W76:W78" si="28">+U76+V76</f>
        <v>0</v>
      </c>
      <c r="X76" s="126">
        <f>+IF(OR(M76=Objetivos!$J$6,M76&gt;Objetivos!$J$6),W76*Objetivos!$K$6,IF(OR(M76=Objetivos!$J$7,M76&gt;Objetivos!$J$7),W76*Objetivos!$K$7,IF(OR(M76=Objetivos!$J$8,M76&gt;Objetivos!$J$8),W76*Objetivos!$K$8,IF(OR(M76=Objetivos!$J$9,M76&gt;Objetivos!$J$9),W76*Objetivos!$K$9,IF(OR(M76=Objetivos!$J$13,M76&lt;Objetivos!$J$13),W76*Objetivos!$K$13,IF(OR(M76=Objetivos!$J$12,M76&lt;Objetivos!$J$12),W76*Objetivos!$K$12,IF(OR(M76=Objetivos!$J$11,M76&lt;Objetivos!$J$11),W76*Objetivos!$K$11,IF(OR(M76=Objetivos!$J$10,M76&lt;Objetivos!$J$10),W76*Objetivos!$K$10,0))))))))</f>
        <v>0</v>
      </c>
      <c r="Y76" s="127">
        <f t="shared" ref="Y76:Y78" si="29">+W76+X76</f>
        <v>0</v>
      </c>
    </row>
    <row r="77" spans="1:25" x14ac:dyDescent="0.25">
      <c r="A77" s="104">
        <f>CDM!$A86</f>
        <v>0</v>
      </c>
      <c r="B77" s="107">
        <f>CDM!$C86</f>
        <v>0</v>
      </c>
      <c r="C77" s="104">
        <f>CDM!$D86</f>
        <v>0</v>
      </c>
      <c r="D77" s="105"/>
      <c r="E77" s="167">
        <f>CDM!$F86</f>
        <v>0</v>
      </c>
      <c r="F77" s="105">
        <f>CDM!$G86</f>
        <v>0</v>
      </c>
      <c r="G77" s="168">
        <f>CDM!$I86</f>
        <v>0</v>
      </c>
      <c r="H77" s="169">
        <f>IFERROR(VLOOKUP(C77,Movil_Report!A:B,2,0),0)</f>
        <v>0</v>
      </c>
      <c r="I77" s="169">
        <f>CDM!$R86</f>
        <v>0</v>
      </c>
      <c r="J77" s="124">
        <f t="shared" si="20"/>
        <v>0</v>
      </c>
      <c r="K77" s="124">
        <f t="shared" si="21"/>
        <v>0</v>
      </c>
      <c r="L77" s="169">
        <f>CDM!$AB86</f>
        <v>0</v>
      </c>
      <c r="M77" s="165">
        <f t="shared" si="22"/>
        <v>0</v>
      </c>
      <c r="N77" s="4">
        <f>CDM!$U86</f>
        <v>0</v>
      </c>
      <c r="O77" s="4">
        <f>CDM!$W86</f>
        <v>0</v>
      </c>
      <c r="P77" s="159">
        <f t="shared" si="23"/>
        <v>0</v>
      </c>
      <c r="Q77" s="159">
        <f t="shared" si="24"/>
        <v>0</v>
      </c>
      <c r="R77" s="125">
        <f>IF(J77&lt;Objetivos!$D$17,0,IF(OR(Datos!J77=Objetivos!$D$39,J77&gt;Objetivos!$D$39),Datos!H77*Objetivos!$F$39,IF(OR(Datos!J77=Objetivos!$D$38,J77&gt;Objetivos!$D$38),Datos!H77*Objetivos!$F$38,IF(OR(Datos!J77=Objetivos!$D$37,J77&gt;Objetivos!$D$37),Datos!H77*Objetivos!$F$37,IF(OR(Datos!J77=Objetivos!$D$36,J77&gt;Objetivos!$D$36),Datos!H77*Objetivos!$F$36,IF(OR(Datos!J77=Objetivos!$D$35,J77&gt;Objetivos!$D$35),Datos!H77*Objetivos!$F$35,IF(OR(Datos!J77=Objetivos!$D$34,J77&gt;Objetivos!$D$34),Datos!H77*Objetivos!$F$34,IF(OR(Datos!J77=Objetivos!$D$33,J77&gt;Objetivos!$D$33),Datos!H77*Objetivos!$F$33,IF(OR(Datos!J77=Objetivos!$D$32,J77&gt;Objetivos!$D$32),Datos!H77*Objetivos!$F$32,IF(OR(Datos!J77=Objetivos!$D$31,J77&gt;Objetivos!$D$31),Datos!H77*Objetivos!$F$31,IF(OR(Datos!J77=Objetivos!$D$30,J77&gt;Objetivos!$D$30),Datos!H77*Objetivos!$F$30,IF(OR(Datos!J77=Objetivos!$D$29,J77&gt;Objetivos!$D$29),Datos!H77*Objetivos!$F$29,IF(OR(Datos!J77=Objetivos!$D$28,J77&gt;Objetivos!$D$28),Datos!H77*Objetivos!$F$28,IF(OR(Datos!J77=Objetivos!$D$27,J77&gt;Objetivos!$D$27),Datos!H77*Objetivos!$F$27,IF(OR(Datos!J77=Objetivos!$D$26,J77&gt;Objetivos!$D$26),Datos!H77*Objetivos!$F$26,IF(OR(Datos!J77=Objetivos!$D$25,J77&gt;Objetivos!$D$25),Datos!H77*Objetivos!$F$25,IF(OR(Datos!J77=Objetivos!$D$24,J77&gt;Objetivos!$D$24),Datos!H77*Objetivos!$F$24,IF(OR(Datos!J77=Objetivos!$D$23,J77&gt;Objetivos!$D$23),Datos!H77*Objetivos!$F$23,IF(OR(Datos!J77=Objetivos!$D$22,J77&gt;Objetivos!$D$22),Datos!H77*Objetivos!$F$22,IF(OR(Datos!J77=Objetivos!$D$21,J77&gt;Objetivos!$D$21),Datos!H77*Objetivos!$F$21,IF(OR(Datos!J77=Objetivos!$D$20,J77&gt;Objetivos!$D$20),Datos!H77*Objetivos!$F$20,IF(OR(Datos!J77=Objetivos!$D$19,J77&gt;Objetivos!$D$19),Datos!H77*Objetivos!$F$19,IF(OR(Datos!J77=Objetivos!$D$18,J77&gt;Objetivos!$D$18),Datos!H77*Objetivos!$F$18,IF(OR(Datos!J77=Objetivos!$D$17,J77&gt;Objetivos!$D$17),Datos!H77*Objetivos!$F$17))))))))))))))))))))))))</f>
        <v>0</v>
      </c>
      <c r="S77" s="125">
        <f>IF(K77&lt;Objetivos!$C$17,0,IF(OR(Datos!K77=Objetivos!$C$39,K77&gt;Objetivos!$C$39),Datos!I77*Objetivos!$E$39,IF(OR(Datos!K77=Objetivos!$C$38,K77&gt;Objetivos!$C$38),Datos!I77*Objetivos!$E$38,IF(OR(Datos!K77=Objetivos!$C$37,K77&gt;Objetivos!$C$37),Datos!I77*Objetivos!$E$37,IF(OR(Datos!K77=Objetivos!$C$36,K77&gt;Objetivos!$C$36),Datos!I77*Objetivos!$E$36,IF(OR(Datos!K77=Objetivos!$C$35,K77&gt;Objetivos!$C$35),Datos!I77*Objetivos!$E$35,IF(OR(Datos!K77=Objetivos!$C$34,K77&gt;Objetivos!$C$34),Datos!I77*Objetivos!$E$34,IF(OR(Datos!K77=Objetivos!$C$33,K77&gt;Objetivos!$C$33),Datos!I77*Objetivos!$E$33,IF(OR(Datos!K77=Objetivos!$C$32,K77&gt;Objetivos!$C$32),Datos!I77*Objetivos!$E$32,IF(OR(Datos!K77=Objetivos!$C$31,K77&gt;Objetivos!$C$31),Datos!I77*Objetivos!$E$31,IF(OR(Datos!K77=Objetivos!$C$30,K77&gt;Objetivos!$C$30),Datos!I77*Objetivos!$E$30,IF(OR(Datos!K77=Objetivos!$C$29,K77&gt;Objetivos!$C$29),Datos!I77*Objetivos!$E$29,IF(OR(Datos!K77=Objetivos!$C$28,K77&gt;Objetivos!$C$28),Datos!I77*Objetivos!$E$28,IF(OR(Datos!K77=Objetivos!$C$27,K77&gt;Objetivos!$C$27),Datos!I77*Objetivos!$E$27,IF(OR(Datos!K77=Objetivos!$C$26,K77&gt;Objetivos!$C$26),Datos!I77*Objetivos!$E$26,IF(OR(Datos!K77=Objetivos!$C$25,K77&gt;Objetivos!$C$25),Datos!I77*Objetivos!$E$25,IF(OR(Datos!K77=Objetivos!$C$24,K77&gt;Objetivos!$C$24),Datos!I77*Objetivos!$E$24,IF(OR(Datos!K77=Objetivos!$C$23,K77&gt;Objetivos!$C$23),Datos!I77*Objetivos!$E$23,IF(OR(Datos!K77=Objetivos!$C$22,K77&gt;Objetivos!$C$22),Datos!I77*Objetivos!$E$22,IF(OR(Datos!K77=Objetivos!$C$21,K77&gt;Objetivos!$C$21),Datos!I77*Objetivos!$E$21,IF(OR(Datos!K77=Objetivos!$C$20,K77&gt;Objetivos!$C$20),Datos!I77*Objetivos!$E$20,IF(OR(Datos!K77=Objetivos!$C$19,K77&gt;Objetivos!$C$19),Datos!I77*Objetivos!$E$19,IF(OR(Datos!K77=Objetivos!$C$18,K77&gt;Objetivos!$C$18),Datos!I77*Objetivos!$E$18,IF(OR(Datos!K77=Objetivos!$C$17,K77&gt;Objetivos!$C$17),Datos!I77*Objetivos!$E$17))))))))))))))))))))))))</f>
        <v>0</v>
      </c>
      <c r="T77" s="125">
        <f t="shared" si="25"/>
        <v>0</v>
      </c>
      <c r="U77" s="128">
        <f t="shared" si="26"/>
        <v>0</v>
      </c>
      <c r="V77" s="128">
        <f t="shared" si="27"/>
        <v>0</v>
      </c>
      <c r="W77" s="127">
        <f t="shared" si="28"/>
        <v>0</v>
      </c>
      <c r="X77" s="126">
        <f>+IF(OR(M77=Objetivos!$J$6,M77&gt;Objetivos!$J$6),W77*Objetivos!$K$6,IF(OR(M77=Objetivos!$J$7,M77&gt;Objetivos!$J$7),W77*Objetivos!$K$7,IF(OR(M77=Objetivos!$J$8,M77&gt;Objetivos!$J$8),W77*Objetivos!$K$8,IF(OR(M77=Objetivos!$J$9,M77&gt;Objetivos!$J$9),W77*Objetivos!$K$9,IF(OR(M77=Objetivos!$J$13,M77&lt;Objetivos!$J$13),W77*Objetivos!$K$13,IF(OR(M77=Objetivos!$J$12,M77&lt;Objetivos!$J$12),W77*Objetivos!$K$12,IF(OR(M77=Objetivos!$J$11,M77&lt;Objetivos!$J$11),W77*Objetivos!$K$11,IF(OR(M77=Objetivos!$J$10,M77&lt;Objetivos!$J$10),W77*Objetivos!$K$10,0))))))))</f>
        <v>0</v>
      </c>
      <c r="Y77" s="127">
        <f t="shared" si="29"/>
        <v>0</v>
      </c>
    </row>
    <row r="78" spans="1:25" x14ac:dyDescent="0.25">
      <c r="A78" s="104">
        <f>CDM!$A87</f>
        <v>0</v>
      </c>
      <c r="B78" s="107">
        <f>CDM!$C87</f>
        <v>0</v>
      </c>
      <c r="C78" s="104">
        <f>CDM!$D87</f>
        <v>0</v>
      </c>
      <c r="D78" s="105"/>
      <c r="E78" s="167">
        <f>CDM!$F87</f>
        <v>0</v>
      </c>
      <c r="F78" s="105">
        <f>CDM!$G87</f>
        <v>0</v>
      </c>
      <c r="G78" s="168">
        <f>CDM!$I87</f>
        <v>0</v>
      </c>
      <c r="H78" s="169">
        <f>IFERROR(VLOOKUP(C78,Movil_Report!A:B,2,0),0)</f>
        <v>0</v>
      </c>
      <c r="I78" s="169">
        <f>CDM!$R87</f>
        <v>0</v>
      </c>
      <c r="J78" s="124">
        <f t="shared" si="20"/>
        <v>0</v>
      </c>
      <c r="K78" s="124">
        <f t="shared" si="21"/>
        <v>0</v>
      </c>
      <c r="L78" s="169">
        <f>CDM!$AB87</f>
        <v>0</v>
      </c>
      <c r="M78" s="165">
        <f t="shared" si="22"/>
        <v>0</v>
      </c>
      <c r="N78" s="4">
        <f>CDM!$U87</f>
        <v>0</v>
      </c>
      <c r="O78" s="4">
        <f>CDM!$W87</f>
        <v>0</v>
      </c>
      <c r="P78" s="159">
        <f t="shared" si="23"/>
        <v>0</v>
      </c>
      <c r="Q78" s="159">
        <f t="shared" si="24"/>
        <v>0</v>
      </c>
      <c r="R78" s="125">
        <f>IF(J78&lt;Objetivos!$D$17,0,IF(OR(Datos!J78=Objetivos!$D$39,J78&gt;Objetivos!$D$39),Datos!H78*Objetivos!$F$39,IF(OR(Datos!J78=Objetivos!$D$38,J78&gt;Objetivos!$D$38),Datos!H78*Objetivos!$F$38,IF(OR(Datos!J78=Objetivos!$D$37,J78&gt;Objetivos!$D$37),Datos!H78*Objetivos!$F$37,IF(OR(Datos!J78=Objetivos!$D$36,J78&gt;Objetivos!$D$36),Datos!H78*Objetivos!$F$36,IF(OR(Datos!J78=Objetivos!$D$35,J78&gt;Objetivos!$D$35),Datos!H78*Objetivos!$F$35,IF(OR(Datos!J78=Objetivos!$D$34,J78&gt;Objetivos!$D$34),Datos!H78*Objetivos!$F$34,IF(OR(Datos!J78=Objetivos!$D$33,J78&gt;Objetivos!$D$33),Datos!H78*Objetivos!$F$33,IF(OR(Datos!J78=Objetivos!$D$32,J78&gt;Objetivos!$D$32),Datos!H78*Objetivos!$F$32,IF(OR(Datos!J78=Objetivos!$D$31,J78&gt;Objetivos!$D$31),Datos!H78*Objetivos!$F$31,IF(OR(Datos!J78=Objetivos!$D$30,J78&gt;Objetivos!$D$30),Datos!H78*Objetivos!$F$30,IF(OR(Datos!J78=Objetivos!$D$29,J78&gt;Objetivos!$D$29),Datos!H78*Objetivos!$F$29,IF(OR(Datos!J78=Objetivos!$D$28,J78&gt;Objetivos!$D$28),Datos!H78*Objetivos!$F$28,IF(OR(Datos!J78=Objetivos!$D$27,J78&gt;Objetivos!$D$27),Datos!H78*Objetivos!$F$27,IF(OR(Datos!J78=Objetivos!$D$26,J78&gt;Objetivos!$D$26),Datos!H78*Objetivos!$F$26,IF(OR(Datos!J78=Objetivos!$D$25,J78&gt;Objetivos!$D$25),Datos!H78*Objetivos!$F$25,IF(OR(Datos!J78=Objetivos!$D$24,J78&gt;Objetivos!$D$24),Datos!H78*Objetivos!$F$24,IF(OR(Datos!J78=Objetivos!$D$23,J78&gt;Objetivos!$D$23),Datos!H78*Objetivos!$F$23,IF(OR(Datos!J78=Objetivos!$D$22,J78&gt;Objetivos!$D$22),Datos!H78*Objetivos!$F$22,IF(OR(Datos!J78=Objetivos!$D$21,J78&gt;Objetivos!$D$21),Datos!H78*Objetivos!$F$21,IF(OR(Datos!J78=Objetivos!$D$20,J78&gt;Objetivos!$D$20),Datos!H78*Objetivos!$F$20,IF(OR(Datos!J78=Objetivos!$D$19,J78&gt;Objetivos!$D$19),Datos!H78*Objetivos!$F$19,IF(OR(Datos!J78=Objetivos!$D$18,J78&gt;Objetivos!$D$18),Datos!H78*Objetivos!$F$18,IF(OR(Datos!J78=Objetivos!$D$17,J78&gt;Objetivos!$D$17),Datos!H78*Objetivos!$F$17))))))))))))))))))))))))</f>
        <v>0</v>
      </c>
      <c r="S78" s="125">
        <f>IF(K78&lt;Objetivos!$C$17,0,IF(OR(Datos!K78=Objetivos!$C$39,K78&gt;Objetivos!$C$39),Datos!I78*Objetivos!$E$39,IF(OR(Datos!K78=Objetivos!$C$38,K78&gt;Objetivos!$C$38),Datos!I78*Objetivos!$E$38,IF(OR(Datos!K78=Objetivos!$C$37,K78&gt;Objetivos!$C$37),Datos!I78*Objetivos!$E$37,IF(OR(Datos!K78=Objetivos!$C$36,K78&gt;Objetivos!$C$36),Datos!I78*Objetivos!$E$36,IF(OR(Datos!K78=Objetivos!$C$35,K78&gt;Objetivos!$C$35),Datos!I78*Objetivos!$E$35,IF(OR(Datos!K78=Objetivos!$C$34,K78&gt;Objetivos!$C$34),Datos!I78*Objetivos!$E$34,IF(OR(Datos!K78=Objetivos!$C$33,K78&gt;Objetivos!$C$33),Datos!I78*Objetivos!$E$33,IF(OR(Datos!K78=Objetivos!$C$32,K78&gt;Objetivos!$C$32),Datos!I78*Objetivos!$E$32,IF(OR(Datos!K78=Objetivos!$C$31,K78&gt;Objetivos!$C$31),Datos!I78*Objetivos!$E$31,IF(OR(Datos!K78=Objetivos!$C$30,K78&gt;Objetivos!$C$30),Datos!I78*Objetivos!$E$30,IF(OR(Datos!K78=Objetivos!$C$29,K78&gt;Objetivos!$C$29),Datos!I78*Objetivos!$E$29,IF(OR(Datos!K78=Objetivos!$C$28,K78&gt;Objetivos!$C$28),Datos!I78*Objetivos!$E$28,IF(OR(Datos!K78=Objetivos!$C$27,K78&gt;Objetivos!$C$27),Datos!I78*Objetivos!$E$27,IF(OR(Datos!K78=Objetivos!$C$26,K78&gt;Objetivos!$C$26),Datos!I78*Objetivos!$E$26,IF(OR(Datos!K78=Objetivos!$C$25,K78&gt;Objetivos!$C$25),Datos!I78*Objetivos!$E$25,IF(OR(Datos!K78=Objetivos!$C$24,K78&gt;Objetivos!$C$24),Datos!I78*Objetivos!$E$24,IF(OR(Datos!K78=Objetivos!$C$23,K78&gt;Objetivos!$C$23),Datos!I78*Objetivos!$E$23,IF(OR(Datos!K78=Objetivos!$C$22,K78&gt;Objetivos!$C$22),Datos!I78*Objetivos!$E$22,IF(OR(Datos!K78=Objetivos!$C$21,K78&gt;Objetivos!$C$21),Datos!I78*Objetivos!$E$21,IF(OR(Datos!K78=Objetivos!$C$20,K78&gt;Objetivos!$C$20),Datos!I78*Objetivos!$E$20,IF(OR(Datos!K78=Objetivos!$C$19,K78&gt;Objetivos!$C$19),Datos!I78*Objetivos!$E$19,IF(OR(Datos!K78=Objetivos!$C$18,K78&gt;Objetivos!$C$18),Datos!I78*Objetivos!$E$18,IF(OR(Datos!K78=Objetivos!$C$17,K78&gt;Objetivos!$C$17),Datos!I78*Objetivos!$E$17))))))))))))))))))))))))</f>
        <v>0</v>
      </c>
      <c r="T78" s="125">
        <f t="shared" si="25"/>
        <v>0</v>
      </c>
      <c r="U78" s="128">
        <f t="shared" si="26"/>
        <v>0</v>
      </c>
      <c r="V78" s="128">
        <f t="shared" si="27"/>
        <v>0</v>
      </c>
      <c r="W78" s="127">
        <f t="shared" si="28"/>
        <v>0</v>
      </c>
      <c r="X78" s="126">
        <f>+IF(OR(M78=Objetivos!$J$6,M78&gt;Objetivos!$J$6),W78*Objetivos!$K$6,IF(OR(M78=Objetivos!$J$7,M78&gt;Objetivos!$J$7),W78*Objetivos!$K$7,IF(OR(M78=Objetivos!$J$8,M78&gt;Objetivos!$J$8),W78*Objetivos!$K$8,IF(OR(M78=Objetivos!$J$9,M78&gt;Objetivos!$J$9),W78*Objetivos!$K$9,IF(OR(M78=Objetivos!$J$13,M78&lt;Objetivos!$J$13),W78*Objetivos!$K$13,IF(OR(M78=Objetivos!$J$12,M78&lt;Objetivos!$J$12),W78*Objetivos!$K$12,IF(OR(M78=Objetivos!$J$11,M78&lt;Objetivos!$J$11),W78*Objetivos!$K$11,IF(OR(M78=Objetivos!$J$10,M78&lt;Objetivos!$J$10),W78*Objetivos!$K$10,0))))))))</f>
        <v>0</v>
      </c>
      <c r="Y78" s="127">
        <f t="shared" si="29"/>
        <v>0</v>
      </c>
    </row>
    <row r="79" spans="1:25" x14ac:dyDescent="0.25">
      <c r="A79" s="104">
        <f>CDM!$A88</f>
        <v>0</v>
      </c>
      <c r="B79" s="107">
        <f>CDM!$C88</f>
        <v>0</v>
      </c>
      <c r="C79" s="104">
        <f>CDM!$D88</f>
        <v>0</v>
      </c>
      <c r="D79" s="105"/>
      <c r="E79" s="167">
        <f>CDM!$F88</f>
        <v>0</v>
      </c>
      <c r="F79" s="105">
        <f>CDM!$G88</f>
        <v>0</v>
      </c>
      <c r="G79" s="168">
        <f>CDM!$I88</f>
        <v>0</v>
      </c>
      <c r="H79" s="169">
        <f>IFERROR(VLOOKUP(C79,Movil_Report!A:B,2,0),0)</f>
        <v>0</v>
      </c>
      <c r="I79" s="169">
        <f>CDM!$R88</f>
        <v>0</v>
      </c>
      <c r="J79" s="124">
        <f t="shared" ref="J79:J86" si="30">+IFERROR(H79/G79,0)</f>
        <v>0</v>
      </c>
      <c r="K79" s="124">
        <f t="shared" ref="K79:K86" si="31">IFERROR(I79/G79,0)</f>
        <v>0</v>
      </c>
      <c r="L79" s="169">
        <f>CDM!$AB88</f>
        <v>0</v>
      </c>
      <c r="M79" s="165">
        <f t="shared" ref="M79:M86" si="32">+IFERROR(L79/I79,0)</f>
        <v>0</v>
      </c>
      <c r="N79" s="4">
        <f>CDM!$U88</f>
        <v>0</v>
      </c>
      <c r="O79" s="4">
        <f>CDM!$W88</f>
        <v>0</v>
      </c>
      <c r="P79" s="159">
        <f t="shared" ref="P79:P86" si="33">IFERROR(N79/H79,0)</f>
        <v>0</v>
      </c>
      <c r="Q79" s="159">
        <f t="shared" ref="Q79:Q86" si="34">IFERROR(O79/I79,0)</f>
        <v>0</v>
      </c>
      <c r="R79" s="125">
        <f>IF(J79&lt;Objetivos!$D$17,0,IF(OR(Datos!J79=Objetivos!$D$39,J79&gt;Objetivos!$D$39),Datos!H79*Objetivos!$F$39,IF(OR(Datos!J79=Objetivos!$D$38,J79&gt;Objetivos!$D$38),Datos!H79*Objetivos!$F$38,IF(OR(Datos!J79=Objetivos!$D$37,J79&gt;Objetivos!$D$37),Datos!H79*Objetivos!$F$37,IF(OR(Datos!J79=Objetivos!$D$36,J79&gt;Objetivos!$D$36),Datos!H79*Objetivos!$F$36,IF(OR(Datos!J79=Objetivos!$D$35,J79&gt;Objetivos!$D$35),Datos!H79*Objetivos!$F$35,IF(OR(Datos!J79=Objetivos!$D$34,J79&gt;Objetivos!$D$34),Datos!H79*Objetivos!$F$34,IF(OR(Datos!J79=Objetivos!$D$33,J79&gt;Objetivos!$D$33),Datos!H79*Objetivos!$F$33,IF(OR(Datos!J79=Objetivos!$D$32,J79&gt;Objetivos!$D$32),Datos!H79*Objetivos!$F$32,IF(OR(Datos!J79=Objetivos!$D$31,J79&gt;Objetivos!$D$31),Datos!H79*Objetivos!$F$31,IF(OR(Datos!J79=Objetivos!$D$30,J79&gt;Objetivos!$D$30),Datos!H79*Objetivos!$F$30,IF(OR(Datos!J79=Objetivos!$D$29,J79&gt;Objetivos!$D$29),Datos!H79*Objetivos!$F$29,IF(OR(Datos!J79=Objetivos!$D$28,J79&gt;Objetivos!$D$28),Datos!H79*Objetivos!$F$28,IF(OR(Datos!J79=Objetivos!$D$27,J79&gt;Objetivos!$D$27),Datos!H79*Objetivos!$F$27,IF(OR(Datos!J79=Objetivos!$D$26,J79&gt;Objetivos!$D$26),Datos!H79*Objetivos!$F$26,IF(OR(Datos!J79=Objetivos!$D$25,J79&gt;Objetivos!$D$25),Datos!H79*Objetivos!$F$25,IF(OR(Datos!J79=Objetivos!$D$24,J79&gt;Objetivos!$D$24),Datos!H79*Objetivos!$F$24,IF(OR(Datos!J79=Objetivos!$D$23,J79&gt;Objetivos!$D$23),Datos!H79*Objetivos!$F$23,IF(OR(Datos!J79=Objetivos!$D$22,J79&gt;Objetivos!$D$22),Datos!H79*Objetivos!$F$22,IF(OR(Datos!J79=Objetivos!$D$21,J79&gt;Objetivos!$D$21),Datos!H79*Objetivos!$F$21,IF(OR(Datos!J79=Objetivos!$D$20,J79&gt;Objetivos!$D$20),Datos!H79*Objetivos!$F$20,IF(OR(Datos!J79=Objetivos!$D$19,J79&gt;Objetivos!$D$19),Datos!H79*Objetivos!$F$19,IF(OR(Datos!J79=Objetivos!$D$18,J79&gt;Objetivos!$D$18),Datos!H79*Objetivos!$F$18,IF(OR(Datos!J79=Objetivos!$D$17,J79&gt;Objetivos!$D$17),Datos!H79*Objetivos!$F$17))))))))))))))))))))))))</f>
        <v>0</v>
      </c>
      <c r="S79" s="125">
        <f>IF(K79&lt;Objetivos!$C$17,0,IF(OR(Datos!K79=Objetivos!$C$39,K79&gt;Objetivos!$C$39),Datos!I79*Objetivos!$E$39,IF(OR(Datos!K79=Objetivos!$C$38,K79&gt;Objetivos!$C$38),Datos!I79*Objetivos!$E$38,IF(OR(Datos!K79=Objetivos!$C$37,K79&gt;Objetivos!$C$37),Datos!I79*Objetivos!$E$37,IF(OR(Datos!K79=Objetivos!$C$36,K79&gt;Objetivos!$C$36),Datos!I79*Objetivos!$E$36,IF(OR(Datos!K79=Objetivos!$C$35,K79&gt;Objetivos!$C$35),Datos!I79*Objetivos!$E$35,IF(OR(Datos!K79=Objetivos!$C$34,K79&gt;Objetivos!$C$34),Datos!I79*Objetivos!$E$34,IF(OR(Datos!K79=Objetivos!$C$33,K79&gt;Objetivos!$C$33),Datos!I79*Objetivos!$E$33,IF(OR(Datos!K79=Objetivos!$C$32,K79&gt;Objetivos!$C$32),Datos!I79*Objetivos!$E$32,IF(OR(Datos!K79=Objetivos!$C$31,K79&gt;Objetivos!$C$31),Datos!I79*Objetivos!$E$31,IF(OR(Datos!K79=Objetivos!$C$30,K79&gt;Objetivos!$C$30),Datos!I79*Objetivos!$E$30,IF(OR(Datos!K79=Objetivos!$C$29,K79&gt;Objetivos!$C$29),Datos!I79*Objetivos!$E$29,IF(OR(Datos!K79=Objetivos!$C$28,K79&gt;Objetivos!$C$28),Datos!I79*Objetivos!$E$28,IF(OR(Datos!K79=Objetivos!$C$27,K79&gt;Objetivos!$C$27),Datos!I79*Objetivos!$E$27,IF(OR(Datos!K79=Objetivos!$C$26,K79&gt;Objetivos!$C$26),Datos!I79*Objetivos!$E$26,IF(OR(Datos!K79=Objetivos!$C$25,K79&gt;Objetivos!$C$25),Datos!I79*Objetivos!$E$25,IF(OR(Datos!K79=Objetivos!$C$24,K79&gt;Objetivos!$C$24),Datos!I79*Objetivos!$E$24,IF(OR(Datos!K79=Objetivos!$C$23,K79&gt;Objetivos!$C$23),Datos!I79*Objetivos!$E$23,IF(OR(Datos!K79=Objetivos!$C$22,K79&gt;Objetivos!$C$22),Datos!I79*Objetivos!$E$22,IF(OR(Datos!K79=Objetivos!$C$21,K79&gt;Objetivos!$C$21),Datos!I79*Objetivos!$E$21,IF(OR(Datos!K79=Objetivos!$C$20,K79&gt;Objetivos!$C$20),Datos!I79*Objetivos!$E$20,IF(OR(Datos!K79=Objetivos!$C$19,K79&gt;Objetivos!$C$19),Datos!I79*Objetivos!$E$19,IF(OR(Datos!K79=Objetivos!$C$18,K79&gt;Objetivos!$C$18),Datos!I79*Objetivos!$E$18,IF(OR(Datos!K79=Objetivos!$C$17,K79&gt;Objetivos!$C$17),Datos!I79*Objetivos!$E$17))))))))))))))))))))))))</f>
        <v>0</v>
      </c>
      <c r="T79" s="125">
        <f t="shared" ref="T79:T86" si="35">+R79+S79</f>
        <v>0</v>
      </c>
      <c r="U79" s="128">
        <f t="shared" ref="U79:U86" si="36">+IF(P79&gt;=80%,R79,R79*P79)</f>
        <v>0</v>
      </c>
      <c r="V79" s="128">
        <f t="shared" ref="V79:V86" si="37">+IF(Q79&gt;=60%,S79,S79*Q79)</f>
        <v>0</v>
      </c>
      <c r="W79" s="127">
        <f t="shared" ref="W79:W86" si="38">+U79+V79</f>
        <v>0</v>
      </c>
      <c r="X79" s="126">
        <f>+IF(OR(M79=Objetivos!$J$6,M79&gt;Objetivos!$J$6),W79*Objetivos!$K$6,IF(OR(M79=Objetivos!$J$7,M79&gt;Objetivos!$J$7),W79*Objetivos!$K$7,IF(OR(M79=Objetivos!$J$8,M79&gt;Objetivos!$J$8),W79*Objetivos!$K$8,IF(OR(M79=Objetivos!$J$9,M79&gt;Objetivos!$J$9),W79*Objetivos!$K$9,IF(OR(M79=Objetivos!$J$13,M79&lt;Objetivos!$J$13),W79*Objetivos!$K$13,IF(OR(M79=Objetivos!$J$12,M79&lt;Objetivos!$J$12),W79*Objetivos!$K$12,IF(OR(M79=Objetivos!$J$11,M79&lt;Objetivos!$J$11),W79*Objetivos!$K$11,IF(OR(M79=Objetivos!$J$10,M79&lt;Objetivos!$J$10),W79*Objetivos!$K$10,0))))))))</f>
        <v>0</v>
      </c>
      <c r="Y79" s="127">
        <f t="shared" ref="Y79:Y86" si="39">+W79+X79</f>
        <v>0</v>
      </c>
    </row>
    <row r="80" spans="1:25" x14ac:dyDescent="0.25">
      <c r="A80" s="104">
        <f>CDM!$A89</f>
        <v>0</v>
      </c>
      <c r="B80" s="107">
        <f>CDM!$C89</f>
        <v>0</v>
      </c>
      <c r="C80" s="104">
        <f>CDM!$D89</f>
        <v>0</v>
      </c>
      <c r="D80" s="105"/>
      <c r="E80" s="167">
        <f>CDM!$F89</f>
        <v>0</v>
      </c>
      <c r="F80" s="105">
        <f>CDM!$G89</f>
        <v>0</v>
      </c>
      <c r="G80" s="168">
        <f>CDM!$I89</f>
        <v>0</v>
      </c>
      <c r="H80" s="169">
        <f>IFERROR(VLOOKUP(C80,Movil_Report!A:B,2,0),0)</f>
        <v>0</v>
      </c>
      <c r="I80" s="169">
        <f>CDM!$R89</f>
        <v>0</v>
      </c>
      <c r="J80" s="124">
        <f t="shared" si="30"/>
        <v>0</v>
      </c>
      <c r="K80" s="124">
        <f t="shared" si="31"/>
        <v>0</v>
      </c>
      <c r="L80" s="169">
        <f>CDM!$AB89</f>
        <v>0</v>
      </c>
      <c r="M80" s="165">
        <f t="shared" si="32"/>
        <v>0</v>
      </c>
      <c r="N80" s="4">
        <f>CDM!$U89</f>
        <v>0</v>
      </c>
      <c r="O80" s="4">
        <f>CDM!$W89</f>
        <v>0</v>
      </c>
      <c r="P80" s="159">
        <f t="shared" si="33"/>
        <v>0</v>
      </c>
      <c r="Q80" s="159">
        <f t="shared" si="34"/>
        <v>0</v>
      </c>
      <c r="R80" s="125">
        <f>IF(J80&lt;Objetivos!$D$17,0,IF(OR(Datos!J80=Objetivos!$D$39,J80&gt;Objetivos!$D$39),Datos!H80*Objetivos!$F$39,IF(OR(Datos!J80=Objetivos!$D$38,J80&gt;Objetivos!$D$38),Datos!H80*Objetivos!$F$38,IF(OR(Datos!J80=Objetivos!$D$37,J80&gt;Objetivos!$D$37),Datos!H80*Objetivos!$F$37,IF(OR(Datos!J80=Objetivos!$D$36,J80&gt;Objetivos!$D$36),Datos!H80*Objetivos!$F$36,IF(OR(Datos!J80=Objetivos!$D$35,J80&gt;Objetivos!$D$35),Datos!H80*Objetivos!$F$35,IF(OR(Datos!J80=Objetivos!$D$34,J80&gt;Objetivos!$D$34),Datos!H80*Objetivos!$F$34,IF(OR(Datos!J80=Objetivos!$D$33,J80&gt;Objetivos!$D$33),Datos!H80*Objetivos!$F$33,IF(OR(Datos!J80=Objetivos!$D$32,J80&gt;Objetivos!$D$32),Datos!H80*Objetivos!$F$32,IF(OR(Datos!J80=Objetivos!$D$31,J80&gt;Objetivos!$D$31),Datos!H80*Objetivos!$F$31,IF(OR(Datos!J80=Objetivos!$D$30,J80&gt;Objetivos!$D$30),Datos!H80*Objetivos!$F$30,IF(OR(Datos!J80=Objetivos!$D$29,J80&gt;Objetivos!$D$29),Datos!H80*Objetivos!$F$29,IF(OR(Datos!J80=Objetivos!$D$28,J80&gt;Objetivos!$D$28),Datos!H80*Objetivos!$F$28,IF(OR(Datos!J80=Objetivos!$D$27,J80&gt;Objetivos!$D$27),Datos!H80*Objetivos!$F$27,IF(OR(Datos!J80=Objetivos!$D$26,J80&gt;Objetivos!$D$26),Datos!H80*Objetivos!$F$26,IF(OR(Datos!J80=Objetivos!$D$25,J80&gt;Objetivos!$D$25),Datos!H80*Objetivos!$F$25,IF(OR(Datos!J80=Objetivos!$D$24,J80&gt;Objetivos!$D$24),Datos!H80*Objetivos!$F$24,IF(OR(Datos!J80=Objetivos!$D$23,J80&gt;Objetivos!$D$23),Datos!H80*Objetivos!$F$23,IF(OR(Datos!J80=Objetivos!$D$22,J80&gt;Objetivos!$D$22),Datos!H80*Objetivos!$F$22,IF(OR(Datos!J80=Objetivos!$D$21,J80&gt;Objetivos!$D$21),Datos!H80*Objetivos!$F$21,IF(OR(Datos!J80=Objetivos!$D$20,J80&gt;Objetivos!$D$20),Datos!H80*Objetivos!$F$20,IF(OR(Datos!J80=Objetivos!$D$19,J80&gt;Objetivos!$D$19),Datos!H80*Objetivos!$F$19,IF(OR(Datos!J80=Objetivos!$D$18,J80&gt;Objetivos!$D$18),Datos!H80*Objetivos!$F$18,IF(OR(Datos!J80=Objetivos!$D$17,J80&gt;Objetivos!$D$17),Datos!H80*Objetivos!$F$17))))))))))))))))))))))))</f>
        <v>0</v>
      </c>
      <c r="S80" s="125">
        <f>IF(K80&lt;Objetivos!$C$17,0,IF(OR(Datos!K80=Objetivos!$C$39,K80&gt;Objetivos!$C$39),Datos!I80*Objetivos!$E$39,IF(OR(Datos!K80=Objetivos!$C$38,K80&gt;Objetivos!$C$38),Datos!I80*Objetivos!$E$38,IF(OR(Datos!K80=Objetivos!$C$37,K80&gt;Objetivos!$C$37),Datos!I80*Objetivos!$E$37,IF(OR(Datos!K80=Objetivos!$C$36,K80&gt;Objetivos!$C$36),Datos!I80*Objetivos!$E$36,IF(OR(Datos!K80=Objetivos!$C$35,K80&gt;Objetivos!$C$35),Datos!I80*Objetivos!$E$35,IF(OR(Datos!K80=Objetivos!$C$34,K80&gt;Objetivos!$C$34),Datos!I80*Objetivos!$E$34,IF(OR(Datos!K80=Objetivos!$C$33,K80&gt;Objetivos!$C$33),Datos!I80*Objetivos!$E$33,IF(OR(Datos!K80=Objetivos!$C$32,K80&gt;Objetivos!$C$32),Datos!I80*Objetivos!$E$32,IF(OR(Datos!K80=Objetivos!$C$31,K80&gt;Objetivos!$C$31),Datos!I80*Objetivos!$E$31,IF(OR(Datos!K80=Objetivos!$C$30,K80&gt;Objetivos!$C$30),Datos!I80*Objetivos!$E$30,IF(OR(Datos!K80=Objetivos!$C$29,K80&gt;Objetivos!$C$29),Datos!I80*Objetivos!$E$29,IF(OR(Datos!K80=Objetivos!$C$28,K80&gt;Objetivos!$C$28),Datos!I80*Objetivos!$E$28,IF(OR(Datos!K80=Objetivos!$C$27,K80&gt;Objetivos!$C$27),Datos!I80*Objetivos!$E$27,IF(OR(Datos!K80=Objetivos!$C$26,K80&gt;Objetivos!$C$26),Datos!I80*Objetivos!$E$26,IF(OR(Datos!K80=Objetivos!$C$25,K80&gt;Objetivos!$C$25),Datos!I80*Objetivos!$E$25,IF(OR(Datos!K80=Objetivos!$C$24,K80&gt;Objetivos!$C$24),Datos!I80*Objetivos!$E$24,IF(OR(Datos!K80=Objetivos!$C$23,K80&gt;Objetivos!$C$23),Datos!I80*Objetivos!$E$23,IF(OR(Datos!K80=Objetivos!$C$22,K80&gt;Objetivos!$C$22),Datos!I80*Objetivos!$E$22,IF(OR(Datos!K80=Objetivos!$C$21,K80&gt;Objetivos!$C$21),Datos!I80*Objetivos!$E$21,IF(OR(Datos!K80=Objetivos!$C$20,K80&gt;Objetivos!$C$20),Datos!I80*Objetivos!$E$20,IF(OR(Datos!K80=Objetivos!$C$19,K80&gt;Objetivos!$C$19),Datos!I80*Objetivos!$E$19,IF(OR(Datos!K80=Objetivos!$C$18,K80&gt;Objetivos!$C$18),Datos!I80*Objetivos!$E$18,IF(OR(Datos!K80=Objetivos!$C$17,K80&gt;Objetivos!$C$17),Datos!I80*Objetivos!$E$17))))))))))))))))))))))))</f>
        <v>0</v>
      </c>
      <c r="T80" s="125">
        <f t="shared" si="35"/>
        <v>0</v>
      </c>
      <c r="U80" s="128">
        <f t="shared" si="36"/>
        <v>0</v>
      </c>
      <c r="V80" s="128">
        <f t="shared" si="37"/>
        <v>0</v>
      </c>
      <c r="W80" s="127">
        <f t="shared" si="38"/>
        <v>0</v>
      </c>
      <c r="X80" s="126">
        <f>+IF(OR(M80=Objetivos!$J$6,M80&gt;Objetivos!$J$6),W80*Objetivos!$K$6,IF(OR(M80=Objetivos!$J$7,M80&gt;Objetivos!$J$7),W80*Objetivos!$K$7,IF(OR(M80=Objetivos!$J$8,M80&gt;Objetivos!$J$8),W80*Objetivos!$K$8,IF(OR(M80=Objetivos!$J$9,M80&gt;Objetivos!$J$9),W80*Objetivos!$K$9,IF(OR(M80=Objetivos!$J$13,M80&lt;Objetivos!$J$13),W80*Objetivos!$K$13,IF(OR(M80=Objetivos!$J$12,M80&lt;Objetivos!$J$12),W80*Objetivos!$K$12,IF(OR(M80=Objetivos!$J$11,M80&lt;Objetivos!$J$11),W80*Objetivos!$K$11,IF(OR(M80=Objetivos!$J$10,M80&lt;Objetivos!$J$10),W80*Objetivos!$K$10,0))))))))</f>
        <v>0</v>
      </c>
      <c r="Y80" s="127">
        <f t="shared" si="39"/>
        <v>0</v>
      </c>
    </row>
    <row r="81" spans="1:25" x14ac:dyDescent="0.25">
      <c r="A81" s="104">
        <f>CDM!$A90</f>
        <v>0</v>
      </c>
      <c r="B81" s="107">
        <f>CDM!$C90</f>
        <v>0</v>
      </c>
      <c r="C81" s="104">
        <f>CDM!$D90</f>
        <v>0</v>
      </c>
      <c r="D81" s="105"/>
      <c r="E81" s="167">
        <f>CDM!$F90</f>
        <v>0</v>
      </c>
      <c r="F81" s="105">
        <f>CDM!$G90</f>
        <v>0</v>
      </c>
      <c r="G81" s="168">
        <f>CDM!$I90</f>
        <v>0</v>
      </c>
      <c r="H81" s="169">
        <f>IFERROR(VLOOKUP(C81,Movil_Report!A:B,2,0),0)</f>
        <v>0</v>
      </c>
      <c r="I81" s="169">
        <f>CDM!$R90</f>
        <v>0</v>
      </c>
      <c r="J81" s="124">
        <f t="shared" si="30"/>
        <v>0</v>
      </c>
      <c r="K81" s="124">
        <f t="shared" si="31"/>
        <v>0</v>
      </c>
      <c r="L81" s="169">
        <f>CDM!$AB90</f>
        <v>0</v>
      </c>
      <c r="M81" s="165">
        <f t="shared" si="32"/>
        <v>0</v>
      </c>
      <c r="N81" s="4">
        <f>CDM!$U90</f>
        <v>0</v>
      </c>
      <c r="O81" s="4">
        <f>CDM!$W90</f>
        <v>0</v>
      </c>
      <c r="P81" s="159">
        <f t="shared" si="33"/>
        <v>0</v>
      </c>
      <c r="Q81" s="159">
        <f t="shared" si="34"/>
        <v>0</v>
      </c>
      <c r="R81" s="125">
        <f>IF(J81&lt;Objetivos!$D$17,0,IF(OR(Datos!J81=Objetivos!$D$39,J81&gt;Objetivos!$D$39),Datos!H81*Objetivos!$F$39,IF(OR(Datos!J81=Objetivos!$D$38,J81&gt;Objetivos!$D$38),Datos!H81*Objetivos!$F$38,IF(OR(Datos!J81=Objetivos!$D$37,J81&gt;Objetivos!$D$37),Datos!H81*Objetivos!$F$37,IF(OR(Datos!J81=Objetivos!$D$36,J81&gt;Objetivos!$D$36),Datos!H81*Objetivos!$F$36,IF(OR(Datos!J81=Objetivos!$D$35,J81&gt;Objetivos!$D$35),Datos!H81*Objetivos!$F$35,IF(OR(Datos!J81=Objetivos!$D$34,J81&gt;Objetivos!$D$34),Datos!H81*Objetivos!$F$34,IF(OR(Datos!J81=Objetivos!$D$33,J81&gt;Objetivos!$D$33),Datos!H81*Objetivos!$F$33,IF(OR(Datos!J81=Objetivos!$D$32,J81&gt;Objetivos!$D$32),Datos!H81*Objetivos!$F$32,IF(OR(Datos!J81=Objetivos!$D$31,J81&gt;Objetivos!$D$31),Datos!H81*Objetivos!$F$31,IF(OR(Datos!J81=Objetivos!$D$30,J81&gt;Objetivos!$D$30),Datos!H81*Objetivos!$F$30,IF(OR(Datos!J81=Objetivos!$D$29,J81&gt;Objetivos!$D$29),Datos!H81*Objetivos!$F$29,IF(OR(Datos!J81=Objetivos!$D$28,J81&gt;Objetivos!$D$28),Datos!H81*Objetivos!$F$28,IF(OR(Datos!J81=Objetivos!$D$27,J81&gt;Objetivos!$D$27),Datos!H81*Objetivos!$F$27,IF(OR(Datos!J81=Objetivos!$D$26,J81&gt;Objetivos!$D$26),Datos!H81*Objetivos!$F$26,IF(OR(Datos!J81=Objetivos!$D$25,J81&gt;Objetivos!$D$25),Datos!H81*Objetivos!$F$25,IF(OR(Datos!J81=Objetivos!$D$24,J81&gt;Objetivos!$D$24),Datos!H81*Objetivos!$F$24,IF(OR(Datos!J81=Objetivos!$D$23,J81&gt;Objetivos!$D$23),Datos!H81*Objetivos!$F$23,IF(OR(Datos!J81=Objetivos!$D$22,J81&gt;Objetivos!$D$22),Datos!H81*Objetivos!$F$22,IF(OR(Datos!J81=Objetivos!$D$21,J81&gt;Objetivos!$D$21),Datos!H81*Objetivos!$F$21,IF(OR(Datos!J81=Objetivos!$D$20,J81&gt;Objetivos!$D$20),Datos!H81*Objetivos!$F$20,IF(OR(Datos!J81=Objetivos!$D$19,J81&gt;Objetivos!$D$19),Datos!H81*Objetivos!$F$19,IF(OR(Datos!J81=Objetivos!$D$18,J81&gt;Objetivos!$D$18),Datos!H81*Objetivos!$F$18,IF(OR(Datos!J81=Objetivos!$D$17,J81&gt;Objetivos!$D$17),Datos!H81*Objetivos!$F$17))))))))))))))))))))))))</f>
        <v>0</v>
      </c>
      <c r="S81" s="125">
        <f>IF(K81&lt;Objetivos!$C$17,0,IF(OR(Datos!K81=Objetivos!$C$39,K81&gt;Objetivos!$C$39),Datos!I81*Objetivos!$E$39,IF(OR(Datos!K81=Objetivos!$C$38,K81&gt;Objetivos!$C$38),Datos!I81*Objetivos!$E$38,IF(OR(Datos!K81=Objetivos!$C$37,K81&gt;Objetivos!$C$37),Datos!I81*Objetivos!$E$37,IF(OR(Datos!K81=Objetivos!$C$36,K81&gt;Objetivos!$C$36),Datos!I81*Objetivos!$E$36,IF(OR(Datos!K81=Objetivos!$C$35,K81&gt;Objetivos!$C$35),Datos!I81*Objetivos!$E$35,IF(OR(Datos!K81=Objetivos!$C$34,K81&gt;Objetivos!$C$34),Datos!I81*Objetivos!$E$34,IF(OR(Datos!K81=Objetivos!$C$33,K81&gt;Objetivos!$C$33),Datos!I81*Objetivos!$E$33,IF(OR(Datos!K81=Objetivos!$C$32,K81&gt;Objetivos!$C$32),Datos!I81*Objetivos!$E$32,IF(OR(Datos!K81=Objetivos!$C$31,K81&gt;Objetivos!$C$31),Datos!I81*Objetivos!$E$31,IF(OR(Datos!K81=Objetivos!$C$30,K81&gt;Objetivos!$C$30),Datos!I81*Objetivos!$E$30,IF(OR(Datos!K81=Objetivos!$C$29,K81&gt;Objetivos!$C$29),Datos!I81*Objetivos!$E$29,IF(OR(Datos!K81=Objetivos!$C$28,K81&gt;Objetivos!$C$28),Datos!I81*Objetivos!$E$28,IF(OR(Datos!K81=Objetivos!$C$27,K81&gt;Objetivos!$C$27),Datos!I81*Objetivos!$E$27,IF(OR(Datos!K81=Objetivos!$C$26,K81&gt;Objetivos!$C$26),Datos!I81*Objetivos!$E$26,IF(OR(Datos!K81=Objetivos!$C$25,K81&gt;Objetivos!$C$25),Datos!I81*Objetivos!$E$25,IF(OR(Datos!K81=Objetivos!$C$24,K81&gt;Objetivos!$C$24),Datos!I81*Objetivos!$E$24,IF(OR(Datos!K81=Objetivos!$C$23,K81&gt;Objetivos!$C$23),Datos!I81*Objetivos!$E$23,IF(OR(Datos!K81=Objetivos!$C$22,K81&gt;Objetivos!$C$22),Datos!I81*Objetivos!$E$22,IF(OR(Datos!K81=Objetivos!$C$21,K81&gt;Objetivos!$C$21),Datos!I81*Objetivos!$E$21,IF(OR(Datos!K81=Objetivos!$C$20,K81&gt;Objetivos!$C$20),Datos!I81*Objetivos!$E$20,IF(OR(Datos!K81=Objetivos!$C$19,K81&gt;Objetivos!$C$19),Datos!I81*Objetivos!$E$19,IF(OR(Datos!K81=Objetivos!$C$18,K81&gt;Objetivos!$C$18),Datos!I81*Objetivos!$E$18,IF(OR(Datos!K81=Objetivos!$C$17,K81&gt;Objetivos!$C$17),Datos!I81*Objetivos!$E$17))))))))))))))))))))))))</f>
        <v>0</v>
      </c>
      <c r="T81" s="125">
        <f t="shared" si="35"/>
        <v>0</v>
      </c>
      <c r="U81" s="128">
        <f t="shared" si="36"/>
        <v>0</v>
      </c>
      <c r="V81" s="128">
        <f t="shared" si="37"/>
        <v>0</v>
      </c>
      <c r="W81" s="127">
        <f t="shared" si="38"/>
        <v>0</v>
      </c>
      <c r="X81" s="126">
        <f>+IF(OR(M81=Objetivos!$J$6,M81&gt;Objetivos!$J$6),W81*Objetivos!$K$6,IF(OR(M81=Objetivos!$J$7,M81&gt;Objetivos!$J$7),W81*Objetivos!$K$7,IF(OR(M81=Objetivos!$J$8,M81&gt;Objetivos!$J$8),W81*Objetivos!$K$8,IF(OR(M81=Objetivos!$J$9,M81&gt;Objetivos!$J$9),W81*Objetivos!$K$9,IF(OR(M81=Objetivos!$J$13,M81&lt;Objetivos!$J$13),W81*Objetivos!$K$13,IF(OR(M81=Objetivos!$J$12,M81&lt;Objetivos!$J$12),W81*Objetivos!$K$12,IF(OR(M81=Objetivos!$J$11,M81&lt;Objetivos!$J$11),W81*Objetivos!$K$11,IF(OR(M81=Objetivos!$J$10,M81&lt;Objetivos!$J$10),W81*Objetivos!$K$10,0))))))))</f>
        <v>0</v>
      </c>
      <c r="Y81" s="127">
        <f t="shared" si="39"/>
        <v>0</v>
      </c>
    </row>
    <row r="82" spans="1:25" x14ac:dyDescent="0.25">
      <c r="A82" s="104">
        <f>CDM!$A91</f>
        <v>0</v>
      </c>
      <c r="B82" s="107">
        <f>CDM!$C91</f>
        <v>0</v>
      </c>
      <c r="C82" s="104">
        <f>CDM!$D91</f>
        <v>0</v>
      </c>
      <c r="D82" s="105"/>
      <c r="E82" s="167">
        <f>CDM!$F91</f>
        <v>0</v>
      </c>
      <c r="F82" s="105">
        <f>CDM!$G91</f>
        <v>0</v>
      </c>
      <c r="G82" s="168">
        <f>CDM!$I91</f>
        <v>0</v>
      </c>
      <c r="H82" s="169">
        <f>IFERROR(VLOOKUP(C82,Movil_Report!A:B,2,0),0)</f>
        <v>0</v>
      </c>
      <c r="I82" s="169">
        <f>CDM!$R91</f>
        <v>0</v>
      </c>
      <c r="J82" s="124">
        <f t="shared" si="30"/>
        <v>0</v>
      </c>
      <c r="K82" s="124">
        <f t="shared" si="31"/>
        <v>0</v>
      </c>
      <c r="L82" s="169">
        <f>CDM!$AB91</f>
        <v>0</v>
      </c>
      <c r="M82" s="165">
        <f t="shared" si="32"/>
        <v>0</v>
      </c>
      <c r="N82" s="4">
        <f>CDM!$U91</f>
        <v>0</v>
      </c>
      <c r="O82" s="4">
        <f>CDM!$W91</f>
        <v>0</v>
      </c>
      <c r="P82" s="159">
        <f t="shared" si="33"/>
        <v>0</v>
      </c>
      <c r="Q82" s="159">
        <f t="shared" si="34"/>
        <v>0</v>
      </c>
      <c r="R82" s="125">
        <f>IF(J82&lt;Objetivos!$D$17,0,IF(OR(Datos!J82=Objetivos!$D$39,J82&gt;Objetivos!$D$39),Datos!H82*Objetivos!$F$39,IF(OR(Datos!J82=Objetivos!$D$38,J82&gt;Objetivos!$D$38),Datos!H82*Objetivos!$F$38,IF(OR(Datos!J82=Objetivos!$D$37,J82&gt;Objetivos!$D$37),Datos!H82*Objetivos!$F$37,IF(OR(Datos!J82=Objetivos!$D$36,J82&gt;Objetivos!$D$36),Datos!H82*Objetivos!$F$36,IF(OR(Datos!J82=Objetivos!$D$35,J82&gt;Objetivos!$D$35),Datos!H82*Objetivos!$F$35,IF(OR(Datos!J82=Objetivos!$D$34,J82&gt;Objetivos!$D$34),Datos!H82*Objetivos!$F$34,IF(OR(Datos!J82=Objetivos!$D$33,J82&gt;Objetivos!$D$33),Datos!H82*Objetivos!$F$33,IF(OR(Datos!J82=Objetivos!$D$32,J82&gt;Objetivos!$D$32),Datos!H82*Objetivos!$F$32,IF(OR(Datos!J82=Objetivos!$D$31,J82&gt;Objetivos!$D$31),Datos!H82*Objetivos!$F$31,IF(OR(Datos!J82=Objetivos!$D$30,J82&gt;Objetivos!$D$30),Datos!H82*Objetivos!$F$30,IF(OR(Datos!J82=Objetivos!$D$29,J82&gt;Objetivos!$D$29),Datos!H82*Objetivos!$F$29,IF(OR(Datos!J82=Objetivos!$D$28,J82&gt;Objetivos!$D$28),Datos!H82*Objetivos!$F$28,IF(OR(Datos!J82=Objetivos!$D$27,J82&gt;Objetivos!$D$27),Datos!H82*Objetivos!$F$27,IF(OR(Datos!J82=Objetivos!$D$26,J82&gt;Objetivos!$D$26),Datos!H82*Objetivos!$F$26,IF(OR(Datos!J82=Objetivos!$D$25,J82&gt;Objetivos!$D$25),Datos!H82*Objetivos!$F$25,IF(OR(Datos!J82=Objetivos!$D$24,J82&gt;Objetivos!$D$24),Datos!H82*Objetivos!$F$24,IF(OR(Datos!J82=Objetivos!$D$23,J82&gt;Objetivos!$D$23),Datos!H82*Objetivos!$F$23,IF(OR(Datos!J82=Objetivos!$D$22,J82&gt;Objetivos!$D$22),Datos!H82*Objetivos!$F$22,IF(OR(Datos!J82=Objetivos!$D$21,J82&gt;Objetivos!$D$21),Datos!H82*Objetivos!$F$21,IF(OR(Datos!J82=Objetivos!$D$20,J82&gt;Objetivos!$D$20),Datos!H82*Objetivos!$F$20,IF(OR(Datos!J82=Objetivos!$D$19,J82&gt;Objetivos!$D$19),Datos!H82*Objetivos!$F$19,IF(OR(Datos!J82=Objetivos!$D$18,J82&gt;Objetivos!$D$18),Datos!H82*Objetivos!$F$18,IF(OR(Datos!J82=Objetivos!$D$17,J82&gt;Objetivos!$D$17),Datos!H82*Objetivos!$F$17))))))))))))))))))))))))</f>
        <v>0</v>
      </c>
      <c r="S82" s="125">
        <f>IF(K82&lt;Objetivos!$C$17,0,IF(OR(Datos!K82=Objetivos!$C$39,K82&gt;Objetivos!$C$39),Datos!I82*Objetivos!$E$39,IF(OR(Datos!K82=Objetivos!$C$38,K82&gt;Objetivos!$C$38),Datos!I82*Objetivos!$E$38,IF(OR(Datos!K82=Objetivos!$C$37,K82&gt;Objetivos!$C$37),Datos!I82*Objetivos!$E$37,IF(OR(Datos!K82=Objetivos!$C$36,K82&gt;Objetivos!$C$36),Datos!I82*Objetivos!$E$36,IF(OR(Datos!K82=Objetivos!$C$35,K82&gt;Objetivos!$C$35),Datos!I82*Objetivos!$E$35,IF(OR(Datos!K82=Objetivos!$C$34,K82&gt;Objetivos!$C$34),Datos!I82*Objetivos!$E$34,IF(OR(Datos!K82=Objetivos!$C$33,K82&gt;Objetivos!$C$33),Datos!I82*Objetivos!$E$33,IF(OR(Datos!K82=Objetivos!$C$32,K82&gt;Objetivos!$C$32),Datos!I82*Objetivos!$E$32,IF(OR(Datos!K82=Objetivos!$C$31,K82&gt;Objetivos!$C$31),Datos!I82*Objetivos!$E$31,IF(OR(Datos!K82=Objetivos!$C$30,K82&gt;Objetivos!$C$30),Datos!I82*Objetivos!$E$30,IF(OR(Datos!K82=Objetivos!$C$29,K82&gt;Objetivos!$C$29),Datos!I82*Objetivos!$E$29,IF(OR(Datos!K82=Objetivos!$C$28,K82&gt;Objetivos!$C$28),Datos!I82*Objetivos!$E$28,IF(OR(Datos!K82=Objetivos!$C$27,K82&gt;Objetivos!$C$27),Datos!I82*Objetivos!$E$27,IF(OR(Datos!K82=Objetivos!$C$26,K82&gt;Objetivos!$C$26),Datos!I82*Objetivos!$E$26,IF(OR(Datos!K82=Objetivos!$C$25,K82&gt;Objetivos!$C$25),Datos!I82*Objetivos!$E$25,IF(OR(Datos!K82=Objetivos!$C$24,K82&gt;Objetivos!$C$24),Datos!I82*Objetivos!$E$24,IF(OR(Datos!K82=Objetivos!$C$23,K82&gt;Objetivos!$C$23),Datos!I82*Objetivos!$E$23,IF(OR(Datos!K82=Objetivos!$C$22,K82&gt;Objetivos!$C$22),Datos!I82*Objetivos!$E$22,IF(OR(Datos!K82=Objetivos!$C$21,K82&gt;Objetivos!$C$21),Datos!I82*Objetivos!$E$21,IF(OR(Datos!K82=Objetivos!$C$20,K82&gt;Objetivos!$C$20),Datos!I82*Objetivos!$E$20,IF(OR(Datos!K82=Objetivos!$C$19,K82&gt;Objetivos!$C$19),Datos!I82*Objetivos!$E$19,IF(OR(Datos!K82=Objetivos!$C$18,K82&gt;Objetivos!$C$18),Datos!I82*Objetivos!$E$18,IF(OR(Datos!K82=Objetivos!$C$17,K82&gt;Objetivos!$C$17),Datos!I82*Objetivos!$E$17))))))))))))))))))))))))</f>
        <v>0</v>
      </c>
      <c r="T82" s="125">
        <f t="shared" si="35"/>
        <v>0</v>
      </c>
      <c r="U82" s="128">
        <f t="shared" si="36"/>
        <v>0</v>
      </c>
      <c r="V82" s="128">
        <f t="shared" si="37"/>
        <v>0</v>
      </c>
      <c r="W82" s="127">
        <f t="shared" si="38"/>
        <v>0</v>
      </c>
      <c r="X82" s="126">
        <f>+IF(OR(M82=Objetivos!$J$6,M82&gt;Objetivos!$J$6),W82*Objetivos!$K$6,IF(OR(M82=Objetivos!$J$7,M82&gt;Objetivos!$J$7),W82*Objetivos!$K$7,IF(OR(M82=Objetivos!$J$8,M82&gt;Objetivos!$J$8),W82*Objetivos!$K$8,IF(OR(M82=Objetivos!$J$9,M82&gt;Objetivos!$J$9),W82*Objetivos!$K$9,IF(OR(M82=Objetivos!$J$13,M82&lt;Objetivos!$J$13),W82*Objetivos!$K$13,IF(OR(M82=Objetivos!$J$12,M82&lt;Objetivos!$J$12),W82*Objetivos!$K$12,IF(OR(M82=Objetivos!$J$11,M82&lt;Objetivos!$J$11),W82*Objetivos!$K$11,IF(OR(M82=Objetivos!$J$10,M82&lt;Objetivos!$J$10),W82*Objetivos!$K$10,0))))))))</f>
        <v>0</v>
      </c>
      <c r="Y82" s="127">
        <f t="shared" si="39"/>
        <v>0</v>
      </c>
    </row>
    <row r="83" spans="1:25" x14ac:dyDescent="0.25">
      <c r="A83" s="104">
        <f>CDM!$A92</f>
        <v>0</v>
      </c>
      <c r="B83" s="107">
        <f>CDM!$C92</f>
        <v>0</v>
      </c>
      <c r="C83" s="104">
        <f>CDM!$D92</f>
        <v>0</v>
      </c>
      <c r="D83" s="105"/>
      <c r="E83" s="167">
        <f>CDM!$F92</f>
        <v>0</v>
      </c>
      <c r="F83" s="105">
        <f>CDM!$G92</f>
        <v>0</v>
      </c>
      <c r="G83" s="168">
        <f>CDM!$I92</f>
        <v>0</v>
      </c>
      <c r="H83" s="169">
        <f>IFERROR(VLOOKUP(C83,Movil_Report!A:B,2,0),0)</f>
        <v>0</v>
      </c>
      <c r="I83" s="169">
        <f>CDM!$R92</f>
        <v>0</v>
      </c>
      <c r="J83" s="124">
        <f t="shared" si="30"/>
        <v>0</v>
      </c>
      <c r="K83" s="124">
        <f t="shared" si="31"/>
        <v>0</v>
      </c>
      <c r="L83" s="169">
        <f>CDM!$AB92</f>
        <v>0</v>
      </c>
      <c r="M83" s="165">
        <f t="shared" si="32"/>
        <v>0</v>
      </c>
      <c r="N83" s="4">
        <f>CDM!$U92</f>
        <v>0</v>
      </c>
      <c r="O83" s="4">
        <f>CDM!$W92</f>
        <v>0</v>
      </c>
      <c r="P83" s="159">
        <f t="shared" si="33"/>
        <v>0</v>
      </c>
      <c r="Q83" s="159">
        <f t="shared" si="34"/>
        <v>0</v>
      </c>
      <c r="R83" s="125">
        <f>IF(J83&lt;Objetivos!$D$17,0,IF(OR(Datos!J83=Objetivos!$D$39,J83&gt;Objetivos!$D$39),Datos!H83*Objetivos!$F$39,IF(OR(Datos!J83=Objetivos!$D$38,J83&gt;Objetivos!$D$38),Datos!H83*Objetivos!$F$38,IF(OR(Datos!J83=Objetivos!$D$37,J83&gt;Objetivos!$D$37),Datos!H83*Objetivos!$F$37,IF(OR(Datos!J83=Objetivos!$D$36,J83&gt;Objetivos!$D$36),Datos!H83*Objetivos!$F$36,IF(OR(Datos!J83=Objetivos!$D$35,J83&gt;Objetivos!$D$35),Datos!H83*Objetivos!$F$35,IF(OR(Datos!J83=Objetivos!$D$34,J83&gt;Objetivos!$D$34),Datos!H83*Objetivos!$F$34,IF(OR(Datos!J83=Objetivos!$D$33,J83&gt;Objetivos!$D$33),Datos!H83*Objetivos!$F$33,IF(OR(Datos!J83=Objetivos!$D$32,J83&gt;Objetivos!$D$32),Datos!H83*Objetivos!$F$32,IF(OR(Datos!J83=Objetivos!$D$31,J83&gt;Objetivos!$D$31),Datos!H83*Objetivos!$F$31,IF(OR(Datos!J83=Objetivos!$D$30,J83&gt;Objetivos!$D$30),Datos!H83*Objetivos!$F$30,IF(OR(Datos!J83=Objetivos!$D$29,J83&gt;Objetivos!$D$29),Datos!H83*Objetivos!$F$29,IF(OR(Datos!J83=Objetivos!$D$28,J83&gt;Objetivos!$D$28),Datos!H83*Objetivos!$F$28,IF(OR(Datos!J83=Objetivos!$D$27,J83&gt;Objetivos!$D$27),Datos!H83*Objetivos!$F$27,IF(OR(Datos!J83=Objetivos!$D$26,J83&gt;Objetivos!$D$26),Datos!H83*Objetivos!$F$26,IF(OR(Datos!J83=Objetivos!$D$25,J83&gt;Objetivos!$D$25),Datos!H83*Objetivos!$F$25,IF(OR(Datos!J83=Objetivos!$D$24,J83&gt;Objetivos!$D$24),Datos!H83*Objetivos!$F$24,IF(OR(Datos!J83=Objetivos!$D$23,J83&gt;Objetivos!$D$23),Datos!H83*Objetivos!$F$23,IF(OR(Datos!J83=Objetivos!$D$22,J83&gt;Objetivos!$D$22),Datos!H83*Objetivos!$F$22,IF(OR(Datos!J83=Objetivos!$D$21,J83&gt;Objetivos!$D$21),Datos!H83*Objetivos!$F$21,IF(OR(Datos!J83=Objetivos!$D$20,J83&gt;Objetivos!$D$20),Datos!H83*Objetivos!$F$20,IF(OR(Datos!J83=Objetivos!$D$19,J83&gt;Objetivos!$D$19),Datos!H83*Objetivos!$F$19,IF(OR(Datos!J83=Objetivos!$D$18,J83&gt;Objetivos!$D$18),Datos!H83*Objetivos!$F$18,IF(OR(Datos!J83=Objetivos!$D$17,J83&gt;Objetivos!$D$17),Datos!H83*Objetivos!$F$17))))))))))))))))))))))))</f>
        <v>0</v>
      </c>
      <c r="S83" s="125">
        <f>IF(K83&lt;Objetivos!$C$17,0,IF(OR(Datos!K83=Objetivos!$C$39,K83&gt;Objetivos!$C$39),Datos!I83*Objetivos!$E$39,IF(OR(Datos!K83=Objetivos!$C$38,K83&gt;Objetivos!$C$38),Datos!I83*Objetivos!$E$38,IF(OR(Datos!K83=Objetivos!$C$37,K83&gt;Objetivos!$C$37),Datos!I83*Objetivos!$E$37,IF(OR(Datos!K83=Objetivos!$C$36,K83&gt;Objetivos!$C$36),Datos!I83*Objetivos!$E$36,IF(OR(Datos!K83=Objetivos!$C$35,K83&gt;Objetivos!$C$35),Datos!I83*Objetivos!$E$35,IF(OR(Datos!K83=Objetivos!$C$34,K83&gt;Objetivos!$C$34),Datos!I83*Objetivos!$E$34,IF(OR(Datos!K83=Objetivos!$C$33,K83&gt;Objetivos!$C$33),Datos!I83*Objetivos!$E$33,IF(OR(Datos!K83=Objetivos!$C$32,K83&gt;Objetivos!$C$32),Datos!I83*Objetivos!$E$32,IF(OR(Datos!K83=Objetivos!$C$31,K83&gt;Objetivos!$C$31),Datos!I83*Objetivos!$E$31,IF(OR(Datos!K83=Objetivos!$C$30,K83&gt;Objetivos!$C$30),Datos!I83*Objetivos!$E$30,IF(OR(Datos!K83=Objetivos!$C$29,K83&gt;Objetivos!$C$29),Datos!I83*Objetivos!$E$29,IF(OR(Datos!K83=Objetivos!$C$28,K83&gt;Objetivos!$C$28),Datos!I83*Objetivos!$E$28,IF(OR(Datos!K83=Objetivos!$C$27,K83&gt;Objetivos!$C$27),Datos!I83*Objetivos!$E$27,IF(OR(Datos!K83=Objetivos!$C$26,K83&gt;Objetivos!$C$26),Datos!I83*Objetivos!$E$26,IF(OR(Datos!K83=Objetivos!$C$25,K83&gt;Objetivos!$C$25),Datos!I83*Objetivos!$E$25,IF(OR(Datos!K83=Objetivos!$C$24,K83&gt;Objetivos!$C$24),Datos!I83*Objetivos!$E$24,IF(OR(Datos!K83=Objetivos!$C$23,K83&gt;Objetivos!$C$23),Datos!I83*Objetivos!$E$23,IF(OR(Datos!K83=Objetivos!$C$22,K83&gt;Objetivos!$C$22),Datos!I83*Objetivos!$E$22,IF(OR(Datos!K83=Objetivos!$C$21,K83&gt;Objetivos!$C$21),Datos!I83*Objetivos!$E$21,IF(OR(Datos!K83=Objetivos!$C$20,K83&gt;Objetivos!$C$20),Datos!I83*Objetivos!$E$20,IF(OR(Datos!K83=Objetivos!$C$19,K83&gt;Objetivos!$C$19),Datos!I83*Objetivos!$E$19,IF(OR(Datos!K83=Objetivos!$C$18,K83&gt;Objetivos!$C$18),Datos!I83*Objetivos!$E$18,IF(OR(Datos!K83=Objetivos!$C$17,K83&gt;Objetivos!$C$17),Datos!I83*Objetivos!$E$17))))))))))))))))))))))))</f>
        <v>0</v>
      </c>
      <c r="T83" s="125">
        <f t="shared" si="35"/>
        <v>0</v>
      </c>
      <c r="U83" s="128">
        <f t="shared" si="36"/>
        <v>0</v>
      </c>
      <c r="V83" s="128">
        <f t="shared" si="37"/>
        <v>0</v>
      </c>
      <c r="W83" s="127">
        <f t="shared" si="38"/>
        <v>0</v>
      </c>
      <c r="X83" s="126">
        <f>+IF(OR(M83=Objetivos!$J$6,M83&gt;Objetivos!$J$6),W83*Objetivos!$K$6,IF(OR(M83=Objetivos!$J$7,M83&gt;Objetivos!$J$7),W83*Objetivos!$K$7,IF(OR(M83=Objetivos!$J$8,M83&gt;Objetivos!$J$8),W83*Objetivos!$K$8,IF(OR(M83=Objetivos!$J$9,M83&gt;Objetivos!$J$9),W83*Objetivos!$K$9,IF(OR(M83=Objetivos!$J$13,M83&lt;Objetivos!$J$13),W83*Objetivos!$K$13,IF(OR(M83=Objetivos!$J$12,M83&lt;Objetivos!$J$12),W83*Objetivos!$K$12,IF(OR(M83=Objetivos!$J$11,M83&lt;Objetivos!$J$11),W83*Objetivos!$K$11,IF(OR(M83=Objetivos!$J$10,M83&lt;Objetivos!$J$10),W83*Objetivos!$K$10,0))))))))</f>
        <v>0</v>
      </c>
      <c r="Y83" s="127">
        <f t="shared" si="39"/>
        <v>0</v>
      </c>
    </row>
    <row r="84" spans="1:25" x14ac:dyDescent="0.25">
      <c r="A84" s="104">
        <f>CDM!$A93</f>
        <v>0</v>
      </c>
      <c r="B84" s="107">
        <f>CDM!$C93</f>
        <v>0</v>
      </c>
      <c r="C84" s="104">
        <f>CDM!$D93</f>
        <v>0</v>
      </c>
      <c r="D84" s="105"/>
      <c r="E84" s="167">
        <f>CDM!$F93</f>
        <v>0</v>
      </c>
      <c r="F84" s="105">
        <f>CDM!$G93</f>
        <v>0</v>
      </c>
      <c r="G84" s="168">
        <f>CDM!$I93</f>
        <v>0</v>
      </c>
      <c r="H84" s="169">
        <f>IFERROR(VLOOKUP(C84,Movil_Report!A:B,2,0),0)</f>
        <v>0</v>
      </c>
      <c r="I84" s="169">
        <f>CDM!$R93</f>
        <v>0</v>
      </c>
      <c r="J84" s="124">
        <f t="shared" si="30"/>
        <v>0</v>
      </c>
      <c r="K84" s="124">
        <f t="shared" si="31"/>
        <v>0</v>
      </c>
      <c r="L84" s="169">
        <f>CDM!$AB93</f>
        <v>0</v>
      </c>
      <c r="M84" s="165">
        <f t="shared" si="32"/>
        <v>0</v>
      </c>
      <c r="N84" s="4">
        <f>CDM!$U93</f>
        <v>0</v>
      </c>
      <c r="O84" s="4">
        <f>CDM!$W93</f>
        <v>0</v>
      </c>
      <c r="P84" s="159">
        <f t="shared" si="33"/>
        <v>0</v>
      </c>
      <c r="Q84" s="159">
        <f t="shared" si="34"/>
        <v>0</v>
      </c>
      <c r="R84" s="125">
        <f>IF(J84&lt;Objetivos!$D$17,0,IF(OR(Datos!J84=Objetivos!$D$39,J84&gt;Objetivos!$D$39),Datos!H84*Objetivos!$F$39,IF(OR(Datos!J84=Objetivos!$D$38,J84&gt;Objetivos!$D$38),Datos!H84*Objetivos!$F$38,IF(OR(Datos!J84=Objetivos!$D$37,J84&gt;Objetivos!$D$37),Datos!H84*Objetivos!$F$37,IF(OR(Datos!J84=Objetivos!$D$36,J84&gt;Objetivos!$D$36),Datos!H84*Objetivos!$F$36,IF(OR(Datos!J84=Objetivos!$D$35,J84&gt;Objetivos!$D$35),Datos!H84*Objetivos!$F$35,IF(OR(Datos!J84=Objetivos!$D$34,J84&gt;Objetivos!$D$34),Datos!H84*Objetivos!$F$34,IF(OR(Datos!J84=Objetivos!$D$33,J84&gt;Objetivos!$D$33),Datos!H84*Objetivos!$F$33,IF(OR(Datos!J84=Objetivos!$D$32,J84&gt;Objetivos!$D$32),Datos!H84*Objetivos!$F$32,IF(OR(Datos!J84=Objetivos!$D$31,J84&gt;Objetivos!$D$31),Datos!H84*Objetivos!$F$31,IF(OR(Datos!J84=Objetivos!$D$30,J84&gt;Objetivos!$D$30),Datos!H84*Objetivos!$F$30,IF(OR(Datos!J84=Objetivos!$D$29,J84&gt;Objetivos!$D$29),Datos!H84*Objetivos!$F$29,IF(OR(Datos!J84=Objetivos!$D$28,J84&gt;Objetivos!$D$28),Datos!H84*Objetivos!$F$28,IF(OR(Datos!J84=Objetivos!$D$27,J84&gt;Objetivos!$D$27),Datos!H84*Objetivos!$F$27,IF(OR(Datos!J84=Objetivos!$D$26,J84&gt;Objetivos!$D$26),Datos!H84*Objetivos!$F$26,IF(OR(Datos!J84=Objetivos!$D$25,J84&gt;Objetivos!$D$25),Datos!H84*Objetivos!$F$25,IF(OR(Datos!J84=Objetivos!$D$24,J84&gt;Objetivos!$D$24),Datos!H84*Objetivos!$F$24,IF(OR(Datos!J84=Objetivos!$D$23,J84&gt;Objetivos!$D$23),Datos!H84*Objetivos!$F$23,IF(OR(Datos!J84=Objetivos!$D$22,J84&gt;Objetivos!$D$22),Datos!H84*Objetivos!$F$22,IF(OR(Datos!J84=Objetivos!$D$21,J84&gt;Objetivos!$D$21),Datos!H84*Objetivos!$F$21,IF(OR(Datos!J84=Objetivos!$D$20,J84&gt;Objetivos!$D$20),Datos!H84*Objetivos!$F$20,IF(OR(Datos!J84=Objetivos!$D$19,J84&gt;Objetivos!$D$19),Datos!H84*Objetivos!$F$19,IF(OR(Datos!J84=Objetivos!$D$18,J84&gt;Objetivos!$D$18),Datos!H84*Objetivos!$F$18,IF(OR(Datos!J84=Objetivos!$D$17,J84&gt;Objetivos!$D$17),Datos!H84*Objetivos!$F$17))))))))))))))))))))))))</f>
        <v>0</v>
      </c>
      <c r="S84" s="125">
        <f>IF(K84&lt;Objetivos!$C$17,0,IF(OR(Datos!K84=Objetivos!$C$39,K84&gt;Objetivos!$C$39),Datos!I84*Objetivos!$E$39,IF(OR(Datos!K84=Objetivos!$C$38,K84&gt;Objetivos!$C$38),Datos!I84*Objetivos!$E$38,IF(OR(Datos!K84=Objetivos!$C$37,K84&gt;Objetivos!$C$37),Datos!I84*Objetivos!$E$37,IF(OR(Datos!K84=Objetivos!$C$36,K84&gt;Objetivos!$C$36),Datos!I84*Objetivos!$E$36,IF(OR(Datos!K84=Objetivos!$C$35,K84&gt;Objetivos!$C$35),Datos!I84*Objetivos!$E$35,IF(OR(Datos!K84=Objetivos!$C$34,K84&gt;Objetivos!$C$34),Datos!I84*Objetivos!$E$34,IF(OR(Datos!K84=Objetivos!$C$33,K84&gt;Objetivos!$C$33),Datos!I84*Objetivos!$E$33,IF(OR(Datos!K84=Objetivos!$C$32,K84&gt;Objetivos!$C$32),Datos!I84*Objetivos!$E$32,IF(OR(Datos!K84=Objetivos!$C$31,K84&gt;Objetivos!$C$31),Datos!I84*Objetivos!$E$31,IF(OR(Datos!K84=Objetivos!$C$30,K84&gt;Objetivos!$C$30),Datos!I84*Objetivos!$E$30,IF(OR(Datos!K84=Objetivos!$C$29,K84&gt;Objetivos!$C$29),Datos!I84*Objetivos!$E$29,IF(OR(Datos!K84=Objetivos!$C$28,K84&gt;Objetivos!$C$28),Datos!I84*Objetivos!$E$28,IF(OR(Datos!K84=Objetivos!$C$27,K84&gt;Objetivos!$C$27),Datos!I84*Objetivos!$E$27,IF(OR(Datos!K84=Objetivos!$C$26,K84&gt;Objetivos!$C$26),Datos!I84*Objetivos!$E$26,IF(OR(Datos!K84=Objetivos!$C$25,K84&gt;Objetivos!$C$25),Datos!I84*Objetivos!$E$25,IF(OR(Datos!K84=Objetivos!$C$24,K84&gt;Objetivos!$C$24),Datos!I84*Objetivos!$E$24,IF(OR(Datos!K84=Objetivos!$C$23,K84&gt;Objetivos!$C$23),Datos!I84*Objetivos!$E$23,IF(OR(Datos!K84=Objetivos!$C$22,K84&gt;Objetivos!$C$22),Datos!I84*Objetivos!$E$22,IF(OR(Datos!K84=Objetivos!$C$21,K84&gt;Objetivos!$C$21),Datos!I84*Objetivos!$E$21,IF(OR(Datos!K84=Objetivos!$C$20,K84&gt;Objetivos!$C$20),Datos!I84*Objetivos!$E$20,IF(OR(Datos!K84=Objetivos!$C$19,K84&gt;Objetivos!$C$19),Datos!I84*Objetivos!$E$19,IF(OR(Datos!K84=Objetivos!$C$18,K84&gt;Objetivos!$C$18),Datos!I84*Objetivos!$E$18,IF(OR(Datos!K84=Objetivos!$C$17,K84&gt;Objetivos!$C$17),Datos!I84*Objetivos!$E$17))))))))))))))))))))))))</f>
        <v>0</v>
      </c>
      <c r="T84" s="125">
        <f t="shared" si="35"/>
        <v>0</v>
      </c>
      <c r="U84" s="128">
        <f t="shared" si="36"/>
        <v>0</v>
      </c>
      <c r="V84" s="128">
        <f t="shared" si="37"/>
        <v>0</v>
      </c>
      <c r="W84" s="127">
        <f t="shared" si="38"/>
        <v>0</v>
      </c>
      <c r="X84" s="126">
        <f>+IF(OR(M84=Objetivos!$J$6,M84&gt;Objetivos!$J$6),W84*Objetivos!$K$6,IF(OR(M84=Objetivos!$J$7,M84&gt;Objetivos!$J$7),W84*Objetivos!$K$7,IF(OR(M84=Objetivos!$J$8,M84&gt;Objetivos!$J$8),W84*Objetivos!$K$8,IF(OR(M84=Objetivos!$J$9,M84&gt;Objetivos!$J$9),W84*Objetivos!$K$9,IF(OR(M84=Objetivos!$J$13,M84&lt;Objetivos!$J$13),W84*Objetivos!$K$13,IF(OR(M84=Objetivos!$J$12,M84&lt;Objetivos!$J$12),W84*Objetivos!$K$12,IF(OR(M84=Objetivos!$J$11,M84&lt;Objetivos!$J$11),W84*Objetivos!$K$11,IF(OR(M84=Objetivos!$J$10,M84&lt;Objetivos!$J$10),W84*Objetivos!$K$10,0))))))))</f>
        <v>0</v>
      </c>
      <c r="Y84" s="127">
        <f t="shared" si="39"/>
        <v>0</v>
      </c>
    </row>
    <row r="85" spans="1:25" x14ac:dyDescent="0.25">
      <c r="A85" s="104">
        <f>CDM!$A94</f>
        <v>0</v>
      </c>
      <c r="B85" s="107">
        <f>CDM!$C94</f>
        <v>0</v>
      </c>
      <c r="C85" s="104">
        <f>CDM!$D94</f>
        <v>0</v>
      </c>
      <c r="D85" s="105"/>
      <c r="E85" s="167">
        <f>CDM!$F94</f>
        <v>0</v>
      </c>
      <c r="F85" s="105">
        <f>CDM!$G94</f>
        <v>0</v>
      </c>
      <c r="G85" s="168">
        <f>CDM!$I94</f>
        <v>0</v>
      </c>
      <c r="H85" s="169">
        <f>IFERROR(VLOOKUP(C85,Movil_Report!A:B,2,0),0)</f>
        <v>0</v>
      </c>
      <c r="I85" s="169">
        <f>CDM!$R94</f>
        <v>0</v>
      </c>
      <c r="J85" s="124">
        <f t="shared" si="30"/>
        <v>0</v>
      </c>
      <c r="K85" s="124">
        <f t="shared" si="31"/>
        <v>0</v>
      </c>
      <c r="L85" s="169">
        <f>CDM!$AB94</f>
        <v>0</v>
      </c>
      <c r="M85" s="165">
        <f t="shared" si="32"/>
        <v>0</v>
      </c>
      <c r="N85" s="4">
        <f>CDM!$U94</f>
        <v>0</v>
      </c>
      <c r="O85" s="4">
        <f>CDM!$W94</f>
        <v>0</v>
      </c>
      <c r="P85" s="159">
        <f t="shared" si="33"/>
        <v>0</v>
      </c>
      <c r="Q85" s="159">
        <f t="shared" si="34"/>
        <v>0</v>
      </c>
      <c r="R85" s="125">
        <f>IF(J85&lt;Objetivos!$D$17,0,IF(OR(Datos!J85=Objetivos!$D$39,J85&gt;Objetivos!$D$39),Datos!H85*Objetivos!$F$39,IF(OR(Datos!J85=Objetivos!$D$38,J85&gt;Objetivos!$D$38),Datos!H85*Objetivos!$F$38,IF(OR(Datos!J85=Objetivos!$D$37,J85&gt;Objetivos!$D$37),Datos!H85*Objetivos!$F$37,IF(OR(Datos!J85=Objetivos!$D$36,J85&gt;Objetivos!$D$36),Datos!H85*Objetivos!$F$36,IF(OR(Datos!J85=Objetivos!$D$35,J85&gt;Objetivos!$D$35),Datos!H85*Objetivos!$F$35,IF(OR(Datos!J85=Objetivos!$D$34,J85&gt;Objetivos!$D$34),Datos!H85*Objetivos!$F$34,IF(OR(Datos!J85=Objetivos!$D$33,J85&gt;Objetivos!$D$33),Datos!H85*Objetivos!$F$33,IF(OR(Datos!J85=Objetivos!$D$32,J85&gt;Objetivos!$D$32),Datos!H85*Objetivos!$F$32,IF(OR(Datos!J85=Objetivos!$D$31,J85&gt;Objetivos!$D$31),Datos!H85*Objetivos!$F$31,IF(OR(Datos!J85=Objetivos!$D$30,J85&gt;Objetivos!$D$30),Datos!H85*Objetivos!$F$30,IF(OR(Datos!J85=Objetivos!$D$29,J85&gt;Objetivos!$D$29),Datos!H85*Objetivos!$F$29,IF(OR(Datos!J85=Objetivos!$D$28,J85&gt;Objetivos!$D$28),Datos!H85*Objetivos!$F$28,IF(OR(Datos!J85=Objetivos!$D$27,J85&gt;Objetivos!$D$27),Datos!H85*Objetivos!$F$27,IF(OR(Datos!J85=Objetivos!$D$26,J85&gt;Objetivos!$D$26),Datos!H85*Objetivos!$F$26,IF(OR(Datos!J85=Objetivos!$D$25,J85&gt;Objetivos!$D$25),Datos!H85*Objetivos!$F$25,IF(OR(Datos!J85=Objetivos!$D$24,J85&gt;Objetivos!$D$24),Datos!H85*Objetivos!$F$24,IF(OR(Datos!J85=Objetivos!$D$23,J85&gt;Objetivos!$D$23),Datos!H85*Objetivos!$F$23,IF(OR(Datos!J85=Objetivos!$D$22,J85&gt;Objetivos!$D$22),Datos!H85*Objetivos!$F$22,IF(OR(Datos!J85=Objetivos!$D$21,J85&gt;Objetivos!$D$21),Datos!H85*Objetivos!$F$21,IF(OR(Datos!J85=Objetivos!$D$20,J85&gt;Objetivos!$D$20),Datos!H85*Objetivos!$F$20,IF(OR(Datos!J85=Objetivos!$D$19,J85&gt;Objetivos!$D$19),Datos!H85*Objetivos!$F$19,IF(OR(Datos!J85=Objetivos!$D$18,J85&gt;Objetivos!$D$18),Datos!H85*Objetivos!$F$18,IF(OR(Datos!J85=Objetivos!$D$17,J85&gt;Objetivos!$D$17),Datos!H85*Objetivos!$F$17))))))))))))))))))))))))</f>
        <v>0</v>
      </c>
      <c r="S85" s="125">
        <f>IF(K85&lt;Objetivos!$C$17,0,IF(OR(Datos!K85=Objetivos!$C$39,K85&gt;Objetivos!$C$39),Datos!I85*Objetivos!$E$39,IF(OR(Datos!K85=Objetivos!$C$38,K85&gt;Objetivos!$C$38),Datos!I85*Objetivos!$E$38,IF(OR(Datos!K85=Objetivos!$C$37,K85&gt;Objetivos!$C$37),Datos!I85*Objetivos!$E$37,IF(OR(Datos!K85=Objetivos!$C$36,K85&gt;Objetivos!$C$36),Datos!I85*Objetivos!$E$36,IF(OR(Datos!K85=Objetivos!$C$35,K85&gt;Objetivos!$C$35),Datos!I85*Objetivos!$E$35,IF(OR(Datos!K85=Objetivos!$C$34,K85&gt;Objetivos!$C$34),Datos!I85*Objetivos!$E$34,IF(OR(Datos!K85=Objetivos!$C$33,K85&gt;Objetivos!$C$33),Datos!I85*Objetivos!$E$33,IF(OR(Datos!K85=Objetivos!$C$32,K85&gt;Objetivos!$C$32),Datos!I85*Objetivos!$E$32,IF(OR(Datos!K85=Objetivos!$C$31,K85&gt;Objetivos!$C$31),Datos!I85*Objetivos!$E$31,IF(OR(Datos!K85=Objetivos!$C$30,K85&gt;Objetivos!$C$30),Datos!I85*Objetivos!$E$30,IF(OR(Datos!K85=Objetivos!$C$29,K85&gt;Objetivos!$C$29),Datos!I85*Objetivos!$E$29,IF(OR(Datos!K85=Objetivos!$C$28,K85&gt;Objetivos!$C$28),Datos!I85*Objetivos!$E$28,IF(OR(Datos!K85=Objetivos!$C$27,K85&gt;Objetivos!$C$27),Datos!I85*Objetivos!$E$27,IF(OR(Datos!K85=Objetivos!$C$26,K85&gt;Objetivos!$C$26),Datos!I85*Objetivos!$E$26,IF(OR(Datos!K85=Objetivos!$C$25,K85&gt;Objetivos!$C$25),Datos!I85*Objetivos!$E$25,IF(OR(Datos!K85=Objetivos!$C$24,K85&gt;Objetivos!$C$24),Datos!I85*Objetivos!$E$24,IF(OR(Datos!K85=Objetivos!$C$23,K85&gt;Objetivos!$C$23),Datos!I85*Objetivos!$E$23,IF(OR(Datos!K85=Objetivos!$C$22,K85&gt;Objetivos!$C$22),Datos!I85*Objetivos!$E$22,IF(OR(Datos!K85=Objetivos!$C$21,K85&gt;Objetivos!$C$21),Datos!I85*Objetivos!$E$21,IF(OR(Datos!K85=Objetivos!$C$20,K85&gt;Objetivos!$C$20),Datos!I85*Objetivos!$E$20,IF(OR(Datos!K85=Objetivos!$C$19,K85&gt;Objetivos!$C$19),Datos!I85*Objetivos!$E$19,IF(OR(Datos!K85=Objetivos!$C$18,K85&gt;Objetivos!$C$18),Datos!I85*Objetivos!$E$18,IF(OR(Datos!K85=Objetivos!$C$17,K85&gt;Objetivos!$C$17),Datos!I85*Objetivos!$E$17))))))))))))))))))))))))</f>
        <v>0</v>
      </c>
      <c r="T85" s="125">
        <f t="shared" si="35"/>
        <v>0</v>
      </c>
      <c r="U85" s="128">
        <f t="shared" si="36"/>
        <v>0</v>
      </c>
      <c r="V85" s="128">
        <f t="shared" si="37"/>
        <v>0</v>
      </c>
      <c r="W85" s="127">
        <f t="shared" si="38"/>
        <v>0</v>
      </c>
      <c r="X85" s="126">
        <f>+IF(OR(M85=Objetivos!$J$6,M85&gt;Objetivos!$J$6),W85*Objetivos!$K$6,IF(OR(M85=Objetivos!$J$7,M85&gt;Objetivos!$J$7),W85*Objetivos!$K$7,IF(OR(M85=Objetivos!$J$8,M85&gt;Objetivos!$J$8),W85*Objetivos!$K$8,IF(OR(M85=Objetivos!$J$9,M85&gt;Objetivos!$J$9),W85*Objetivos!$K$9,IF(OR(M85=Objetivos!$J$13,M85&lt;Objetivos!$J$13),W85*Objetivos!$K$13,IF(OR(M85=Objetivos!$J$12,M85&lt;Objetivos!$J$12),W85*Objetivos!$K$12,IF(OR(M85=Objetivos!$J$11,M85&lt;Objetivos!$J$11),W85*Objetivos!$K$11,IF(OR(M85=Objetivos!$J$10,M85&lt;Objetivos!$J$10),W85*Objetivos!$K$10,0))))))))</f>
        <v>0</v>
      </c>
      <c r="Y85" s="127">
        <f t="shared" si="39"/>
        <v>0</v>
      </c>
    </row>
    <row r="86" spans="1:25" x14ac:dyDescent="0.25">
      <c r="A86" s="104">
        <f>CDM!$A95</f>
        <v>0</v>
      </c>
      <c r="B86" s="107">
        <f>CDM!$C95</f>
        <v>0</v>
      </c>
      <c r="C86" s="104">
        <f>CDM!$D95</f>
        <v>0</v>
      </c>
      <c r="D86" s="105"/>
      <c r="E86" s="167">
        <f>CDM!$F95</f>
        <v>0</v>
      </c>
      <c r="F86" s="105">
        <f>CDM!$G95</f>
        <v>0</v>
      </c>
      <c r="G86" s="168">
        <f>CDM!$I95</f>
        <v>0</v>
      </c>
      <c r="H86" s="169">
        <f>IFERROR(VLOOKUP(C86,Movil_Report!A:B,2,0),0)</f>
        <v>0</v>
      </c>
      <c r="I86" s="169">
        <f>CDM!$R95</f>
        <v>0</v>
      </c>
      <c r="J86" s="124">
        <f t="shared" si="30"/>
        <v>0</v>
      </c>
      <c r="K86" s="124">
        <f t="shared" si="31"/>
        <v>0</v>
      </c>
      <c r="L86" s="169">
        <f>CDM!$AB95</f>
        <v>0</v>
      </c>
      <c r="M86" s="165">
        <f t="shared" si="32"/>
        <v>0</v>
      </c>
      <c r="N86" s="4">
        <f>CDM!$U95</f>
        <v>0</v>
      </c>
      <c r="O86" s="4">
        <f>CDM!$W95</f>
        <v>0</v>
      </c>
      <c r="P86" s="159">
        <f t="shared" si="33"/>
        <v>0</v>
      </c>
      <c r="Q86" s="159">
        <f t="shared" si="34"/>
        <v>0</v>
      </c>
      <c r="R86" s="125">
        <f>IF(J86&lt;Objetivos!$D$17,0,IF(OR(Datos!J86=Objetivos!$D$39,J86&gt;Objetivos!$D$39),Datos!H86*Objetivos!$F$39,IF(OR(Datos!J86=Objetivos!$D$38,J86&gt;Objetivos!$D$38),Datos!H86*Objetivos!$F$38,IF(OR(Datos!J86=Objetivos!$D$37,J86&gt;Objetivos!$D$37),Datos!H86*Objetivos!$F$37,IF(OR(Datos!J86=Objetivos!$D$36,J86&gt;Objetivos!$D$36),Datos!H86*Objetivos!$F$36,IF(OR(Datos!J86=Objetivos!$D$35,J86&gt;Objetivos!$D$35),Datos!H86*Objetivos!$F$35,IF(OR(Datos!J86=Objetivos!$D$34,J86&gt;Objetivos!$D$34),Datos!H86*Objetivos!$F$34,IF(OR(Datos!J86=Objetivos!$D$33,J86&gt;Objetivos!$D$33),Datos!H86*Objetivos!$F$33,IF(OR(Datos!J86=Objetivos!$D$32,J86&gt;Objetivos!$D$32),Datos!H86*Objetivos!$F$32,IF(OR(Datos!J86=Objetivos!$D$31,J86&gt;Objetivos!$D$31),Datos!H86*Objetivos!$F$31,IF(OR(Datos!J86=Objetivos!$D$30,J86&gt;Objetivos!$D$30),Datos!H86*Objetivos!$F$30,IF(OR(Datos!J86=Objetivos!$D$29,J86&gt;Objetivos!$D$29),Datos!H86*Objetivos!$F$29,IF(OR(Datos!J86=Objetivos!$D$28,J86&gt;Objetivos!$D$28),Datos!H86*Objetivos!$F$28,IF(OR(Datos!J86=Objetivos!$D$27,J86&gt;Objetivos!$D$27),Datos!H86*Objetivos!$F$27,IF(OR(Datos!J86=Objetivos!$D$26,J86&gt;Objetivos!$D$26),Datos!H86*Objetivos!$F$26,IF(OR(Datos!J86=Objetivos!$D$25,J86&gt;Objetivos!$D$25),Datos!H86*Objetivos!$F$25,IF(OR(Datos!J86=Objetivos!$D$24,J86&gt;Objetivos!$D$24),Datos!H86*Objetivos!$F$24,IF(OR(Datos!J86=Objetivos!$D$23,J86&gt;Objetivos!$D$23),Datos!H86*Objetivos!$F$23,IF(OR(Datos!J86=Objetivos!$D$22,J86&gt;Objetivos!$D$22),Datos!H86*Objetivos!$F$22,IF(OR(Datos!J86=Objetivos!$D$21,J86&gt;Objetivos!$D$21),Datos!H86*Objetivos!$F$21,IF(OR(Datos!J86=Objetivos!$D$20,J86&gt;Objetivos!$D$20),Datos!H86*Objetivos!$F$20,IF(OR(Datos!J86=Objetivos!$D$19,J86&gt;Objetivos!$D$19),Datos!H86*Objetivos!$F$19,IF(OR(Datos!J86=Objetivos!$D$18,J86&gt;Objetivos!$D$18),Datos!H86*Objetivos!$F$18,IF(OR(Datos!J86=Objetivos!$D$17,J86&gt;Objetivos!$D$17),Datos!H86*Objetivos!$F$17))))))))))))))))))))))))</f>
        <v>0</v>
      </c>
      <c r="S86" s="125">
        <f>IF(K86&lt;Objetivos!$C$17,0,IF(OR(Datos!K86=Objetivos!$C$39,K86&gt;Objetivos!$C$39),Datos!I86*Objetivos!$E$39,IF(OR(Datos!K86=Objetivos!$C$38,K86&gt;Objetivos!$C$38),Datos!I86*Objetivos!$E$38,IF(OR(Datos!K86=Objetivos!$C$37,K86&gt;Objetivos!$C$37),Datos!I86*Objetivos!$E$37,IF(OR(Datos!K86=Objetivos!$C$36,K86&gt;Objetivos!$C$36),Datos!I86*Objetivos!$E$36,IF(OR(Datos!K86=Objetivos!$C$35,K86&gt;Objetivos!$C$35),Datos!I86*Objetivos!$E$35,IF(OR(Datos!K86=Objetivos!$C$34,K86&gt;Objetivos!$C$34),Datos!I86*Objetivos!$E$34,IF(OR(Datos!K86=Objetivos!$C$33,K86&gt;Objetivos!$C$33),Datos!I86*Objetivos!$E$33,IF(OR(Datos!K86=Objetivos!$C$32,K86&gt;Objetivos!$C$32),Datos!I86*Objetivos!$E$32,IF(OR(Datos!K86=Objetivos!$C$31,K86&gt;Objetivos!$C$31),Datos!I86*Objetivos!$E$31,IF(OR(Datos!K86=Objetivos!$C$30,K86&gt;Objetivos!$C$30),Datos!I86*Objetivos!$E$30,IF(OR(Datos!K86=Objetivos!$C$29,K86&gt;Objetivos!$C$29),Datos!I86*Objetivos!$E$29,IF(OR(Datos!K86=Objetivos!$C$28,K86&gt;Objetivos!$C$28),Datos!I86*Objetivos!$E$28,IF(OR(Datos!K86=Objetivos!$C$27,K86&gt;Objetivos!$C$27),Datos!I86*Objetivos!$E$27,IF(OR(Datos!K86=Objetivos!$C$26,K86&gt;Objetivos!$C$26),Datos!I86*Objetivos!$E$26,IF(OR(Datos!K86=Objetivos!$C$25,K86&gt;Objetivos!$C$25),Datos!I86*Objetivos!$E$25,IF(OR(Datos!K86=Objetivos!$C$24,K86&gt;Objetivos!$C$24),Datos!I86*Objetivos!$E$24,IF(OR(Datos!K86=Objetivos!$C$23,K86&gt;Objetivos!$C$23),Datos!I86*Objetivos!$E$23,IF(OR(Datos!K86=Objetivos!$C$22,K86&gt;Objetivos!$C$22),Datos!I86*Objetivos!$E$22,IF(OR(Datos!K86=Objetivos!$C$21,K86&gt;Objetivos!$C$21),Datos!I86*Objetivos!$E$21,IF(OR(Datos!K86=Objetivos!$C$20,K86&gt;Objetivos!$C$20),Datos!I86*Objetivos!$E$20,IF(OR(Datos!K86=Objetivos!$C$19,K86&gt;Objetivos!$C$19),Datos!I86*Objetivos!$E$19,IF(OR(Datos!K86=Objetivos!$C$18,K86&gt;Objetivos!$C$18),Datos!I86*Objetivos!$E$18,IF(OR(Datos!K86=Objetivos!$C$17,K86&gt;Objetivos!$C$17),Datos!I86*Objetivos!$E$17))))))))))))))))))))))))</f>
        <v>0</v>
      </c>
      <c r="T86" s="125">
        <f t="shared" si="35"/>
        <v>0</v>
      </c>
      <c r="U86" s="128">
        <f t="shared" si="36"/>
        <v>0</v>
      </c>
      <c r="V86" s="128">
        <f t="shared" si="37"/>
        <v>0</v>
      </c>
      <c r="W86" s="127">
        <f t="shared" si="38"/>
        <v>0</v>
      </c>
      <c r="X86" s="126">
        <f>+IF(OR(M86=Objetivos!$J$6,M86&gt;Objetivos!$J$6),W86*Objetivos!$K$6,IF(OR(M86=Objetivos!$J$7,M86&gt;Objetivos!$J$7),W86*Objetivos!$K$7,IF(OR(M86=Objetivos!$J$8,M86&gt;Objetivos!$J$8),W86*Objetivos!$K$8,IF(OR(M86=Objetivos!$J$9,M86&gt;Objetivos!$J$9),W86*Objetivos!$K$9,IF(OR(M86=Objetivos!$J$13,M86&lt;Objetivos!$J$13),W86*Objetivos!$K$13,IF(OR(M86=Objetivos!$J$12,M86&lt;Objetivos!$J$12),W86*Objetivos!$K$12,IF(OR(M86=Objetivos!$J$11,M86&lt;Objetivos!$J$11),W86*Objetivos!$K$11,IF(OR(M86=Objetivos!$J$10,M86&lt;Objetivos!$J$10),W86*Objetivos!$K$10,0))))))))</f>
        <v>0</v>
      </c>
      <c r="Y86" s="127">
        <f t="shared" si="39"/>
        <v>0</v>
      </c>
    </row>
    <row r="87" spans="1:25" x14ac:dyDescent="0.25">
      <c r="A87" s="104">
        <f>CDM!$A96</f>
        <v>0</v>
      </c>
      <c r="B87" s="107">
        <f>CDM!$C96</f>
        <v>0</v>
      </c>
      <c r="C87" s="104">
        <f>CDM!$D96</f>
        <v>0</v>
      </c>
      <c r="D87" s="105"/>
      <c r="E87" s="167">
        <f>CDM!$F96</f>
        <v>0</v>
      </c>
      <c r="F87" s="105">
        <f>CDM!$G96</f>
        <v>0</v>
      </c>
      <c r="G87" s="168">
        <f>CDM!$I96</f>
        <v>0</v>
      </c>
      <c r="H87" s="169">
        <f>IFERROR(VLOOKUP(C87,Movil_Report!A:B,2,0),0)</f>
        <v>0</v>
      </c>
      <c r="I87" s="169">
        <f>CDM!$R96</f>
        <v>0</v>
      </c>
      <c r="J87" s="124">
        <f t="shared" ref="J87" si="40">+IFERROR(H87/G87,0)</f>
        <v>0</v>
      </c>
      <c r="K87" s="124">
        <f t="shared" ref="K87" si="41">IFERROR(I87/G87,0)</f>
        <v>0</v>
      </c>
      <c r="L87" s="169">
        <f>CDM!$AB96</f>
        <v>0</v>
      </c>
      <c r="M87" s="165">
        <f t="shared" ref="M87" si="42">+IFERROR(L87/I87,0)</f>
        <v>0</v>
      </c>
      <c r="N87" s="4">
        <f>CDM!$U96</f>
        <v>0</v>
      </c>
      <c r="O87" s="4">
        <f>CDM!$W96</f>
        <v>0</v>
      </c>
      <c r="P87" s="159">
        <f t="shared" ref="P87" si="43">IFERROR(N87/H87,0)</f>
        <v>0</v>
      </c>
      <c r="Q87" s="159">
        <f t="shared" ref="Q87" si="44">IFERROR(O87/I87,0)</f>
        <v>0</v>
      </c>
      <c r="R87" s="125">
        <f>IF(J87&lt;Objetivos!$D$17,0,IF(OR(Datos!J87=Objetivos!$D$39,J87&gt;Objetivos!$D$39),Datos!H87*Objetivos!$F$39,IF(OR(Datos!J87=Objetivos!$D$38,J87&gt;Objetivos!$D$38),Datos!H87*Objetivos!$F$38,IF(OR(Datos!J87=Objetivos!$D$37,J87&gt;Objetivos!$D$37),Datos!H87*Objetivos!$F$37,IF(OR(Datos!J87=Objetivos!$D$36,J87&gt;Objetivos!$D$36),Datos!H87*Objetivos!$F$36,IF(OR(Datos!J87=Objetivos!$D$35,J87&gt;Objetivos!$D$35),Datos!H87*Objetivos!$F$35,IF(OR(Datos!J87=Objetivos!$D$34,J87&gt;Objetivos!$D$34),Datos!H87*Objetivos!$F$34,IF(OR(Datos!J87=Objetivos!$D$33,J87&gt;Objetivos!$D$33),Datos!H87*Objetivos!$F$33,IF(OR(Datos!J87=Objetivos!$D$32,J87&gt;Objetivos!$D$32),Datos!H87*Objetivos!$F$32,IF(OR(Datos!J87=Objetivos!$D$31,J87&gt;Objetivos!$D$31),Datos!H87*Objetivos!$F$31,IF(OR(Datos!J87=Objetivos!$D$30,J87&gt;Objetivos!$D$30),Datos!H87*Objetivos!$F$30,IF(OR(Datos!J87=Objetivos!$D$29,J87&gt;Objetivos!$D$29),Datos!H87*Objetivos!$F$29,IF(OR(Datos!J87=Objetivos!$D$28,J87&gt;Objetivos!$D$28),Datos!H87*Objetivos!$F$28,IF(OR(Datos!J87=Objetivos!$D$27,J87&gt;Objetivos!$D$27),Datos!H87*Objetivos!$F$27,IF(OR(Datos!J87=Objetivos!$D$26,J87&gt;Objetivos!$D$26),Datos!H87*Objetivos!$F$26,IF(OR(Datos!J87=Objetivos!$D$25,J87&gt;Objetivos!$D$25),Datos!H87*Objetivos!$F$25,IF(OR(Datos!J87=Objetivos!$D$24,J87&gt;Objetivos!$D$24),Datos!H87*Objetivos!$F$24,IF(OR(Datos!J87=Objetivos!$D$23,J87&gt;Objetivos!$D$23),Datos!H87*Objetivos!$F$23,IF(OR(Datos!J87=Objetivos!$D$22,J87&gt;Objetivos!$D$22),Datos!H87*Objetivos!$F$22,IF(OR(Datos!J87=Objetivos!$D$21,J87&gt;Objetivos!$D$21),Datos!H87*Objetivos!$F$21,IF(OR(Datos!J87=Objetivos!$D$20,J87&gt;Objetivos!$D$20),Datos!H87*Objetivos!$F$20,IF(OR(Datos!J87=Objetivos!$D$19,J87&gt;Objetivos!$D$19),Datos!H87*Objetivos!$F$19,IF(OR(Datos!J87=Objetivos!$D$18,J87&gt;Objetivos!$D$18),Datos!H87*Objetivos!$F$18,IF(OR(Datos!J87=Objetivos!$D$17,J87&gt;Objetivos!$D$17),Datos!H87*Objetivos!$F$17))))))))))))))))))))))))</f>
        <v>0</v>
      </c>
      <c r="S87" s="125">
        <f>IF(K87&lt;Objetivos!$C$17,0,IF(OR(Datos!K87=Objetivos!$C$39,K87&gt;Objetivos!$C$39),Datos!I87*Objetivos!$E$39,IF(OR(Datos!K87=Objetivos!$C$38,K87&gt;Objetivos!$C$38),Datos!I87*Objetivos!$E$38,IF(OR(Datos!K87=Objetivos!$C$37,K87&gt;Objetivos!$C$37),Datos!I87*Objetivos!$E$37,IF(OR(Datos!K87=Objetivos!$C$36,K87&gt;Objetivos!$C$36),Datos!I87*Objetivos!$E$36,IF(OR(Datos!K87=Objetivos!$C$35,K87&gt;Objetivos!$C$35),Datos!I87*Objetivos!$E$35,IF(OR(Datos!K87=Objetivos!$C$34,K87&gt;Objetivos!$C$34),Datos!I87*Objetivos!$E$34,IF(OR(Datos!K87=Objetivos!$C$33,K87&gt;Objetivos!$C$33),Datos!I87*Objetivos!$E$33,IF(OR(Datos!K87=Objetivos!$C$32,K87&gt;Objetivos!$C$32),Datos!I87*Objetivos!$E$32,IF(OR(Datos!K87=Objetivos!$C$31,K87&gt;Objetivos!$C$31),Datos!I87*Objetivos!$E$31,IF(OR(Datos!K87=Objetivos!$C$30,K87&gt;Objetivos!$C$30),Datos!I87*Objetivos!$E$30,IF(OR(Datos!K87=Objetivos!$C$29,K87&gt;Objetivos!$C$29),Datos!I87*Objetivos!$E$29,IF(OR(Datos!K87=Objetivos!$C$28,K87&gt;Objetivos!$C$28),Datos!I87*Objetivos!$E$28,IF(OR(Datos!K87=Objetivos!$C$27,K87&gt;Objetivos!$C$27),Datos!I87*Objetivos!$E$27,IF(OR(Datos!K87=Objetivos!$C$26,K87&gt;Objetivos!$C$26),Datos!I87*Objetivos!$E$26,IF(OR(Datos!K87=Objetivos!$C$25,K87&gt;Objetivos!$C$25),Datos!I87*Objetivos!$E$25,IF(OR(Datos!K87=Objetivos!$C$24,K87&gt;Objetivos!$C$24),Datos!I87*Objetivos!$E$24,IF(OR(Datos!K87=Objetivos!$C$23,K87&gt;Objetivos!$C$23),Datos!I87*Objetivos!$E$23,IF(OR(Datos!K87=Objetivos!$C$22,K87&gt;Objetivos!$C$22),Datos!I87*Objetivos!$E$22,IF(OR(Datos!K87=Objetivos!$C$21,K87&gt;Objetivos!$C$21),Datos!I87*Objetivos!$E$21,IF(OR(Datos!K87=Objetivos!$C$20,K87&gt;Objetivos!$C$20),Datos!I87*Objetivos!$E$20,IF(OR(Datos!K87=Objetivos!$C$19,K87&gt;Objetivos!$C$19),Datos!I87*Objetivos!$E$19,IF(OR(Datos!K87=Objetivos!$C$18,K87&gt;Objetivos!$C$18),Datos!I87*Objetivos!$E$18,IF(OR(Datos!K87=Objetivos!$C$17,K87&gt;Objetivos!$C$17),Datos!I87*Objetivos!$E$17))))))))))))))))))))))))</f>
        <v>0</v>
      </c>
      <c r="T87" s="125">
        <f t="shared" ref="T87" si="45">+R87+S87</f>
        <v>0</v>
      </c>
      <c r="U87" s="128">
        <f t="shared" ref="U87" si="46">+IF(P87&gt;=80%,R87,R87*P87)</f>
        <v>0</v>
      </c>
      <c r="V87" s="128">
        <f t="shared" ref="V87" si="47">+IF(Q87&gt;=60%,S87,S87*Q87)</f>
        <v>0</v>
      </c>
      <c r="W87" s="127">
        <f t="shared" ref="W87" si="48">+U87+V87</f>
        <v>0</v>
      </c>
      <c r="X87" s="126">
        <f>+IF(OR(M87=Objetivos!$J$6,M87&gt;Objetivos!$J$6),W87*Objetivos!$K$6,IF(OR(M87=Objetivos!$J$7,M87&gt;Objetivos!$J$7),W87*Objetivos!$K$7,IF(OR(M87=Objetivos!$J$8,M87&gt;Objetivos!$J$8),W87*Objetivos!$K$8,IF(OR(M87=Objetivos!$J$9,M87&gt;Objetivos!$J$9),W87*Objetivos!$K$9,IF(OR(M87=Objetivos!$J$13,M87&lt;Objetivos!$J$13),W87*Objetivos!$K$13,IF(OR(M87=Objetivos!$J$12,M87&lt;Objetivos!$J$12),W87*Objetivos!$K$12,IF(OR(M87=Objetivos!$J$11,M87&lt;Objetivos!$J$11),W87*Objetivos!$K$11,IF(OR(M87=Objetivos!$J$10,M87&lt;Objetivos!$J$10),W87*Objetivos!$K$10,0))))))))</f>
        <v>0</v>
      </c>
      <c r="Y87" s="127">
        <f t="shared" ref="Y87" si="49">+W87+X87</f>
        <v>0</v>
      </c>
    </row>
  </sheetData>
  <conditionalFormatting sqref="B15">
    <cfRule type="duplicateValues" dxfId="174" priority="31"/>
  </conditionalFormatting>
  <conditionalFormatting sqref="C15:D15">
    <cfRule type="duplicateValues" dxfId="173" priority="32"/>
    <cfRule type="duplicateValues" dxfId="172" priority="33"/>
    <cfRule type="duplicateValues" dxfId="171" priority="34"/>
  </conditionalFormatting>
  <conditionalFormatting sqref="E15">
    <cfRule type="duplicateValues" dxfId="170" priority="35"/>
  </conditionalFormatting>
  <conditionalFormatting sqref="A15">
    <cfRule type="duplicateValues" dxfId="169" priority="1231"/>
  </conditionalFormatting>
  <conditionalFormatting sqref="D16:D78">
    <cfRule type="duplicateValues" dxfId="168" priority="1303"/>
  </conditionalFormatting>
  <conditionalFormatting sqref="E16:E78">
    <cfRule type="duplicateValues" dxfId="167" priority="1304"/>
  </conditionalFormatting>
  <conditionalFormatting sqref="B16:B78">
    <cfRule type="duplicateValues" dxfId="166" priority="1305"/>
  </conditionalFormatting>
  <conditionalFormatting sqref="D79">
    <cfRule type="duplicateValues" dxfId="165" priority="25"/>
  </conditionalFormatting>
  <conditionalFormatting sqref="E79">
    <cfRule type="duplicateValues" dxfId="164" priority="26"/>
  </conditionalFormatting>
  <conditionalFormatting sqref="B79">
    <cfRule type="duplicateValues" dxfId="163" priority="27"/>
  </conditionalFormatting>
  <conditionalFormatting sqref="D80">
    <cfRule type="duplicateValues" dxfId="162" priority="22"/>
  </conditionalFormatting>
  <conditionalFormatting sqref="E80">
    <cfRule type="duplicateValues" dxfId="161" priority="23"/>
  </conditionalFormatting>
  <conditionalFormatting sqref="B80">
    <cfRule type="duplicateValues" dxfId="160" priority="24"/>
  </conditionalFormatting>
  <conditionalFormatting sqref="D81">
    <cfRule type="duplicateValues" dxfId="159" priority="19"/>
  </conditionalFormatting>
  <conditionalFormatting sqref="E81">
    <cfRule type="duplicateValues" dxfId="158" priority="20"/>
  </conditionalFormatting>
  <conditionalFormatting sqref="B81">
    <cfRule type="duplicateValues" dxfId="157" priority="21"/>
  </conditionalFormatting>
  <conditionalFormatting sqref="D82">
    <cfRule type="duplicateValues" dxfId="156" priority="16"/>
  </conditionalFormatting>
  <conditionalFormatting sqref="E82">
    <cfRule type="duplicateValues" dxfId="155" priority="17"/>
  </conditionalFormatting>
  <conditionalFormatting sqref="B82">
    <cfRule type="duplicateValues" dxfId="154" priority="18"/>
  </conditionalFormatting>
  <conditionalFormatting sqref="D83">
    <cfRule type="duplicateValues" dxfId="153" priority="13"/>
  </conditionalFormatting>
  <conditionalFormatting sqref="E83">
    <cfRule type="duplicateValues" dxfId="152" priority="14"/>
  </conditionalFormatting>
  <conditionalFormatting sqref="B83">
    <cfRule type="duplicateValues" dxfId="151" priority="15"/>
  </conditionalFormatting>
  <conditionalFormatting sqref="D84">
    <cfRule type="duplicateValues" dxfId="150" priority="10"/>
  </conditionalFormatting>
  <conditionalFormatting sqref="E84">
    <cfRule type="duplicateValues" dxfId="149" priority="11"/>
  </conditionalFormatting>
  <conditionalFormatting sqref="B84">
    <cfRule type="duplicateValues" dxfId="148" priority="12"/>
  </conditionalFormatting>
  <conditionalFormatting sqref="D85">
    <cfRule type="duplicateValues" dxfId="147" priority="7"/>
  </conditionalFormatting>
  <conditionalFormatting sqref="E85">
    <cfRule type="duplicateValues" dxfId="146" priority="8"/>
  </conditionalFormatting>
  <conditionalFormatting sqref="B85">
    <cfRule type="duplicateValues" dxfId="145" priority="9"/>
  </conditionalFormatting>
  <conditionalFormatting sqref="D86">
    <cfRule type="duplicateValues" dxfId="144" priority="4"/>
  </conditionalFormatting>
  <conditionalFormatting sqref="E86">
    <cfRule type="duplicateValues" dxfId="143" priority="5"/>
  </conditionalFormatting>
  <conditionalFormatting sqref="B86">
    <cfRule type="duplicateValues" dxfId="142" priority="6"/>
  </conditionalFormatting>
  <conditionalFormatting sqref="D87">
    <cfRule type="duplicateValues" dxfId="141" priority="1"/>
  </conditionalFormatting>
  <conditionalFormatting sqref="E87">
    <cfRule type="duplicateValues" dxfId="140" priority="2"/>
  </conditionalFormatting>
  <conditionalFormatting sqref="B87">
    <cfRule type="duplicateValues" dxfId="139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"/>
  <sheetViews>
    <sheetView showGridLines="0" topLeftCell="A34" zoomScale="80" zoomScaleNormal="80" workbookViewId="0">
      <selection sqref="A1:K5"/>
    </sheetView>
  </sheetViews>
  <sheetFormatPr baseColWidth="10" defaultRowHeight="15" x14ac:dyDescent="0.25"/>
  <cols>
    <col min="1" max="1" width="43.28515625" customWidth="1"/>
    <col min="2" max="2" width="36.28515625" bestFit="1" customWidth="1"/>
    <col min="4" max="4" width="13" bestFit="1" customWidth="1"/>
  </cols>
  <sheetData>
    <row r="1" spans="1:13" ht="15" customHeight="1" x14ac:dyDescent="0.25">
      <c r="A1" s="202" t="s">
        <v>25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43"/>
      <c r="M1" s="43"/>
    </row>
    <row r="2" spans="1:13" ht="15" customHeight="1" x14ac:dyDescent="0.25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43"/>
      <c r="M2" s="43"/>
    </row>
    <row r="3" spans="1:13" ht="15" customHeight="1" x14ac:dyDescent="0.25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43"/>
      <c r="M3" s="43"/>
    </row>
    <row r="4" spans="1:13" ht="15" customHeight="1" x14ac:dyDescent="0.25">
      <c r="A4" s="202"/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43"/>
      <c r="M4" s="43"/>
    </row>
    <row r="5" spans="1:13" x14ac:dyDescent="0.25">
      <c r="A5" s="202"/>
      <c r="B5" s="202"/>
      <c r="C5" s="202"/>
      <c r="D5" s="202"/>
      <c r="E5" s="202"/>
      <c r="F5" s="202"/>
      <c r="G5" s="202"/>
      <c r="H5" s="202"/>
      <c r="I5" s="202"/>
      <c r="J5" s="202"/>
      <c r="K5" s="202"/>
    </row>
    <row r="6" spans="1:13" ht="30" x14ac:dyDescent="0.25">
      <c r="A6" s="25"/>
      <c r="B6" s="44" t="s">
        <v>97</v>
      </c>
      <c r="C6" s="38" t="s">
        <v>2</v>
      </c>
      <c r="D6" s="38" t="s">
        <v>3</v>
      </c>
      <c r="E6" s="38" t="s">
        <v>443</v>
      </c>
      <c r="F6" s="38" t="s">
        <v>47</v>
      </c>
      <c r="G6" s="38" t="s">
        <v>2</v>
      </c>
      <c r="H6" s="38" t="s">
        <v>3</v>
      </c>
      <c r="I6" s="38" t="s">
        <v>443</v>
      </c>
      <c r="J6" s="38" t="s">
        <v>47</v>
      </c>
      <c r="K6" s="45" t="s">
        <v>96</v>
      </c>
    </row>
    <row r="7" spans="1:13" s="25" customFormat="1" x14ac:dyDescent="0.25">
      <c r="B7" s="106" t="str">
        <f>[1]CDM!G16</f>
        <v>AGUSTIN ONIEVA GONZALEZ</v>
      </c>
      <c r="C7" s="34" t="e">
        <f>VLOOKUP($B7,CDM!$G$15:$AX$22,C$14-4,0)</f>
        <v>#N/A</v>
      </c>
      <c r="D7" s="35" t="e">
        <f>VLOOKUP($B7,CDM!$G$15:$AX$22,D$14-4,0)</f>
        <v>#N/A</v>
      </c>
      <c r="E7" s="35" t="e">
        <f>VLOOKUP($B7,CDM!$G$15:$AX$22,E$14-4,0)</f>
        <v>#N/A</v>
      </c>
      <c r="F7" s="35" t="e">
        <f>VLOOKUP($B7,CDM!$G$15:$AX$22,F$14-4,0)</f>
        <v>#N/A</v>
      </c>
      <c r="G7" s="10" t="e">
        <f>VLOOKUP($B7,CDM!$G$15:$AX$22,G$14-4,0)</f>
        <v>#N/A</v>
      </c>
      <c r="H7" s="10" t="e">
        <f>VLOOKUP($B7,CDM!$G$15:$AX$22,H$14-4,0)</f>
        <v>#N/A</v>
      </c>
      <c r="I7" s="10" t="e">
        <f>VLOOKUP($B7,CDM!$G$15:$AX$22,I$14-4,0)</f>
        <v>#N/A</v>
      </c>
      <c r="J7" s="10" t="e">
        <f>VLOOKUP($B7,CDM!$G$15:$AX$22,J$14-4,0)</f>
        <v>#N/A</v>
      </c>
      <c r="K7" s="10" t="e">
        <f>VLOOKUP($B7,CDM!$G$15:$AX$22,K$14-4,0)</f>
        <v>#N/A</v>
      </c>
    </row>
    <row r="8" spans="1:13" s="25" customFormat="1" x14ac:dyDescent="0.25">
      <c r="B8" s="106" t="str">
        <f>[1]CDM!G17</f>
        <v>MARIA AYESA GARRIDO BLANCO</v>
      </c>
      <c r="C8" s="34">
        <f>VLOOKUP($B8,CDM!$G$15:$AX$22,C$14-4,0)</f>
        <v>1.0460025305901834</v>
      </c>
      <c r="D8" s="35">
        <f>VLOOKUP($B8,CDM!$G$15:$AX$22,D$14-4,0)</f>
        <v>36.855645975464249</v>
      </c>
      <c r="E8" s="35">
        <f>VLOOKUP($B8,CDM!$G$15:$AX$22,E$14-4,0)</f>
        <v>34.328234466301588</v>
      </c>
      <c r="F8" s="35">
        <f>VLOOKUP($B8,CDM!$G$15:$AX$22,F$14-4,0)</f>
        <v>0.81505210262857575</v>
      </c>
      <c r="G8" s="10">
        <f>VLOOKUP($B8,CDM!$G$15:$AX$22,G$14-4,0)</f>
        <v>0.25806451612903231</v>
      </c>
      <c r="H8" s="10">
        <f>VLOOKUP($B8,CDM!$G$15:$AX$22,H$14-4,0)</f>
        <v>2.723004694835681</v>
      </c>
      <c r="I8" s="10">
        <f>VLOOKUP($B8,CDM!$G$15:$AX$22,I$14-4,0)</f>
        <v>0.91855480710349047</v>
      </c>
      <c r="J8" s="10" t="str">
        <f>VLOOKUP($B8,CDM!$G$15:$AX$22,J$14-4,0)</f>
        <v>C</v>
      </c>
      <c r="K8" s="10" t="str">
        <f>VLOOKUP($B8,CDM!$G$15:$AX$22,K$14-4,0)</f>
        <v>Z</v>
      </c>
    </row>
    <row r="9" spans="1:13" s="25" customFormat="1" x14ac:dyDescent="0.25">
      <c r="B9" s="106" t="str">
        <f>[1]CDM!G18</f>
        <v>RAQUEL GARCIA SUESCUM</v>
      </c>
      <c r="C9" s="34">
        <f>VLOOKUP($B9,CDM!$G$15:$AX$22,C$14-4,0)</f>
        <v>1.2175273686964361</v>
      </c>
      <c r="D9" s="35">
        <f>VLOOKUP($B9,CDM!$G$15:$AX$22,D$14-4,0)</f>
        <v>39.778625489519712</v>
      </c>
      <c r="E9" s="35">
        <f>VLOOKUP($B9,CDM!$G$15:$AX$22,E$14-4,0)</f>
        <v>15.153622953148144</v>
      </c>
      <c r="F9" s="35">
        <f>VLOOKUP($B9,CDM!$G$15:$AX$22,F$14-4,0)</f>
        <v>0.88800017503134054</v>
      </c>
      <c r="G9" s="10">
        <f>VLOOKUP($B9,CDM!$G$15:$AX$22,G$14-4,0)</f>
        <v>0.62745098039215685</v>
      </c>
      <c r="H9" s="10">
        <f>VLOOKUP($B9,CDM!$G$15:$AX$22,H$14-4,0)</f>
        <v>2.4915824915824918</v>
      </c>
      <c r="I9" s="10">
        <f>VLOOKUP($B9,CDM!$G$15:$AX$22,I$14-4,0)</f>
        <v>0.85638998682476941</v>
      </c>
      <c r="J9" s="10" t="str">
        <f>VLOOKUP($B9,CDM!$G$15:$AX$22,J$14-4,0)</f>
        <v>C</v>
      </c>
      <c r="K9" s="10" t="str">
        <f>VLOOKUP($B9,CDM!$G$15:$AX$22,K$14-4,0)</f>
        <v>Z</v>
      </c>
    </row>
    <row r="10" spans="1:13" s="52" customFormat="1" x14ac:dyDescent="0.25">
      <c r="B10" s="106"/>
      <c r="C10" s="34"/>
      <c r="D10" s="35"/>
      <c r="E10" s="35"/>
      <c r="F10" s="35"/>
      <c r="G10" s="10"/>
      <c r="H10" s="10"/>
      <c r="I10" s="10"/>
      <c r="J10" s="10"/>
      <c r="K10" s="10"/>
    </row>
    <row r="11" spans="1:13" s="52" customFormat="1" x14ac:dyDescent="0.25">
      <c r="B11" s="94"/>
      <c r="C11" s="34"/>
      <c r="D11" s="35"/>
      <c r="E11" s="35"/>
      <c r="F11" s="35"/>
      <c r="G11" s="10"/>
      <c r="H11" s="10"/>
      <c r="I11" s="10"/>
      <c r="J11" s="10"/>
      <c r="K11" s="10"/>
    </row>
    <row r="12" spans="1:13" s="25" customFormat="1" x14ac:dyDescent="0.25"/>
    <row r="13" spans="1:13" x14ac:dyDescent="0.25">
      <c r="A13" s="25"/>
      <c r="B13" s="25"/>
      <c r="C13" s="6"/>
      <c r="D13" s="6"/>
      <c r="E13" s="6"/>
      <c r="F13" s="6"/>
      <c r="G13" s="25"/>
      <c r="H13" s="25"/>
      <c r="I13" s="25"/>
      <c r="J13" s="25"/>
      <c r="K13" s="25"/>
    </row>
    <row r="14" spans="1:13" s="55" customFormat="1" x14ac:dyDescent="0.25">
      <c r="C14" s="56">
        <v>37</v>
      </c>
      <c r="D14" s="56">
        <f>C14+1</f>
        <v>38</v>
      </c>
      <c r="E14" s="56">
        <f t="shared" ref="E14:K14" si="0">D14+1</f>
        <v>39</v>
      </c>
      <c r="F14" s="56">
        <f t="shared" si="0"/>
        <v>40</v>
      </c>
      <c r="G14" s="120">
        <f t="shared" si="0"/>
        <v>41</v>
      </c>
      <c r="H14" s="56">
        <f t="shared" si="0"/>
        <v>42</v>
      </c>
      <c r="I14" s="56">
        <f t="shared" si="0"/>
        <v>43</v>
      </c>
      <c r="J14" s="56">
        <f t="shared" si="0"/>
        <v>44</v>
      </c>
      <c r="K14" s="56">
        <f t="shared" si="0"/>
        <v>45</v>
      </c>
    </row>
    <row r="15" spans="1:13" ht="30" x14ac:dyDescent="0.25">
      <c r="A15" s="44" t="s">
        <v>6</v>
      </c>
      <c r="B15" s="44" t="s">
        <v>18</v>
      </c>
      <c r="C15" s="42" t="s">
        <v>2</v>
      </c>
      <c r="D15" s="38" t="s">
        <v>3</v>
      </c>
      <c r="E15" s="38" t="s">
        <v>443</v>
      </c>
      <c r="F15" s="38" t="s">
        <v>47</v>
      </c>
      <c r="G15" s="38" t="s">
        <v>2</v>
      </c>
      <c r="H15" s="38" t="s">
        <v>3</v>
      </c>
      <c r="I15" s="38" t="s">
        <v>443</v>
      </c>
      <c r="J15" s="38" t="s">
        <v>47</v>
      </c>
      <c r="K15" s="47" t="s">
        <v>96</v>
      </c>
    </row>
    <row r="16" spans="1:13" ht="14.45" customHeight="1" x14ac:dyDescent="0.25">
      <c r="A16" s="54" t="str">
        <f>VLOOKUP($B16,CDM!$C:$AX,4,0)</f>
        <v>Mª JOSE BARRENA SANCHEZ</v>
      </c>
      <c r="B16" s="107">
        <f>CDM!C25</f>
        <v>85905</v>
      </c>
      <c r="C16" s="39">
        <f>VLOOKUP($B16,CDM!$C:$AX,C$14,0)</f>
        <v>1.0562576254598801</v>
      </c>
      <c r="D16" s="39">
        <f>VLOOKUP($B16,CDM!$C:$AX,D$14,0)</f>
        <v>66.014854827819036</v>
      </c>
      <c r="E16" s="40">
        <f>VLOOKUP($B16,CDM!$C:$AX,E$14,0)</f>
        <v>52.29101958136394</v>
      </c>
      <c r="F16" s="39">
        <f>VLOOKUP($B16,CDM!$C:$AX,F$14,0)</f>
        <v>0.85735196871743524</v>
      </c>
      <c r="G16" s="41">
        <f>VLOOKUP($B16,CDM!$C:$AX,G$14,0)</f>
        <v>0</v>
      </c>
      <c r="H16" s="41">
        <f>VLOOKUP($B16,CDM!$C:$AX,H$14,0)</f>
        <v>2.666666666666667</v>
      </c>
      <c r="I16" s="41">
        <f>VLOOKUP($B16,CDM!$C:$AX,I$14,0)</f>
        <v>0.86956521739130432</v>
      </c>
      <c r="J16" s="41" t="str">
        <f>VLOOKUP($B16,CDM!$C:$AX,J$14,0)</f>
        <v>C</v>
      </c>
      <c r="K16" s="46" t="str">
        <f>VLOOKUP($B16,CDM!$C:$AX,K$14,0)</f>
        <v>Z</v>
      </c>
    </row>
    <row r="17" spans="1:11" x14ac:dyDescent="0.25">
      <c r="A17" s="54" t="str">
        <f>VLOOKUP($B17,CDM!$C:$AX,4,0)</f>
        <v>SONIA JIMENEZ CRESPILLO</v>
      </c>
      <c r="B17" s="107" t="str">
        <f>CDM!C26</f>
        <v>86342; 85543</v>
      </c>
      <c r="C17" s="39">
        <f>VLOOKUP($B17,CDM!$C:$AX,C$14,0)</f>
        <v>2.4271142290336014</v>
      </c>
      <c r="D17" s="39">
        <f>VLOOKUP($B17,CDM!$C:$AX,D$14,0)</f>
        <v>38.696135051088405</v>
      </c>
      <c r="E17" s="40">
        <f>VLOOKUP($B17,CDM!$C:$AX,E$14,0)</f>
        <v>29.836961350510883</v>
      </c>
      <c r="F17" s="39">
        <f>VLOOKUP($B17,CDM!$C:$AX,F$14,0)</f>
        <v>0.83809192991491765</v>
      </c>
      <c r="G17" s="41">
        <f>VLOOKUP($B17,CDM!$C:$AX,G$14,0)</f>
        <v>0</v>
      </c>
      <c r="H17" s="41">
        <f>VLOOKUP($B17,CDM!$C:$AX,H$14,0)</f>
        <v>2</v>
      </c>
      <c r="I17" s="41">
        <f>VLOOKUP($B17,CDM!$C:$AX,I$14,0)</f>
        <v>0.65217391304347816</v>
      </c>
      <c r="J17" s="41" t="str">
        <f>VLOOKUP($B17,CDM!$C:$AX,J$14,0)</f>
        <v>C</v>
      </c>
      <c r="K17" s="46" t="str">
        <f>VLOOKUP($B17,CDM!$C:$AX,K$14,0)</f>
        <v>Z</v>
      </c>
    </row>
    <row r="18" spans="1:11" x14ac:dyDescent="0.25">
      <c r="A18" s="54" t="str">
        <f>VLOOKUP($B18,CDM!$C:$AX,4,0)</f>
        <v>CARMEN  ADAMUZ MILLAN</v>
      </c>
      <c r="B18" s="107">
        <f>CDM!C27</f>
        <v>86009</v>
      </c>
      <c r="C18" s="39">
        <f>VLOOKUP($B18,CDM!$C:$AX,C$14,0)</f>
        <v>0.56145552312063951</v>
      </c>
      <c r="D18" s="39">
        <f>VLOOKUP($B18,CDM!$C:$AX,D$14,0)</f>
        <v>37.145951704545453</v>
      </c>
      <c r="E18" s="40">
        <f>VLOOKUP($B18,CDM!$C:$AX,E$14,0)</f>
        <v>30.507102272727273</v>
      </c>
      <c r="F18" s="39">
        <f>VLOOKUP($B18,CDM!$C:$AX,F$14,0)</f>
        <v>0.90976589394548069</v>
      </c>
      <c r="G18" s="41">
        <f>VLOOKUP($B18,CDM!$C:$AX,G$14,0)</f>
        <v>0</v>
      </c>
      <c r="H18" s="41">
        <f>VLOOKUP($B18,CDM!$C:$AX,H$14,0)</f>
        <v>2.8571428571428572</v>
      </c>
      <c r="I18" s="41">
        <f>VLOOKUP($B18,CDM!$C:$AX,I$14,0)</f>
        <v>0.93167701863354024</v>
      </c>
      <c r="J18" s="41" t="str">
        <f>VLOOKUP($B18,CDM!$C:$AX,J$14,0)</f>
        <v>B</v>
      </c>
      <c r="K18" s="46" t="str">
        <f>VLOOKUP($B18,CDM!$C:$AX,K$14,0)</f>
        <v>Z</v>
      </c>
    </row>
    <row r="19" spans="1:11" x14ac:dyDescent="0.25">
      <c r="A19" s="54" t="str">
        <f>VLOOKUP($B19,CDM!$C:$AX,4,0)</f>
        <v>DANIEL CAMACHO AMADOR</v>
      </c>
      <c r="B19" s="107">
        <f>CDM!C28</f>
        <v>86736</v>
      </c>
      <c r="C19" s="39">
        <f>VLOOKUP($B19,CDM!$C:$AX,C$14,0)</f>
        <v>0.24555364827605775</v>
      </c>
      <c r="D19" s="39">
        <f>VLOOKUP($B19,CDM!$C:$AX,D$14,0)</f>
        <v>29.727967097532314</v>
      </c>
      <c r="E19" s="40">
        <f>VLOOKUP($B19,CDM!$C:$AX,E$14,0)</f>
        <v>35.376321974148063</v>
      </c>
      <c r="F19" s="39">
        <f>VLOOKUP($B19,CDM!$C:$AX,F$14,0)</f>
        <v>1.0962216440895436</v>
      </c>
      <c r="G19" s="41">
        <f>VLOOKUP($B19,CDM!$C:$AX,G$14,0)</f>
        <v>0</v>
      </c>
      <c r="H19" s="41">
        <f>VLOOKUP($B19,CDM!$C:$AX,H$14,0)</f>
        <v>1.6666666666666667</v>
      </c>
      <c r="I19" s="41">
        <f>VLOOKUP($B19,CDM!$C:$AX,I$14,0)</f>
        <v>0.65217391304347816</v>
      </c>
      <c r="J19" s="41" t="str">
        <f>VLOOKUP($B19,CDM!$C:$AX,J$14,0)</f>
        <v>A</v>
      </c>
      <c r="K19" s="46" t="str">
        <f>VLOOKUP($B19,CDM!$C:$AX,K$14,0)</f>
        <v>Z</v>
      </c>
    </row>
    <row r="20" spans="1:11" x14ac:dyDescent="0.25">
      <c r="A20" s="54" t="str">
        <f>VLOOKUP($B20,CDM!$C:$AX,4,0)</f>
        <v>REBECA VERA  RUIZ</v>
      </c>
      <c r="B20" s="107" t="str">
        <f>CDM!C29</f>
        <v>85579/86345</v>
      </c>
      <c r="C20" s="39" t="str">
        <f>VLOOKUP($B20,CDM!$C:$AX,C$14,0)</f>
        <v>-</v>
      </c>
      <c r="D20" s="39">
        <f>VLOOKUP($B20,CDM!$C:$AX,D$14,0)</f>
        <v>0</v>
      </c>
      <c r="E20" s="40">
        <f>VLOOKUP($B20,CDM!$C:$AX,E$14,0)</f>
        <v>0</v>
      </c>
      <c r="F20" s="39">
        <f>VLOOKUP($B20,CDM!$C:$AX,F$14,0)</f>
        <v>0</v>
      </c>
      <c r="G20" s="41">
        <f>VLOOKUP($B20,CDM!$C:$AX,G$14,0)</f>
        <v>0</v>
      </c>
      <c r="H20" s="41">
        <f>VLOOKUP($B20,CDM!$C:$AX,H$14,0)</f>
        <v>0</v>
      </c>
      <c r="I20" s="41">
        <f>VLOOKUP($B20,CDM!$C:$AX,I$14,0)</f>
        <v>0</v>
      </c>
      <c r="J20" s="41" t="str">
        <f>VLOOKUP($B20,CDM!$C:$AX,J$14,0)</f>
        <v>Z</v>
      </c>
      <c r="K20" s="46" t="str">
        <f>VLOOKUP($B20,CDM!$C:$AX,K$14,0)</f>
        <v>Z</v>
      </c>
    </row>
    <row r="21" spans="1:11" x14ac:dyDescent="0.25">
      <c r="A21" s="54" t="str">
        <f>VLOOKUP($B21,CDM!$C:$AX,4,0)</f>
        <v>MARIA ANTONIA PINEDA COSTA</v>
      </c>
      <c r="B21" s="107">
        <f>CDM!C30</f>
        <v>85609</v>
      </c>
      <c r="C21" s="39">
        <f>VLOOKUP($B21,CDM!$C:$AX,C$14,0)</f>
        <v>3.3730441012264989</v>
      </c>
      <c r="D21" s="39">
        <f>VLOOKUP($B21,CDM!$C:$AX,D$14,0)</f>
        <v>41.638461538461542</v>
      </c>
      <c r="E21" s="40">
        <f>VLOOKUP($B21,CDM!$C:$AX,E$14,0)</f>
        <v>26.069230769230771</v>
      </c>
      <c r="F21" s="39">
        <f>VLOOKUP($B21,CDM!$C:$AX,F$14,0)</f>
        <v>1.5058232594761156</v>
      </c>
      <c r="G21" s="41">
        <f>VLOOKUP($B21,CDM!$C:$AX,G$14,0)</f>
        <v>0</v>
      </c>
      <c r="H21" s="41">
        <f>VLOOKUP($B21,CDM!$C:$AX,H$14,0)</f>
        <v>3.3333333333333335</v>
      </c>
      <c r="I21" s="41">
        <f>VLOOKUP($B21,CDM!$C:$AX,I$14,0)</f>
        <v>1.0869565217391304</v>
      </c>
      <c r="J21" s="41" t="str">
        <f>VLOOKUP($B21,CDM!$C:$AX,J$14,0)</f>
        <v>A</v>
      </c>
      <c r="K21" s="46" t="str">
        <f>VLOOKUP($B21,CDM!$C:$AX,K$14,0)</f>
        <v>Z</v>
      </c>
    </row>
    <row r="22" spans="1:11" x14ac:dyDescent="0.25">
      <c r="A22" s="54" t="str">
        <f>VLOOKUP($B22,CDM!$C:$AX,4,0)</f>
        <v>SONIA ROSALES DELGADO</v>
      </c>
      <c r="B22" s="107">
        <f>CDM!C31</f>
        <v>85894</v>
      </c>
      <c r="C22" s="39">
        <f>VLOOKUP($B22,CDM!$C:$AX,C$14,0)</f>
        <v>0.44409530401075009</v>
      </c>
      <c r="D22" s="39">
        <f>VLOOKUP($B22,CDM!$C:$AX,D$14,0)</f>
        <v>33.263442570792236</v>
      </c>
      <c r="E22" s="40">
        <f>VLOOKUP($B22,CDM!$C:$AX,E$14,0)</f>
        <v>31.579700922685333</v>
      </c>
      <c r="F22" s="39">
        <f>VLOOKUP($B22,CDM!$C:$AX,F$14,0)</f>
        <v>0.72406843045230995</v>
      </c>
      <c r="G22" s="41">
        <f>VLOOKUP($B22,CDM!$C:$AX,G$14,0)</f>
        <v>0</v>
      </c>
      <c r="H22" s="41">
        <f>VLOOKUP($B22,CDM!$C:$AX,H$14,0)</f>
        <v>3.3333333333333335</v>
      </c>
      <c r="I22" s="41">
        <f>VLOOKUP($B22,CDM!$C:$AX,I$14,0)</f>
        <v>1.0869565217391304</v>
      </c>
      <c r="J22" s="41" t="str">
        <f>VLOOKUP($B22,CDM!$C:$AX,J$14,0)</f>
        <v>C</v>
      </c>
      <c r="K22" s="46" t="str">
        <f>VLOOKUP($B22,CDM!$C:$AX,K$14,0)</f>
        <v>Z</v>
      </c>
    </row>
    <row r="23" spans="1:11" x14ac:dyDescent="0.25">
      <c r="A23" s="54" t="str">
        <f>VLOOKUP($B23,CDM!$C:$AX,4,0)</f>
        <v>LAURA CENTELLA OTERO</v>
      </c>
      <c r="B23" s="107">
        <f>CDM!C32</f>
        <v>85901</v>
      </c>
      <c r="C23" s="39">
        <f>VLOOKUP($B23,CDM!$C:$AX,C$14,0)</f>
        <v>0.36098136469802877</v>
      </c>
      <c r="D23" s="39">
        <f>VLOOKUP($B23,CDM!$C:$AX,D$14,0)</f>
        <v>40.122420907840443</v>
      </c>
      <c r="E23" s="40">
        <f>VLOOKUP($B23,CDM!$C:$AX,E$14,0)</f>
        <v>36.078748280605225</v>
      </c>
      <c r="F23" s="39">
        <f>VLOOKUP($B23,CDM!$C:$AX,F$14,0)</f>
        <v>0.94995095973165466</v>
      </c>
      <c r="G23" s="41">
        <f>VLOOKUP($B23,CDM!$C:$AX,G$14,0)</f>
        <v>0</v>
      </c>
      <c r="H23" s="41">
        <f>VLOOKUP($B23,CDM!$C:$AX,H$14,0)</f>
        <v>2.5</v>
      </c>
      <c r="I23" s="41">
        <f>VLOOKUP($B23,CDM!$C:$AX,I$14,0)</f>
        <v>0.95108695652173914</v>
      </c>
      <c r="J23" s="41" t="str">
        <f>VLOOKUP($B23,CDM!$C:$AX,J$14,0)</f>
        <v>B</v>
      </c>
      <c r="K23" s="46" t="str">
        <f>VLOOKUP($B23,CDM!$C:$AX,K$14,0)</f>
        <v>Z</v>
      </c>
    </row>
    <row r="24" spans="1:11" x14ac:dyDescent="0.25">
      <c r="A24" s="54" t="str">
        <f>VLOOKUP($B24,CDM!$C:$AX,4,0)</f>
        <v>PURIFICACION VENTURA FRIAS</v>
      </c>
      <c r="B24" s="107">
        <f>CDM!C33</f>
        <v>85908</v>
      </c>
      <c r="C24" s="39" t="str">
        <f>VLOOKUP($B24,CDM!$C:$AX,C$14,0)</f>
        <v>-</v>
      </c>
      <c r="D24" s="39">
        <f>VLOOKUP($B24,CDM!$C:$AX,D$14,0)</f>
        <v>0</v>
      </c>
      <c r="E24" s="40">
        <f>VLOOKUP($B24,CDM!$C:$AX,E$14,0)</f>
        <v>0</v>
      </c>
      <c r="F24" s="39">
        <f>VLOOKUP($B24,CDM!$C:$AX,F$14,0)</f>
        <v>0</v>
      </c>
      <c r="G24" s="41">
        <f>VLOOKUP($B24,CDM!$C:$AX,G$14,0)</f>
        <v>0</v>
      </c>
      <c r="H24" s="41">
        <f>VLOOKUP($B24,CDM!$C:$AX,H$14,0)</f>
        <v>0</v>
      </c>
      <c r="I24" s="41">
        <f>VLOOKUP($B24,CDM!$C:$AX,I$14,0)</f>
        <v>0</v>
      </c>
      <c r="J24" s="41" t="str">
        <f>VLOOKUP($B24,CDM!$C:$AX,J$14,0)</f>
        <v>Z</v>
      </c>
      <c r="K24" s="46" t="str">
        <f>VLOOKUP($B24,CDM!$C:$AX,K$14,0)</f>
        <v>Z</v>
      </c>
    </row>
    <row r="25" spans="1:11" x14ac:dyDescent="0.25">
      <c r="A25" s="54" t="str">
        <f>VLOOKUP($B25,CDM!$C:$AX,4,0)</f>
        <v>CRISTINA RUBIO PONFERRADA</v>
      </c>
      <c r="B25" s="107">
        <f>CDM!C34</f>
        <v>85986</v>
      </c>
      <c r="C25" s="39">
        <f>VLOOKUP($B25,CDM!$C:$AX,C$14,0)</f>
        <v>2.0402199949892195</v>
      </c>
      <c r="D25" s="39">
        <f>VLOOKUP($B25,CDM!$C:$AX,D$14,0)</f>
        <v>61.000802568218297</v>
      </c>
      <c r="E25" s="40">
        <f>VLOOKUP($B25,CDM!$C:$AX,E$14,0)</f>
        <v>22.84430176565008</v>
      </c>
      <c r="F25" s="39">
        <f>VLOOKUP($B25,CDM!$C:$AX,F$14,0)</f>
        <v>0.80534999802206031</v>
      </c>
      <c r="G25" s="41">
        <f>VLOOKUP($B25,CDM!$C:$AX,G$14,0)</f>
        <v>0</v>
      </c>
      <c r="H25" s="41">
        <f>VLOOKUP($B25,CDM!$C:$AX,H$14,0)</f>
        <v>3.3333333333333335</v>
      </c>
      <c r="I25" s="41">
        <f>VLOOKUP($B25,CDM!$C:$AX,I$14,0)</f>
        <v>1.0869565217391304</v>
      </c>
      <c r="J25" s="41" t="str">
        <f>VLOOKUP($B25,CDM!$C:$AX,J$14,0)</f>
        <v>C</v>
      </c>
      <c r="K25" s="46" t="str">
        <f>VLOOKUP($B25,CDM!$C:$AX,K$14,0)</f>
        <v>Z</v>
      </c>
    </row>
    <row r="26" spans="1:11" x14ac:dyDescent="0.25">
      <c r="A26" s="54" t="str">
        <f>VLOOKUP($B26,CDM!$C:$AX,4,0)</f>
        <v>JESÚS ANTONIO SERRANO MARTINEZ</v>
      </c>
      <c r="B26" s="107">
        <f>CDM!C35</f>
        <v>85987</v>
      </c>
      <c r="C26" s="39">
        <f>VLOOKUP($B26,CDM!$C:$AX,C$14,0)</f>
        <v>0.4460854551532572</v>
      </c>
      <c r="D26" s="39">
        <f>VLOOKUP($B26,CDM!$C:$AX,D$14,0)</f>
        <v>24.763511659807957</v>
      </c>
      <c r="E26" s="40">
        <f>VLOOKUP($B26,CDM!$C:$AX,E$14,0)</f>
        <v>41.051577503429357</v>
      </c>
      <c r="F26" s="39">
        <f>VLOOKUP($B26,CDM!$C:$AX,F$14,0)</f>
        <v>0.30978156607865082</v>
      </c>
      <c r="G26" s="41">
        <f>VLOOKUP($B26,CDM!$C:$AX,G$14,0)</f>
        <v>0</v>
      </c>
      <c r="H26" s="41">
        <f>VLOOKUP($B26,CDM!$C:$AX,H$14,0)</f>
        <v>2.2222222222222223</v>
      </c>
      <c r="I26" s="41">
        <f>VLOOKUP($B26,CDM!$C:$AX,I$14,0)</f>
        <v>1.0869565217391304</v>
      </c>
      <c r="J26" s="41" t="str">
        <f>VLOOKUP($B26,CDM!$C:$AX,J$14,0)</f>
        <v>Z</v>
      </c>
      <c r="K26" s="46" t="str">
        <f>VLOOKUP($B26,CDM!$C:$AX,K$14,0)</f>
        <v>Z</v>
      </c>
    </row>
    <row r="27" spans="1:11" x14ac:dyDescent="0.25">
      <c r="A27" s="54" t="str">
        <f>VLOOKUP($B27,CDM!$C:$AX,4,0)</f>
        <v>CARMEN MUÑOZ MOYANO</v>
      </c>
      <c r="B27" s="107">
        <f>CDM!C36</f>
        <v>86005</v>
      </c>
      <c r="C27" s="39">
        <f>VLOOKUP($B27,CDM!$C:$AX,C$14,0)</f>
        <v>0.79573440774637427</v>
      </c>
      <c r="D27" s="39">
        <f>VLOOKUP($B27,CDM!$C:$AX,D$14,0)</f>
        <v>43.799840191769874</v>
      </c>
      <c r="E27" s="40">
        <f>VLOOKUP($B27,CDM!$C:$AX,E$14,0)</f>
        <v>43.963244107071517</v>
      </c>
      <c r="F27" s="39">
        <f>VLOOKUP($B27,CDM!$C:$AX,F$14,0)</f>
        <v>0.73679111828367994</v>
      </c>
      <c r="G27" s="41">
        <f>VLOOKUP($B27,CDM!$C:$AX,G$14,0)</f>
        <v>0</v>
      </c>
      <c r="H27" s="41">
        <f>VLOOKUP($B27,CDM!$C:$AX,H$14,0)</f>
        <v>2.7777777777777781</v>
      </c>
      <c r="I27" s="41">
        <f>VLOOKUP($B27,CDM!$C:$AX,I$14,0)</f>
        <v>0.90579710144927539</v>
      </c>
      <c r="J27" s="41" t="str">
        <f>VLOOKUP($B27,CDM!$C:$AX,J$14,0)</f>
        <v>C</v>
      </c>
      <c r="K27" s="46" t="str">
        <f>VLOOKUP($B27,CDM!$C:$AX,K$14,0)</f>
        <v>Z</v>
      </c>
    </row>
    <row r="28" spans="1:11" x14ac:dyDescent="0.25">
      <c r="A28" s="54" t="str">
        <f>VLOOKUP($B28,CDM!$C:$AX,4,0)</f>
        <v>MARIA GALISTEO LEON</v>
      </c>
      <c r="B28" s="107">
        <f>CDM!C37</f>
        <v>86346</v>
      </c>
      <c r="C28" s="39" t="str">
        <f>VLOOKUP($B28,CDM!$C:$AX,C$14,0)</f>
        <v>-</v>
      </c>
      <c r="D28" s="39">
        <f>VLOOKUP($B28,CDM!$C:$AX,D$14,0)</f>
        <v>0</v>
      </c>
      <c r="E28" s="40">
        <f>VLOOKUP($B28,CDM!$C:$AX,E$14,0)</f>
        <v>0</v>
      </c>
      <c r="F28" s="39">
        <f>VLOOKUP($B28,CDM!$C:$AX,F$14,0)</f>
        <v>0</v>
      </c>
      <c r="G28" s="41">
        <f>VLOOKUP($B28,CDM!$C:$AX,G$14,0)</f>
        <v>0</v>
      </c>
      <c r="H28" s="41">
        <f>VLOOKUP($B28,CDM!$C:$AX,H$14,0)</f>
        <v>0</v>
      </c>
      <c r="I28" s="41">
        <f>VLOOKUP($B28,CDM!$C:$AX,I$14,0)</f>
        <v>0</v>
      </c>
      <c r="J28" s="41" t="str">
        <f>VLOOKUP($B28,CDM!$C:$AX,J$14,0)</f>
        <v>Z</v>
      </c>
      <c r="K28" s="46" t="str">
        <f>VLOOKUP($B28,CDM!$C:$AX,K$14,0)</f>
        <v>Z</v>
      </c>
    </row>
    <row r="29" spans="1:11" x14ac:dyDescent="0.25">
      <c r="A29" s="54" t="str">
        <f>VLOOKUP($B29,CDM!$C:$AX,4,0)</f>
        <v>ROSA MARIA NEIRA ESTROPEL</v>
      </c>
      <c r="B29" s="107">
        <f>CDM!C38</f>
        <v>86007</v>
      </c>
      <c r="C29" s="39">
        <f>VLOOKUP($B29,CDM!$C:$AX,C$14,0)</f>
        <v>1.492473023777211</v>
      </c>
      <c r="D29" s="39">
        <f>VLOOKUP($B29,CDM!$C:$AX,D$14,0)</f>
        <v>61.90662983425414</v>
      </c>
      <c r="E29" s="40">
        <f>VLOOKUP($B29,CDM!$C:$AX,E$14,0)</f>
        <v>43.488397790055245</v>
      </c>
      <c r="F29" s="39">
        <f>VLOOKUP($B29,CDM!$C:$AX,F$14,0)</f>
        <v>1.4600279580429236</v>
      </c>
      <c r="G29" s="41">
        <f>VLOOKUP($B29,CDM!$C:$AX,G$14,0)</f>
        <v>0.18518518518518517</v>
      </c>
      <c r="H29" s="41">
        <f>VLOOKUP($B29,CDM!$C:$AX,H$14,0)</f>
        <v>3.3333333333333335</v>
      </c>
      <c r="I29" s="41">
        <f>VLOOKUP($B29,CDM!$C:$AX,I$14,0)</f>
        <v>1.0869565217391304</v>
      </c>
      <c r="J29" s="41" t="str">
        <f>VLOOKUP($B29,CDM!$C:$AX,J$14,0)</f>
        <v>A</v>
      </c>
      <c r="K29" s="46" t="str">
        <f>VLOOKUP($B29,CDM!$C:$AX,K$14,0)</f>
        <v>Z</v>
      </c>
    </row>
    <row r="30" spans="1:11" x14ac:dyDescent="0.25">
      <c r="A30" s="54" t="str">
        <f>VLOOKUP($B30,CDM!$C:$AX,4,0)</f>
        <v>LORENA BLANCO ROMERO</v>
      </c>
      <c r="B30" s="107">
        <f>CDM!C39</f>
        <v>86013</v>
      </c>
      <c r="C30" s="39">
        <f>VLOOKUP($B30,CDM!$C:$AX,C$14,0)</f>
        <v>0.60348058938630023</v>
      </c>
      <c r="D30" s="39">
        <f>VLOOKUP($B30,CDM!$C:$AX,D$14,0)</f>
        <v>41.78748027354024</v>
      </c>
      <c r="E30" s="40">
        <f>VLOOKUP($B30,CDM!$C:$AX,E$14,0)</f>
        <v>42.307206733298266</v>
      </c>
      <c r="F30" s="39">
        <f>VLOOKUP($B30,CDM!$C:$AX,F$14,0)</f>
        <v>1.2572512278881256</v>
      </c>
      <c r="G30" s="41">
        <f>VLOOKUP($B30,CDM!$C:$AX,G$14,0)</f>
        <v>0</v>
      </c>
      <c r="H30" s="41">
        <f>VLOOKUP($B30,CDM!$C:$AX,H$14,0)</f>
        <v>2.916666666666667</v>
      </c>
      <c r="I30" s="41">
        <f>VLOOKUP($B30,CDM!$C:$AX,I$14,0)</f>
        <v>0.81521739130434778</v>
      </c>
      <c r="J30" s="41" t="str">
        <f>VLOOKUP($B30,CDM!$C:$AX,J$14,0)</f>
        <v>A</v>
      </c>
      <c r="K30" s="46" t="str">
        <f>VLOOKUP($B30,CDM!$C:$AX,K$14,0)</f>
        <v>Z</v>
      </c>
    </row>
    <row r="31" spans="1:11" x14ac:dyDescent="0.25">
      <c r="A31" s="54" t="str">
        <f>VLOOKUP($B31,CDM!$C:$AX,4,0)</f>
        <v>YESSICA MOLINA HUESO</v>
      </c>
      <c r="B31" s="107">
        <f>CDM!C40</f>
        <v>85549</v>
      </c>
      <c r="C31" s="39">
        <f>VLOOKUP($B31,CDM!$C:$AX,C$14,0)</f>
        <v>1.2818923901448811</v>
      </c>
      <c r="D31" s="39">
        <f>VLOOKUP($B31,CDM!$C:$AX,D$14,0)</f>
        <v>40.89149560117302</v>
      </c>
      <c r="E31" s="40">
        <f>VLOOKUP($B31,CDM!$C:$AX,E$14,0)</f>
        <v>45.375366568914956</v>
      </c>
      <c r="F31" s="39">
        <f>VLOOKUP($B31,CDM!$C:$AX,F$14,0)</f>
        <v>0.97113059859460693</v>
      </c>
      <c r="G31" s="41">
        <f>VLOOKUP($B31,CDM!$C:$AX,G$14,0)</f>
        <v>0</v>
      </c>
      <c r="H31" s="41">
        <f>VLOOKUP($B31,CDM!$C:$AX,H$14,0)</f>
        <v>3.3333333333333335</v>
      </c>
      <c r="I31" s="41">
        <f>VLOOKUP($B31,CDM!$C:$AX,I$14,0)</f>
        <v>1.0869565217391304</v>
      </c>
      <c r="J31" s="41" t="str">
        <f>VLOOKUP($B31,CDM!$C:$AX,J$14,0)</f>
        <v>B</v>
      </c>
      <c r="K31" s="46" t="str">
        <f>VLOOKUP($B31,CDM!$C:$AX,K$14,0)</f>
        <v>Z</v>
      </c>
    </row>
    <row r="32" spans="1:11" x14ac:dyDescent="0.25">
      <c r="A32" s="54" t="str">
        <f>VLOOKUP($B32,CDM!$C:$AX,4,0)</f>
        <v>SANDRA MARÍA RUTH CENTELLA</v>
      </c>
      <c r="B32" s="107">
        <f>CDM!C41</f>
        <v>85994</v>
      </c>
      <c r="C32" s="39" t="str">
        <f>VLOOKUP($B32,CDM!$C:$AX,C$14,0)</f>
        <v>-</v>
      </c>
      <c r="D32" s="39">
        <f>VLOOKUP($B32,CDM!$C:$AX,D$14,0)</f>
        <v>0</v>
      </c>
      <c r="E32" s="40">
        <f>VLOOKUP($B32,CDM!$C:$AX,E$14,0)</f>
        <v>0</v>
      </c>
      <c r="F32" s="39">
        <f>VLOOKUP($B32,CDM!$C:$AX,F$14,0)</f>
        <v>0</v>
      </c>
      <c r="G32" s="41">
        <f>VLOOKUP($B32,CDM!$C:$AX,G$14,0)</f>
        <v>0</v>
      </c>
      <c r="H32" s="41">
        <f>VLOOKUP($B32,CDM!$C:$AX,H$14,0)</f>
        <v>0</v>
      </c>
      <c r="I32" s="41">
        <f>VLOOKUP($B32,CDM!$C:$AX,I$14,0)</f>
        <v>0</v>
      </c>
      <c r="J32" s="41" t="str">
        <f>VLOOKUP($B32,CDM!$C:$AX,J$14,0)</f>
        <v>Z</v>
      </c>
      <c r="K32" s="46" t="str">
        <f>VLOOKUP($B32,CDM!$C:$AX,K$14,0)</f>
        <v>Z</v>
      </c>
    </row>
    <row r="33" spans="1:11" x14ac:dyDescent="0.25">
      <c r="A33" s="54" t="str">
        <f>VLOOKUP($B33,CDM!$C:$AX,4,0)</f>
        <v>CRISTINA PEÑA JIMENEZ</v>
      </c>
      <c r="B33" s="107">
        <f>CDM!C42</f>
        <v>86015</v>
      </c>
      <c r="C33" s="39">
        <f>VLOOKUP($B33,CDM!$C:$AX,C$14,0)</f>
        <v>0.7660118467932816</v>
      </c>
      <c r="D33" s="39">
        <f>VLOOKUP($B33,CDM!$C:$AX,D$14,0)</f>
        <v>28.457122093023255</v>
      </c>
      <c r="E33" s="40">
        <f>VLOOKUP($B33,CDM!$C:$AX,E$14,0)</f>
        <v>23.455426356589147</v>
      </c>
      <c r="F33" s="39">
        <f>VLOOKUP($B33,CDM!$C:$AX,F$14,0)</f>
        <v>0.82366865246589427</v>
      </c>
      <c r="G33" s="41">
        <f>VLOOKUP($B33,CDM!$C:$AX,G$14,0)</f>
        <v>0</v>
      </c>
      <c r="H33" s="41">
        <f>VLOOKUP($B33,CDM!$C:$AX,H$14,0)</f>
        <v>2.916666666666667</v>
      </c>
      <c r="I33" s="41">
        <f>VLOOKUP($B33,CDM!$C:$AX,I$14,0)</f>
        <v>1.0869565217391304</v>
      </c>
      <c r="J33" s="41" t="str">
        <f>VLOOKUP($B33,CDM!$C:$AX,J$14,0)</f>
        <v>C</v>
      </c>
      <c r="K33" s="46" t="str">
        <f>VLOOKUP($B33,CDM!$C:$AX,K$14,0)</f>
        <v>Z</v>
      </c>
    </row>
    <row r="34" spans="1:11" x14ac:dyDescent="0.25">
      <c r="A34" s="54" t="str">
        <f>VLOOKUP($B34,CDM!$C:$AX,4,0)</f>
        <v>FRANCISCO TRINADO  OCHOA</v>
      </c>
      <c r="B34" s="107">
        <f>CDM!C43</f>
        <v>86341</v>
      </c>
      <c r="C34" s="39">
        <f>VLOOKUP($B34,CDM!$C:$AX,C$14,0)</f>
        <v>0.44922445468994404</v>
      </c>
      <c r="D34" s="39">
        <f>VLOOKUP($B34,CDM!$C:$AX,D$14,0)</f>
        <v>31.894485842026825</v>
      </c>
      <c r="E34" s="40">
        <f>VLOOKUP($B34,CDM!$C:$AX,E$14,0)</f>
        <v>34.039344262295081</v>
      </c>
      <c r="F34" s="39">
        <f>VLOOKUP($B34,CDM!$C:$AX,F$14,0)</f>
        <v>1.0528698156795564</v>
      </c>
      <c r="G34" s="41">
        <f>VLOOKUP($B34,CDM!$C:$AX,G$14,0)</f>
        <v>1.6666666666666667</v>
      </c>
      <c r="H34" s="41">
        <f>VLOOKUP($B34,CDM!$C:$AX,H$14,0)</f>
        <v>2.2222222222222223</v>
      </c>
      <c r="I34" s="41">
        <f>VLOOKUP($B34,CDM!$C:$AX,I$14,0)</f>
        <v>0.72463768115942018</v>
      </c>
      <c r="J34" s="41" t="str">
        <f>VLOOKUP($B34,CDM!$C:$AX,J$14,0)</f>
        <v>A</v>
      </c>
      <c r="K34" s="46" t="str">
        <f>VLOOKUP($B34,CDM!$C:$AX,K$14,0)</f>
        <v>A</v>
      </c>
    </row>
    <row r="35" spans="1:11" x14ac:dyDescent="0.25">
      <c r="A35" s="54" t="str">
        <f>VLOOKUP($B35,CDM!$C:$AX,4,0)</f>
        <v>URSULA JIMENEZ PEREZ</v>
      </c>
      <c r="B35" s="107">
        <f>CDM!C44</f>
        <v>86914</v>
      </c>
      <c r="C35" s="39">
        <f>VLOOKUP($B35,CDM!$C:$AX,C$14,0)</f>
        <v>0.76875025286900689</v>
      </c>
      <c r="D35" s="39">
        <f>VLOOKUP($B35,CDM!$C:$AX,D$14,0)</f>
        <v>34.783015597920276</v>
      </c>
      <c r="E35" s="40">
        <f>VLOOKUP($B35,CDM!$C:$AX,E$14,0)</f>
        <v>39.396533795493937</v>
      </c>
      <c r="F35" s="39">
        <f>VLOOKUP($B35,CDM!$C:$AX,F$14,0)</f>
        <v>0.83044008797577906</v>
      </c>
      <c r="G35" s="41">
        <f>VLOOKUP($B35,CDM!$C:$AX,G$14,0)</f>
        <v>0</v>
      </c>
      <c r="H35" s="41">
        <f>VLOOKUP($B35,CDM!$C:$AX,H$14,0)</f>
        <v>1.9047619047619047</v>
      </c>
      <c r="I35" s="41">
        <f>VLOOKUP($B35,CDM!$C:$AX,I$14,0)</f>
        <v>0.77639751552795033</v>
      </c>
      <c r="J35" s="41" t="str">
        <f>VLOOKUP($B35,CDM!$C:$AX,J$14,0)</f>
        <v>C</v>
      </c>
      <c r="K35" s="46" t="str">
        <f>VLOOKUP($B35,CDM!$C:$AX,K$14,0)</f>
        <v>Z</v>
      </c>
    </row>
    <row r="36" spans="1:11" x14ac:dyDescent="0.25">
      <c r="A36" s="54" t="str">
        <f>VLOOKUP($B36,CDM!$C:$AX,4,0)</f>
        <v>ROSA OLMO MUÑOZ</v>
      </c>
      <c r="B36" s="107">
        <f>CDM!C45</f>
        <v>86924</v>
      </c>
      <c r="C36" s="39">
        <f>VLOOKUP($B36,CDM!$C:$AX,C$14,0)</f>
        <v>0.48921713546763457</v>
      </c>
      <c r="D36" s="39">
        <f>VLOOKUP($B36,CDM!$C:$AX,D$14,0)</f>
        <v>26.013793103448275</v>
      </c>
      <c r="E36" s="40">
        <f>VLOOKUP($B36,CDM!$C:$AX,E$14,0)</f>
        <v>29.097701149425287</v>
      </c>
      <c r="F36" s="39">
        <f>VLOOKUP($B36,CDM!$C:$AX,F$14,0)</f>
        <v>0.55592856303140292</v>
      </c>
      <c r="G36" s="41">
        <f>VLOOKUP($B36,CDM!$C:$AX,G$14,0)</f>
        <v>0</v>
      </c>
      <c r="H36" s="41">
        <f>VLOOKUP($B36,CDM!$C:$AX,H$14,0)</f>
        <v>3.3333333333333335</v>
      </c>
      <c r="I36" s="41">
        <f>VLOOKUP($B36,CDM!$C:$AX,I$14,0)</f>
        <v>1.0869565217391304</v>
      </c>
      <c r="J36" s="41" t="str">
        <f>VLOOKUP($B36,CDM!$C:$AX,J$14,0)</f>
        <v>Z</v>
      </c>
      <c r="K36" s="46" t="str">
        <f>VLOOKUP($B36,CDM!$C:$AX,K$14,0)</f>
        <v>Z</v>
      </c>
    </row>
    <row r="37" spans="1:11" x14ac:dyDescent="0.25">
      <c r="A37" s="54" t="str">
        <f>VLOOKUP($B37,CDM!$C:$AX,4,0)</f>
        <v>MARISOL LOPEZ DIAZ</v>
      </c>
      <c r="B37" s="107">
        <f>CDM!C46</f>
        <v>86920</v>
      </c>
      <c r="C37" s="39">
        <f>VLOOKUP($B37,CDM!$C:$AX,C$14,0)</f>
        <v>1.4480420532098564</v>
      </c>
      <c r="D37" s="39">
        <f>VLOOKUP($B37,CDM!$C:$AX,D$14,0)</f>
        <v>42.06906338694418</v>
      </c>
      <c r="E37" s="40">
        <f>VLOOKUP($B37,CDM!$C:$AX,E$14,0)</f>
        <v>45.733207190160833</v>
      </c>
      <c r="F37" s="39">
        <f>VLOOKUP($B37,CDM!$C:$AX,F$14,0)</f>
        <v>1.2928946903659433</v>
      </c>
      <c r="G37" s="41">
        <f>VLOOKUP($B37,CDM!$C:$AX,G$14,0)</f>
        <v>0.55555555555555558</v>
      </c>
      <c r="H37" s="41">
        <f>VLOOKUP($B37,CDM!$C:$AX,H$14,0)</f>
        <v>2.5</v>
      </c>
      <c r="I37" s="41">
        <f>VLOOKUP($B37,CDM!$C:$AX,I$14,0)</f>
        <v>0.81521739130434778</v>
      </c>
      <c r="J37" s="41" t="str">
        <f>VLOOKUP($B37,CDM!$C:$AX,J$14,0)</f>
        <v>A</v>
      </c>
      <c r="K37" s="46" t="str">
        <f>VLOOKUP($B37,CDM!$C:$AX,K$14,0)</f>
        <v>Z</v>
      </c>
    </row>
    <row r="38" spans="1:11" x14ac:dyDescent="0.25">
      <c r="A38" s="54" t="str">
        <f>VLOOKUP($B38,CDM!$C:$AX,4,0)</f>
        <v>RAQUEL SECILLA MOLINA</v>
      </c>
      <c r="B38" s="107" t="str">
        <f>CDM!C47</f>
        <v>86006/89853</v>
      </c>
      <c r="C38" s="39" t="str">
        <f>VLOOKUP($B38,CDM!$C:$AX,C$14,0)</f>
        <v>-</v>
      </c>
      <c r="D38" s="39">
        <f>VLOOKUP($B38,CDM!$C:$AX,D$14,0)</f>
        <v>0</v>
      </c>
      <c r="E38" s="40">
        <f>VLOOKUP($B38,CDM!$C:$AX,E$14,0)</f>
        <v>0</v>
      </c>
      <c r="F38" s="39">
        <f>VLOOKUP($B38,CDM!$C:$AX,F$14,0)</f>
        <v>0</v>
      </c>
      <c r="G38" s="41">
        <f>VLOOKUP($B38,CDM!$C:$AX,G$14,0)</f>
        <v>0</v>
      </c>
      <c r="H38" s="41">
        <f>VLOOKUP($B38,CDM!$C:$AX,H$14,0)</f>
        <v>0</v>
      </c>
      <c r="I38" s="41">
        <f>VLOOKUP($B38,CDM!$C:$AX,I$14,0)</f>
        <v>0</v>
      </c>
      <c r="J38" s="41" t="str">
        <f>VLOOKUP($B38,CDM!$C:$AX,J$14,0)</f>
        <v>Z</v>
      </c>
      <c r="K38" s="46" t="str">
        <f>VLOOKUP($B38,CDM!$C:$AX,K$14,0)</f>
        <v>Z</v>
      </c>
    </row>
    <row r="39" spans="1:11" x14ac:dyDescent="0.25">
      <c r="A39" s="54" t="str">
        <f>VLOOKUP($B39,CDM!$C:$AX,4,0)</f>
        <v>RAQUEL APARICIO LEDESMA</v>
      </c>
      <c r="B39" s="107">
        <f>CDM!C48</f>
        <v>87384</v>
      </c>
      <c r="C39" s="39">
        <f>VLOOKUP($B39,CDM!$C:$AX,C$14,0)</f>
        <v>3.4293822286550597</v>
      </c>
      <c r="D39" s="39">
        <f>VLOOKUP($B39,CDM!$C:$AX,D$14,0)</f>
        <v>45.307278944797261</v>
      </c>
      <c r="E39" s="40">
        <f>VLOOKUP($B39,CDM!$C:$AX,E$14,0)</f>
        <v>39.54030288226673</v>
      </c>
      <c r="F39" s="39">
        <f>VLOOKUP($B39,CDM!$C:$AX,F$14,0)</f>
        <v>0.67507524186123213</v>
      </c>
      <c r="G39" s="41">
        <f>VLOOKUP($B39,CDM!$C:$AX,G$14,0)</f>
        <v>3.3333333333333335</v>
      </c>
      <c r="H39" s="41">
        <f>VLOOKUP($B39,CDM!$C:$AX,H$14,0)</f>
        <v>3.3333333333333335</v>
      </c>
      <c r="I39" s="41">
        <f>VLOOKUP($B39,CDM!$C:$AX,I$14,0)</f>
        <v>1.0869565217391304</v>
      </c>
      <c r="J39" s="41" t="str">
        <f>VLOOKUP($B39,CDM!$C:$AX,J$14,0)</f>
        <v>Z</v>
      </c>
      <c r="K39" s="46" t="str">
        <f>VLOOKUP($B39,CDM!$C:$AX,K$14,0)</f>
        <v>A</v>
      </c>
    </row>
    <row r="40" spans="1:11" x14ac:dyDescent="0.25">
      <c r="A40" s="54" t="str">
        <f>VLOOKUP($B40,CDM!$C:$AX,4,0)</f>
        <v xml:space="preserve">EVA MARIA JIMENEZ CUESTA </v>
      </c>
      <c r="B40" s="107">
        <f>CDM!C49</f>
        <v>87391</v>
      </c>
      <c r="C40" s="39">
        <f>VLOOKUP($B40,CDM!$C:$AX,C$14,0)</f>
        <v>1.0700652017855863</v>
      </c>
      <c r="D40" s="39">
        <f>VLOOKUP($B40,CDM!$C:$AX,D$14,0)</f>
        <v>46.323308270676691</v>
      </c>
      <c r="E40" s="40">
        <f>VLOOKUP($B40,CDM!$C:$AX,E$14,0)</f>
        <v>52.245614035087719</v>
      </c>
      <c r="F40" s="39">
        <f>VLOOKUP($B40,CDM!$C:$AX,F$14,0)</f>
        <v>1.1303505652664643</v>
      </c>
      <c r="G40" s="41">
        <f>VLOOKUP($B40,CDM!$C:$AX,G$14,0)</f>
        <v>0</v>
      </c>
      <c r="H40" s="41">
        <f>VLOOKUP($B40,CDM!$C:$AX,H$14,0)</f>
        <v>2.7777777777777781</v>
      </c>
      <c r="I40" s="41">
        <f>VLOOKUP($B40,CDM!$C:$AX,I$14,0)</f>
        <v>1.0869565217391304</v>
      </c>
      <c r="J40" s="41" t="str">
        <f>VLOOKUP($B40,CDM!$C:$AX,J$14,0)</f>
        <v>A</v>
      </c>
      <c r="K40" s="46" t="str">
        <f>VLOOKUP($B40,CDM!$C:$AX,K$14,0)</f>
        <v>Z</v>
      </c>
    </row>
    <row r="41" spans="1:11" x14ac:dyDescent="0.25">
      <c r="A41" s="54" t="str">
        <f>VLOOKUP($B41,CDM!$C:$AX,4,0)</f>
        <v>PATRICIA SANCHEZ MAESTRE</v>
      </c>
      <c r="B41" s="107">
        <f>CDM!C50</f>
        <v>89012</v>
      </c>
      <c r="C41" s="39" t="str">
        <f>VLOOKUP($B41,CDM!$C:$AX,C$14,0)</f>
        <v>-</v>
      </c>
      <c r="D41" s="39">
        <f>VLOOKUP($B41,CDM!$C:$AX,D$14,0)</f>
        <v>0</v>
      </c>
      <c r="E41" s="40">
        <f>VLOOKUP($B41,CDM!$C:$AX,E$14,0)</f>
        <v>0</v>
      </c>
      <c r="F41" s="39">
        <f>VLOOKUP($B41,CDM!$C:$AX,F$14,0)</f>
        <v>0</v>
      </c>
      <c r="G41" s="41">
        <f>VLOOKUP($B41,CDM!$C:$AX,G$14,0)</f>
        <v>0</v>
      </c>
      <c r="H41" s="41">
        <f>VLOOKUP($B41,CDM!$C:$AX,H$14,0)</f>
        <v>0</v>
      </c>
      <c r="I41" s="41">
        <f>VLOOKUP($B41,CDM!$C:$AX,I$14,0)</f>
        <v>0</v>
      </c>
      <c r="J41" s="41" t="str">
        <f>VLOOKUP($B41,CDM!$C:$AX,J$14,0)</f>
        <v>Z</v>
      </c>
      <c r="K41" s="46" t="str">
        <f>VLOOKUP($B41,CDM!$C:$AX,K$14,0)</f>
        <v>Z</v>
      </c>
    </row>
    <row r="42" spans="1:11" x14ac:dyDescent="0.25">
      <c r="A42" s="54" t="str">
        <f>VLOOKUP($B42,CDM!$C:$AX,4,0)</f>
        <v>ALEJANDRA GONZÁLEZ CABALLERO</v>
      </c>
      <c r="B42" s="107">
        <f>CDM!C51</f>
        <v>85553</v>
      </c>
      <c r="C42" s="39">
        <f>VLOOKUP($B42,CDM!$C:$AX,C$14,0)</f>
        <v>2.0800247631384123</v>
      </c>
      <c r="D42" s="39">
        <f>VLOOKUP($B42,CDM!$C:$AX,D$14,0)</f>
        <v>32.395265208270899</v>
      </c>
      <c r="E42" s="40">
        <f>VLOOKUP($B42,CDM!$C:$AX,E$14,0)</f>
        <v>37.475876535810606</v>
      </c>
      <c r="F42" s="39">
        <f>VLOOKUP($B42,CDM!$C:$AX,F$14,0)</f>
        <v>0.73934529495441192</v>
      </c>
      <c r="G42" s="41">
        <f>VLOOKUP($B42,CDM!$C:$AX,G$14,0)</f>
        <v>0.90909090909090906</v>
      </c>
      <c r="H42" s="41">
        <f>VLOOKUP($B42,CDM!$C:$AX,H$14,0)</f>
        <v>3.3333333333333335</v>
      </c>
      <c r="I42" s="41">
        <f>VLOOKUP($B42,CDM!$C:$AX,I$14,0)</f>
        <v>0.86956521739130432</v>
      </c>
      <c r="J42" s="41" t="str">
        <f>VLOOKUP($B42,CDM!$C:$AX,J$14,0)</f>
        <v>C</v>
      </c>
      <c r="K42" s="46" t="str">
        <f>VLOOKUP($B42,CDM!$C:$AX,K$14,0)</f>
        <v>B</v>
      </c>
    </row>
    <row r="43" spans="1:11" x14ac:dyDescent="0.25">
      <c r="A43" s="54" t="str">
        <f>VLOOKUP($B43,CDM!$C:$AX,4,0)</f>
        <v>BLANCA MARQUEZ LÓPEZ</v>
      </c>
      <c r="B43" s="107">
        <f>CDM!C52</f>
        <v>85559</v>
      </c>
      <c r="C43" s="39">
        <f>VLOOKUP($B43,CDM!$C:$AX,C$14,0)</f>
        <v>1.5289825523214007</v>
      </c>
      <c r="D43" s="39">
        <f>VLOOKUP($B43,CDM!$C:$AX,D$14,0)</f>
        <v>28.728695652173911</v>
      </c>
      <c r="E43" s="40">
        <f>VLOOKUP($B43,CDM!$C:$AX,E$14,0)</f>
        <v>45.57669565217391</v>
      </c>
      <c r="F43" s="39">
        <f>VLOOKUP($B43,CDM!$C:$AX,F$14,0)</f>
        <v>0.13651629931441076</v>
      </c>
      <c r="G43" s="41">
        <f>VLOOKUP($B43,CDM!$C:$AX,G$14,0)</f>
        <v>0</v>
      </c>
      <c r="H43" s="41">
        <f>VLOOKUP($B43,CDM!$C:$AX,H$14,0)</f>
        <v>3.3333333333333335</v>
      </c>
      <c r="I43" s="41">
        <f>VLOOKUP($B43,CDM!$C:$AX,I$14,0)</f>
        <v>1.0869565217391304</v>
      </c>
      <c r="J43" s="41" t="str">
        <f>VLOOKUP($B43,CDM!$C:$AX,J$14,0)</f>
        <v>Z</v>
      </c>
      <c r="K43" s="46" t="str">
        <f>VLOOKUP($B43,CDM!$C:$AX,K$14,0)</f>
        <v>Z</v>
      </c>
    </row>
    <row r="44" spans="1:11" x14ac:dyDescent="0.25">
      <c r="A44" s="54" t="str">
        <f>VLOOKUP($B44,CDM!$C:$AX,4,0)</f>
        <v>FERNANDO DE TORO MUÑOZ</v>
      </c>
      <c r="B44" s="107">
        <f>CDM!C53</f>
        <v>85571</v>
      </c>
      <c r="C44" s="39">
        <f>VLOOKUP($B44,CDM!$C:$AX,C$14,0)</f>
        <v>0.22042019730840495</v>
      </c>
      <c r="D44" s="39">
        <f>VLOOKUP($B44,CDM!$C:$AX,D$14,0)</f>
        <v>34.023412350014631</v>
      </c>
      <c r="E44" s="40">
        <f>VLOOKUP($B44,CDM!$C:$AX,E$14,0)</f>
        <v>9.4980977465613119</v>
      </c>
      <c r="F44" s="39">
        <f>VLOOKUP($B44,CDM!$C:$AX,F$14,0)</f>
        <v>1.0714870702491905</v>
      </c>
      <c r="G44" s="41">
        <f>VLOOKUP($B44,CDM!$C:$AX,G$14,0)</f>
        <v>0</v>
      </c>
      <c r="H44" s="41">
        <f>VLOOKUP($B44,CDM!$C:$AX,H$14,0)</f>
        <v>2.3809523809523809</v>
      </c>
      <c r="I44" s="41">
        <f>VLOOKUP($B44,CDM!$C:$AX,I$14,0)</f>
        <v>0.77639751552795033</v>
      </c>
      <c r="J44" s="41" t="str">
        <f>VLOOKUP($B44,CDM!$C:$AX,J$14,0)</f>
        <v>A</v>
      </c>
      <c r="K44" s="46" t="str">
        <f>VLOOKUP($B44,CDM!$C:$AX,K$14,0)</f>
        <v>Z</v>
      </c>
    </row>
    <row r="45" spans="1:11" x14ac:dyDescent="0.25">
      <c r="A45" s="54" t="str">
        <f>VLOOKUP($B45,CDM!$C:$AX,4,0)</f>
        <v>ANTONIO JULIA MOLERO</v>
      </c>
      <c r="B45" s="107">
        <f>CDM!C54</f>
        <v>85035</v>
      </c>
      <c r="C45" s="39">
        <f>VLOOKUP($B45,CDM!$C:$AX,C$14,0)</f>
        <v>1.3245693263520537</v>
      </c>
      <c r="D45" s="39">
        <f>VLOOKUP($B45,CDM!$C:$AX,D$14,0)</f>
        <v>31.066651075771748</v>
      </c>
      <c r="E45" s="40">
        <f>VLOOKUP($B45,CDM!$C:$AX,E$14,0)</f>
        <v>21.037652011225443</v>
      </c>
      <c r="F45" s="39">
        <f>VLOOKUP($B45,CDM!$C:$AX,F$14,0)</f>
        <v>0.2237448186405496</v>
      </c>
      <c r="G45" s="41">
        <f>VLOOKUP($B45,CDM!$C:$AX,G$14,0)</f>
        <v>0</v>
      </c>
      <c r="H45" s="41">
        <f>VLOOKUP($B45,CDM!$C:$AX,H$14,0)</f>
        <v>3.3333333333333335</v>
      </c>
      <c r="I45" s="41">
        <f>VLOOKUP($B45,CDM!$C:$AX,I$14,0)</f>
        <v>1.0869565217391304</v>
      </c>
      <c r="J45" s="41" t="str">
        <f>VLOOKUP($B45,CDM!$C:$AX,J$14,0)</f>
        <v>Z</v>
      </c>
      <c r="K45" s="46" t="str">
        <f>VLOOKUP($B45,CDM!$C:$AX,K$14,0)</f>
        <v>Z</v>
      </c>
    </row>
    <row r="46" spans="1:11" x14ac:dyDescent="0.25">
      <c r="A46" s="54" t="str">
        <f>VLOOKUP($B46,CDM!$C:$AX,4,0)</f>
        <v>ANA GONZALEZ MOLINA</v>
      </c>
      <c r="B46" s="107">
        <f>CDM!C55</f>
        <v>85051</v>
      </c>
      <c r="C46" s="39">
        <f>VLOOKUP($B46,CDM!$C:$AX,C$14,0)</f>
        <v>0.88778741316806975</v>
      </c>
      <c r="D46" s="39">
        <f>VLOOKUP($B46,CDM!$C:$AX,D$14,0)</f>
        <v>36.059506531204647</v>
      </c>
      <c r="E46" s="40">
        <f>VLOOKUP($B46,CDM!$C:$AX,E$14,0)</f>
        <v>37.92489114658926</v>
      </c>
      <c r="F46" s="39">
        <f>VLOOKUP($B46,CDM!$C:$AX,F$14,0)</f>
        <v>0.56189076782789227</v>
      </c>
      <c r="G46" s="41">
        <f>VLOOKUP($B46,CDM!$C:$AX,G$14,0)</f>
        <v>0.83333333333333337</v>
      </c>
      <c r="H46" s="41">
        <f>VLOOKUP($B46,CDM!$C:$AX,H$14,0)</f>
        <v>3.3333333333333335</v>
      </c>
      <c r="I46" s="41">
        <f>VLOOKUP($B46,CDM!$C:$AX,I$14,0)</f>
        <v>1.0869565217391304</v>
      </c>
      <c r="J46" s="41" t="str">
        <f>VLOOKUP($B46,CDM!$C:$AX,J$14,0)</f>
        <v>Z</v>
      </c>
      <c r="K46" s="46" t="str">
        <f>VLOOKUP($B46,CDM!$C:$AX,K$14,0)</f>
        <v>C</v>
      </c>
    </row>
    <row r="47" spans="1:11" x14ac:dyDescent="0.25">
      <c r="A47" s="54" t="str">
        <f>VLOOKUP($B47,CDM!$C:$AX,4,0)</f>
        <v>JOSE ANTONIO LORENTE FLORES</v>
      </c>
      <c r="B47" s="107">
        <f>CDM!C56</f>
        <v>85574</v>
      </c>
      <c r="C47" s="39" t="str">
        <f>VLOOKUP($B47,CDM!$C:$AX,C$14,0)</f>
        <v>-</v>
      </c>
      <c r="D47" s="39">
        <f>VLOOKUP($B47,CDM!$C:$AX,D$14,0)</f>
        <v>0</v>
      </c>
      <c r="E47" s="40">
        <f>VLOOKUP($B47,CDM!$C:$AX,E$14,0)</f>
        <v>0</v>
      </c>
      <c r="F47" s="39">
        <f>VLOOKUP($B47,CDM!$C:$AX,F$14,0)</f>
        <v>0</v>
      </c>
      <c r="G47" s="41">
        <f>VLOOKUP($B47,CDM!$C:$AX,G$14,0)</f>
        <v>0</v>
      </c>
      <c r="H47" s="41">
        <f>VLOOKUP($B47,CDM!$C:$AX,H$14,0)</f>
        <v>0</v>
      </c>
      <c r="I47" s="41">
        <f>VLOOKUP($B47,CDM!$C:$AX,I$14,0)</f>
        <v>0</v>
      </c>
      <c r="J47" s="41" t="str">
        <f>VLOOKUP($B47,CDM!$C:$AX,J$14,0)</f>
        <v>Z</v>
      </c>
      <c r="K47" s="46" t="str">
        <f>VLOOKUP($B47,CDM!$C:$AX,K$14,0)</f>
        <v>Z</v>
      </c>
    </row>
    <row r="48" spans="1:11" x14ac:dyDescent="0.25">
      <c r="A48" s="54" t="str">
        <f>VLOOKUP($B48,CDM!$C:$AX,4,0)</f>
        <v>CONSTANZA BARBERO OLMO</v>
      </c>
      <c r="B48" s="107" t="str">
        <f>CDM!C57</f>
        <v>86398/89981</v>
      </c>
      <c r="C48" s="39" t="str">
        <f>VLOOKUP($B48,CDM!$C:$AX,C$14,0)</f>
        <v>-</v>
      </c>
      <c r="D48" s="39">
        <f>VLOOKUP($B48,CDM!$C:$AX,D$14,0)</f>
        <v>0</v>
      </c>
      <c r="E48" s="40">
        <f>VLOOKUP($B48,CDM!$C:$AX,E$14,0)</f>
        <v>0</v>
      </c>
      <c r="F48" s="39">
        <f>VLOOKUP($B48,CDM!$C:$AX,F$14,0)</f>
        <v>0</v>
      </c>
      <c r="G48" s="41">
        <f>VLOOKUP($B48,CDM!$C:$AX,G$14,0)</f>
        <v>0</v>
      </c>
      <c r="H48" s="41">
        <f>VLOOKUP($B48,CDM!$C:$AX,H$14,0)</f>
        <v>0</v>
      </c>
      <c r="I48" s="41">
        <f>VLOOKUP($B48,CDM!$C:$AX,I$14,0)</f>
        <v>0</v>
      </c>
      <c r="J48" s="41" t="str">
        <f>VLOOKUP($B48,CDM!$C:$AX,J$14,0)</f>
        <v>Z</v>
      </c>
      <c r="K48" s="46" t="str">
        <f>VLOOKUP($B48,CDM!$C:$AX,K$14,0)</f>
        <v>Z</v>
      </c>
    </row>
    <row r="49" spans="1:11" x14ac:dyDescent="0.25">
      <c r="A49" s="54" t="str">
        <f>VLOOKUP($B49,CDM!$C:$AX,4,0)</f>
        <v>LAURA VILLEGAS RUIZ</v>
      </c>
      <c r="B49" s="107">
        <f>CDM!C58</f>
        <v>86772</v>
      </c>
      <c r="C49" s="39">
        <f>VLOOKUP($B49,CDM!$C:$AX,C$14,0)</f>
        <v>0</v>
      </c>
      <c r="D49" s="39">
        <f>VLOOKUP($B49,CDM!$C:$AX,D$14,0)</f>
        <v>32.617021276595743</v>
      </c>
      <c r="E49" s="40">
        <f>VLOOKUP($B49,CDM!$C:$AX,E$14,0)</f>
        <v>6.957446808510638</v>
      </c>
      <c r="F49" s="39">
        <f>VLOOKUP($B49,CDM!$C:$AX,F$14,0)</f>
        <v>0</v>
      </c>
      <c r="G49" s="41">
        <f>VLOOKUP($B49,CDM!$C:$AX,G$14,0)</f>
        <v>0</v>
      </c>
      <c r="H49" s="41">
        <f>VLOOKUP($B49,CDM!$C:$AX,H$14,0)</f>
        <v>0</v>
      </c>
      <c r="I49" s="41">
        <f>VLOOKUP($B49,CDM!$C:$AX,I$14,0)</f>
        <v>0</v>
      </c>
      <c r="J49" s="41" t="str">
        <f>VLOOKUP($B49,CDM!$C:$AX,J$14,0)</f>
        <v>Z</v>
      </c>
      <c r="K49" s="46" t="str">
        <f>VLOOKUP($B49,CDM!$C:$AX,K$14,0)</f>
        <v>Z</v>
      </c>
    </row>
    <row r="50" spans="1:11" x14ac:dyDescent="0.25">
      <c r="A50" s="54" t="str">
        <f>VLOOKUP($B50,CDM!$C:$AX,4,0)</f>
        <v>LUIS FELIPE CARVAJAL JULIAC</v>
      </c>
      <c r="B50" s="107">
        <f>CDM!C59</f>
        <v>86471</v>
      </c>
      <c r="C50" s="39" t="str">
        <f>VLOOKUP($B50,CDM!$C:$AX,C$14,0)</f>
        <v>-</v>
      </c>
      <c r="D50" s="39">
        <f>VLOOKUP($B50,CDM!$C:$AX,D$14,0)</f>
        <v>0</v>
      </c>
      <c r="E50" s="40">
        <f>VLOOKUP($B50,CDM!$C:$AX,E$14,0)</f>
        <v>0</v>
      </c>
      <c r="F50" s="39">
        <f>VLOOKUP($B50,CDM!$C:$AX,F$14,0)</f>
        <v>0</v>
      </c>
      <c r="G50" s="41">
        <f>VLOOKUP($B50,CDM!$C:$AX,G$14,0)</f>
        <v>0</v>
      </c>
      <c r="H50" s="41">
        <f>VLOOKUP($B50,CDM!$C:$AX,H$14,0)</f>
        <v>0</v>
      </c>
      <c r="I50" s="41">
        <f>VLOOKUP($B50,CDM!$C:$AX,I$14,0)</f>
        <v>0</v>
      </c>
      <c r="J50" s="41" t="str">
        <f>VLOOKUP($B50,CDM!$C:$AX,J$14,0)</f>
        <v>Z</v>
      </c>
      <c r="K50" s="46" t="str">
        <f>VLOOKUP($B50,CDM!$C:$AX,K$14,0)</f>
        <v>Z</v>
      </c>
    </row>
    <row r="51" spans="1:11" x14ac:dyDescent="0.25">
      <c r="A51" s="54" t="str">
        <f>VLOOKUP($B51,CDM!$C:$AX,4,0)</f>
        <v>INES MARTINEZ GARCIA</v>
      </c>
      <c r="B51" s="107">
        <f>CDM!C60</f>
        <v>86807</v>
      </c>
      <c r="C51" s="39">
        <f>VLOOKUP($B51,CDM!$C:$AX,C$14,0)</f>
        <v>1.8739705519840757</v>
      </c>
      <c r="D51" s="39">
        <f>VLOOKUP($B51,CDM!$C:$AX,D$14,0)</f>
        <v>51.742792538157154</v>
      </c>
      <c r="E51" s="40">
        <f>VLOOKUP($B51,CDM!$C:$AX,E$14,0)</f>
        <v>36.777840587902773</v>
      </c>
      <c r="F51" s="39">
        <f>VLOOKUP($B51,CDM!$C:$AX,F$14,0)</f>
        <v>1.2911214432961151</v>
      </c>
      <c r="G51" s="41">
        <f>VLOOKUP($B51,CDM!$C:$AX,G$14,0)</f>
        <v>1.3333333333333335</v>
      </c>
      <c r="H51" s="41">
        <f>VLOOKUP($B51,CDM!$C:$AX,H$14,0)</f>
        <v>3.3333333333333335</v>
      </c>
      <c r="I51" s="41">
        <f>VLOOKUP($B51,CDM!$C:$AX,I$14,0)</f>
        <v>1.0869565217391304</v>
      </c>
      <c r="J51" s="41" t="str">
        <f>VLOOKUP($B51,CDM!$C:$AX,J$14,0)</f>
        <v>A</v>
      </c>
      <c r="K51" s="46" t="str">
        <f>VLOOKUP($B51,CDM!$C:$AX,K$14,0)</f>
        <v>A</v>
      </c>
    </row>
    <row r="52" spans="1:11" x14ac:dyDescent="0.25">
      <c r="A52" s="54" t="str">
        <f>VLOOKUP($B52,CDM!$C:$AX,4,0)</f>
        <v>MELANI PRIEGO GALLARDO</v>
      </c>
      <c r="B52" s="107">
        <f>CDM!C61</f>
        <v>86808</v>
      </c>
      <c r="C52" s="39" t="str">
        <f>VLOOKUP($B52,CDM!$C:$AX,C$14,0)</f>
        <v>-</v>
      </c>
      <c r="D52" s="39">
        <f>VLOOKUP($B52,CDM!$C:$AX,D$14,0)</f>
        <v>0</v>
      </c>
      <c r="E52" s="40">
        <f>VLOOKUP($B52,CDM!$C:$AX,E$14,0)</f>
        <v>0</v>
      </c>
      <c r="F52" s="39">
        <f>VLOOKUP($B52,CDM!$C:$AX,F$14,0)</f>
        <v>0</v>
      </c>
      <c r="G52" s="41">
        <f>VLOOKUP($B52,CDM!$C:$AX,G$14,0)</f>
        <v>0</v>
      </c>
      <c r="H52" s="41">
        <f>VLOOKUP($B52,CDM!$C:$AX,H$14,0)</f>
        <v>0</v>
      </c>
      <c r="I52" s="41">
        <f>VLOOKUP($B52,CDM!$C:$AX,I$14,0)</f>
        <v>0</v>
      </c>
      <c r="J52" s="41" t="str">
        <f>VLOOKUP($B52,CDM!$C:$AX,J$14,0)</f>
        <v>Z</v>
      </c>
      <c r="K52" s="46" t="str">
        <f>VLOOKUP($B52,CDM!$C:$AX,K$14,0)</f>
        <v>Z</v>
      </c>
    </row>
    <row r="53" spans="1:11" x14ac:dyDescent="0.25">
      <c r="A53" s="54" t="str">
        <f>VLOOKUP($B53,CDM!$C:$AX,4,0)</f>
        <v xml:space="preserve">ANAIS MARTOS </v>
      </c>
      <c r="B53" s="107">
        <f>CDM!C62</f>
        <v>85038</v>
      </c>
      <c r="C53" s="39">
        <f>VLOOKUP($B53,CDM!$C:$AX,C$14,0)</f>
        <v>1.1554010496828087</v>
      </c>
      <c r="D53" s="39">
        <f>VLOOKUP($B53,CDM!$C:$AX,D$14,0)</f>
        <v>25.710138917686088</v>
      </c>
      <c r="E53" s="40">
        <f>VLOOKUP($B53,CDM!$C:$AX,E$14,0)</f>
        <v>11.06033589052457</v>
      </c>
      <c r="F53" s="39">
        <f>VLOOKUP($B53,CDM!$C:$AX,F$14,0)</f>
        <v>0.71615767542322839</v>
      </c>
      <c r="G53" s="41">
        <f>VLOOKUP($B53,CDM!$C:$AX,G$14,0)</f>
        <v>1.3333333333333335</v>
      </c>
      <c r="H53" s="41">
        <f>VLOOKUP($B53,CDM!$C:$AX,H$14,0)</f>
        <v>2.2222222222222223</v>
      </c>
      <c r="I53" s="41">
        <f>VLOOKUP($B53,CDM!$C:$AX,I$14,0)</f>
        <v>0.90579710144927539</v>
      </c>
      <c r="J53" s="41" t="str">
        <f>VLOOKUP($B53,CDM!$C:$AX,J$14,0)</f>
        <v>C</v>
      </c>
      <c r="K53" s="46" t="str">
        <f>VLOOKUP($B53,CDM!$C:$AX,K$14,0)</f>
        <v>A</v>
      </c>
    </row>
    <row r="54" spans="1:11" x14ac:dyDescent="0.25">
      <c r="A54" s="54" t="str">
        <f>VLOOKUP($B54,CDM!$C:$AX,4,0)</f>
        <v>ALMUDENA CANO GARCIA</v>
      </c>
      <c r="B54" s="107">
        <f>CDM!C63</f>
        <v>85036</v>
      </c>
      <c r="C54" s="39">
        <f>VLOOKUP($B54,CDM!$C:$AX,C$14,0)</f>
        <v>0.96839566570000879</v>
      </c>
      <c r="D54" s="39">
        <f>VLOOKUP($B54,CDM!$C:$AX,D$14,0)</f>
        <v>38.773189706762416</v>
      </c>
      <c r="E54" s="40">
        <f>VLOOKUP($B54,CDM!$C:$AX,E$14,0)</f>
        <v>13.506283662477559</v>
      </c>
      <c r="F54" s="39">
        <f>VLOOKUP($B54,CDM!$C:$AX,F$14,0)</f>
        <v>0</v>
      </c>
      <c r="G54" s="41">
        <f>VLOOKUP($B54,CDM!$C:$AX,G$14,0)</f>
        <v>0</v>
      </c>
      <c r="H54" s="41">
        <f>VLOOKUP($B54,CDM!$C:$AX,H$14,0)</f>
        <v>0</v>
      </c>
      <c r="I54" s="41">
        <f>VLOOKUP($B54,CDM!$C:$AX,I$14,0)</f>
        <v>0</v>
      </c>
      <c r="J54" s="41" t="str">
        <f>VLOOKUP($B54,CDM!$C:$AX,J$14,0)</f>
        <v>Z</v>
      </c>
      <c r="K54" s="46" t="str">
        <f>VLOOKUP($B54,CDM!$C:$AX,K$14,0)</f>
        <v>Z</v>
      </c>
    </row>
    <row r="55" spans="1:11" x14ac:dyDescent="0.25">
      <c r="A55" s="54" t="str">
        <f>VLOOKUP($B55,CDM!$C:$AX,4,0)</f>
        <v>LIDIA MANCERA GARCÍA</v>
      </c>
      <c r="B55" s="107">
        <f>CDM!C64</f>
        <v>85563</v>
      </c>
      <c r="C55" s="39">
        <f>VLOOKUP($B55,CDM!$C:$AX,C$14,0)</f>
        <v>1.1553953913556083</v>
      </c>
      <c r="D55" s="39">
        <f>VLOOKUP($B55,CDM!$C:$AX,D$14,0)</f>
        <v>47.011557788944721</v>
      </c>
      <c r="E55" s="40">
        <f>VLOOKUP($B55,CDM!$C:$AX,E$14,0)</f>
        <v>16.313567839195979</v>
      </c>
      <c r="F55" s="39">
        <f>VLOOKUP($B55,CDM!$C:$AX,F$14,0)</f>
        <v>1.6273174526135328</v>
      </c>
      <c r="G55" s="41">
        <f>VLOOKUP($B55,CDM!$C:$AX,G$14,0)</f>
        <v>0</v>
      </c>
      <c r="H55" s="41">
        <f>VLOOKUP($B55,CDM!$C:$AX,H$14,0)</f>
        <v>1.6666666666666667</v>
      </c>
      <c r="I55" s="41">
        <f>VLOOKUP($B55,CDM!$C:$AX,I$14,0)</f>
        <v>0.67934782608695654</v>
      </c>
      <c r="J55" s="41" t="str">
        <f>VLOOKUP($B55,CDM!$C:$AX,J$14,0)</f>
        <v>A</v>
      </c>
      <c r="K55" s="46" t="str">
        <f>VLOOKUP($B55,CDM!$C:$AX,K$14,0)</f>
        <v>Z</v>
      </c>
    </row>
    <row r="56" spans="1:11" x14ac:dyDescent="0.25">
      <c r="A56" s="54" t="str">
        <f>VLOOKUP($B56,CDM!$C:$AX,4,0)</f>
        <v>LIDIA SOLE AZUAGA</v>
      </c>
      <c r="B56" s="107">
        <f>CDM!C65</f>
        <v>85045</v>
      </c>
      <c r="C56" s="39">
        <f>VLOOKUP($B56,CDM!$C:$AX,C$14,0)</f>
        <v>3.2788049039583043</v>
      </c>
      <c r="D56" s="39">
        <f>VLOOKUP($B56,CDM!$C:$AX,D$14,0)</f>
        <v>35.319425989901674</v>
      </c>
      <c r="E56" s="40">
        <f>VLOOKUP($B56,CDM!$C:$AX,E$14,0)</f>
        <v>11.681371246346</v>
      </c>
      <c r="F56" s="39">
        <f>VLOOKUP($B56,CDM!$C:$AX,F$14,0)</f>
        <v>1.0576790012768724</v>
      </c>
      <c r="G56" s="41">
        <f>VLOOKUP($B56,CDM!$C:$AX,G$14,0)</f>
        <v>0</v>
      </c>
      <c r="H56" s="41">
        <f>VLOOKUP($B56,CDM!$C:$AX,H$14,0)</f>
        <v>2.916666666666667</v>
      </c>
      <c r="I56" s="41">
        <f>VLOOKUP($B56,CDM!$C:$AX,I$14,0)</f>
        <v>0.95108695652173914</v>
      </c>
      <c r="J56" s="41" t="str">
        <f>VLOOKUP($B56,CDM!$C:$AX,J$14,0)</f>
        <v>A</v>
      </c>
      <c r="K56" s="46" t="str">
        <f>VLOOKUP($B56,CDM!$C:$AX,K$14,0)</f>
        <v>Z</v>
      </c>
    </row>
    <row r="57" spans="1:11" x14ac:dyDescent="0.25">
      <c r="A57" s="54" t="str">
        <f>VLOOKUP($B57,CDM!$C:$AX,4,0)</f>
        <v>LAURA MORENO RUIZ</v>
      </c>
      <c r="B57" s="107">
        <f>CDM!C66</f>
        <v>87386</v>
      </c>
      <c r="C57" s="39">
        <f>VLOOKUP($B57,CDM!$C:$AX,C$14,0)</f>
        <v>2.3630772004937968</v>
      </c>
      <c r="D57" s="39">
        <f>VLOOKUP($B57,CDM!$C:$AX,D$14,0)</f>
        <v>26.245012787723784</v>
      </c>
      <c r="E57" s="40">
        <f>VLOOKUP($B57,CDM!$C:$AX,E$14,0)</f>
        <v>7.429667519181586</v>
      </c>
      <c r="F57" s="39">
        <f>VLOOKUP($B57,CDM!$C:$AX,F$14,0)</f>
        <v>0.56804740396485498</v>
      </c>
      <c r="G57" s="41">
        <f>VLOOKUP($B57,CDM!$C:$AX,G$14,0)</f>
        <v>0.47619047619047616</v>
      </c>
      <c r="H57" s="41">
        <f>VLOOKUP($B57,CDM!$C:$AX,H$14,0)</f>
        <v>2.5</v>
      </c>
      <c r="I57" s="41">
        <f>VLOOKUP($B57,CDM!$C:$AX,I$14,0)</f>
        <v>0.81521739130434778</v>
      </c>
      <c r="J57" s="41" t="str">
        <f>VLOOKUP($B57,CDM!$C:$AX,J$14,0)</f>
        <v>Z</v>
      </c>
      <c r="K57" s="46" t="str">
        <f>VLOOKUP($B57,CDM!$C:$AX,K$14,0)</f>
        <v>Z</v>
      </c>
    </row>
    <row r="58" spans="1:11" x14ac:dyDescent="0.25">
      <c r="A58" s="54" t="str">
        <f>VLOOKUP($B58,CDM!$C:$AX,4,0)</f>
        <v>ANA MARÍA PRIETO URBANO</v>
      </c>
      <c r="B58" s="107">
        <f>CDM!C67</f>
        <v>84498</v>
      </c>
      <c r="C58" s="39">
        <f>VLOOKUP($B58,CDM!$C:$AX,C$14,0)</f>
        <v>1.3618381015947418</v>
      </c>
      <c r="D58" s="39">
        <f>VLOOKUP($B58,CDM!$C:$AX,D$14,0)</f>
        <v>70.937933207309385</v>
      </c>
      <c r="E58" s="40">
        <f>VLOOKUP($B58,CDM!$C:$AX,E$14,0)</f>
        <v>11.179269061121612</v>
      </c>
      <c r="F58" s="39">
        <f>VLOOKUP($B58,CDM!$C:$AX,F$14,0)</f>
        <v>2.0703619787757899</v>
      </c>
      <c r="G58" s="41">
        <f>VLOOKUP($B58,CDM!$C:$AX,G$14,0)</f>
        <v>0.66666666666666674</v>
      </c>
      <c r="H58" s="41">
        <f>VLOOKUP($B58,CDM!$C:$AX,H$14,0)</f>
        <v>3.125</v>
      </c>
      <c r="I58" s="41">
        <f>VLOOKUP($B58,CDM!$C:$AX,I$14,0)</f>
        <v>1.0190217391304348</v>
      </c>
      <c r="J58" s="41" t="str">
        <f>VLOOKUP($B58,CDM!$C:$AX,J$14,0)</f>
        <v>A</v>
      </c>
      <c r="K58" s="46" t="str">
        <f>VLOOKUP($B58,CDM!$C:$AX,K$14,0)</f>
        <v>Z</v>
      </c>
    </row>
    <row r="59" spans="1:11" x14ac:dyDescent="0.25">
      <c r="A59" s="54" t="str">
        <f>VLOOKUP($B59,CDM!$C:$AX,4,0)</f>
        <v>MARCOS MUÑOZ VERDUGOS</v>
      </c>
      <c r="B59" s="107">
        <f>CDM!C68</f>
        <v>84535</v>
      </c>
      <c r="C59" s="39">
        <f>VLOOKUP($B59,CDM!$C:$AX,C$14,0)</f>
        <v>1.1169527855654777</v>
      </c>
      <c r="D59" s="39">
        <f>VLOOKUP($B59,CDM!$C:$AX,D$14,0)</f>
        <v>38.616135328562137</v>
      </c>
      <c r="E59" s="40">
        <f>VLOOKUP($B59,CDM!$C:$AX,E$14,0)</f>
        <v>14.783994795055303</v>
      </c>
      <c r="F59" s="39">
        <f>VLOOKUP($B59,CDM!$C:$AX,F$14,0)</f>
        <v>0.25618183155171509</v>
      </c>
      <c r="G59" s="41">
        <f>VLOOKUP($B59,CDM!$C:$AX,G$14,0)</f>
        <v>0</v>
      </c>
      <c r="H59" s="41">
        <f>VLOOKUP($B59,CDM!$C:$AX,H$14,0)</f>
        <v>0</v>
      </c>
      <c r="I59" s="41">
        <f>VLOOKUP($B59,CDM!$C:$AX,I$14,0)</f>
        <v>0</v>
      </c>
      <c r="J59" s="41" t="str">
        <f>VLOOKUP($B59,CDM!$C:$AX,J$14,0)</f>
        <v>Z</v>
      </c>
      <c r="K59" s="46" t="str">
        <f>VLOOKUP($B59,CDM!$C:$AX,K$14,0)</f>
        <v>Z</v>
      </c>
    </row>
    <row r="60" spans="1:11" x14ac:dyDescent="0.25">
      <c r="A60" s="54" t="str">
        <f>VLOOKUP($B60,CDM!$C:$AX,4,0)</f>
        <v>RAUL BLANCO OLIVENCIA</v>
      </c>
      <c r="B60" s="107">
        <f>CDM!C69</f>
        <v>84538</v>
      </c>
      <c r="C60" s="39">
        <f>VLOOKUP($B60,CDM!$C:$AX,C$14,0)</f>
        <v>0.81203080809156547</v>
      </c>
      <c r="D60" s="39">
        <f>VLOOKUP($B60,CDM!$C:$AX,D$14,0)</f>
        <v>57.489870474925276</v>
      </c>
      <c r="E60" s="40">
        <f>VLOOKUP($B60,CDM!$C:$AX,E$14,0)</f>
        <v>24.642311524410495</v>
      </c>
      <c r="F60" s="39">
        <f>VLOOKUP($B60,CDM!$C:$AX,F$14,0)</f>
        <v>1.1165423611259024</v>
      </c>
      <c r="G60" s="41">
        <f>VLOOKUP($B60,CDM!$C:$AX,G$14,0)</f>
        <v>0.55555555555555558</v>
      </c>
      <c r="H60" s="41">
        <f>VLOOKUP($B60,CDM!$C:$AX,H$14,0)</f>
        <v>2.1212121212121211</v>
      </c>
      <c r="I60" s="41">
        <f>VLOOKUP($B60,CDM!$C:$AX,I$14,0)</f>
        <v>0.69169960474308301</v>
      </c>
      <c r="J60" s="41" t="str">
        <f>VLOOKUP($B60,CDM!$C:$AX,J$14,0)</f>
        <v>A</v>
      </c>
      <c r="K60" s="46" t="str">
        <f>VLOOKUP($B60,CDM!$C:$AX,K$14,0)</f>
        <v>Z</v>
      </c>
    </row>
    <row r="61" spans="1:11" x14ac:dyDescent="0.25">
      <c r="A61" s="54" t="e">
        <f>VLOOKUP($B61,CDM!$C:$AX,4,0)</f>
        <v>#REF!</v>
      </c>
      <c r="B61" s="107" t="e">
        <f>CDM!#REF!</f>
        <v>#REF!</v>
      </c>
      <c r="C61" s="39" t="e">
        <f>VLOOKUP($B61,CDM!$C:$AX,C$14,0)</f>
        <v>#REF!</v>
      </c>
      <c r="D61" s="39" t="e">
        <f>VLOOKUP($B61,CDM!$C:$AX,D$14,0)</f>
        <v>#REF!</v>
      </c>
      <c r="E61" s="40" t="e">
        <f>VLOOKUP($B61,CDM!$C:$AX,E$14,0)</f>
        <v>#REF!</v>
      </c>
      <c r="F61" s="39" t="e">
        <f>VLOOKUP($B61,CDM!$C:$AX,F$14,0)</f>
        <v>#REF!</v>
      </c>
      <c r="G61" s="41" t="e">
        <f>VLOOKUP($B61,CDM!$C:$AX,G$14,0)</f>
        <v>#REF!</v>
      </c>
      <c r="H61" s="41" t="e">
        <f>VLOOKUP($B61,CDM!$C:$AX,H$14,0)</f>
        <v>#REF!</v>
      </c>
      <c r="I61" s="41" t="e">
        <f>VLOOKUP($B61,CDM!$C:$AX,I$14,0)</f>
        <v>#REF!</v>
      </c>
      <c r="J61" s="41" t="e">
        <f>VLOOKUP($B61,CDM!$C:$AX,J$14,0)</f>
        <v>#REF!</v>
      </c>
      <c r="K61" s="46" t="e">
        <f>VLOOKUP($B61,CDM!$C:$AX,K$14,0)</f>
        <v>#REF!</v>
      </c>
    </row>
    <row r="62" spans="1:11" x14ac:dyDescent="0.25">
      <c r="A62" s="54" t="e">
        <f>VLOOKUP($B62,CDM!$C:$AX,4,0)</f>
        <v>#REF!</v>
      </c>
      <c r="B62" s="107" t="e">
        <f>CDM!#REF!</f>
        <v>#REF!</v>
      </c>
      <c r="C62" s="39" t="e">
        <f>VLOOKUP($B62,CDM!$C:$AX,C$14,0)</f>
        <v>#REF!</v>
      </c>
      <c r="D62" s="39" t="e">
        <f>VLOOKUP($B62,CDM!$C:$AX,D$14,0)</f>
        <v>#REF!</v>
      </c>
      <c r="E62" s="40" t="e">
        <f>VLOOKUP($B62,CDM!$C:$AX,E$14,0)</f>
        <v>#REF!</v>
      </c>
      <c r="F62" s="39" t="e">
        <f>VLOOKUP($B62,CDM!$C:$AX,F$14,0)</f>
        <v>#REF!</v>
      </c>
      <c r="G62" s="41" t="e">
        <f>VLOOKUP($B62,CDM!$C:$AX,G$14,0)</f>
        <v>#REF!</v>
      </c>
      <c r="H62" s="41" t="e">
        <f>VLOOKUP($B62,CDM!$C:$AX,H$14,0)</f>
        <v>#REF!</v>
      </c>
      <c r="I62" s="41" t="e">
        <f>VLOOKUP($B62,CDM!$C:$AX,I$14,0)</f>
        <v>#REF!</v>
      </c>
      <c r="J62" s="41" t="e">
        <f>VLOOKUP($B62,CDM!$C:$AX,J$14,0)</f>
        <v>#REF!</v>
      </c>
      <c r="K62" s="46" t="e">
        <f>VLOOKUP($B62,CDM!$C:$AX,K$14,0)</f>
        <v>#REF!</v>
      </c>
    </row>
    <row r="63" spans="1:11" x14ac:dyDescent="0.25">
      <c r="A63" s="54" t="e">
        <f>VLOOKUP($B63,CDM!$C:$AX,4,0)</f>
        <v>#REF!</v>
      </c>
      <c r="B63" s="107" t="e">
        <f>CDM!#REF!</f>
        <v>#REF!</v>
      </c>
      <c r="C63" s="39" t="e">
        <f>VLOOKUP($B63,CDM!$C:$AX,C$14,0)</f>
        <v>#REF!</v>
      </c>
      <c r="D63" s="39" t="e">
        <f>VLOOKUP($B63,CDM!$C:$AX,D$14,0)</f>
        <v>#REF!</v>
      </c>
      <c r="E63" s="40" t="e">
        <f>VLOOKUP($B63,CDM!$C:$AX,E$14,0)</f>
        <v>#REF!</v>
      </c>
      <c r="F63" s="39" t="e">
        <f>VLOOKUP($B63,CDM!$C:$AX,F$14,0)</f>
        <v>#REF!</v>
      </c>
      <c r="G63" s="41" t="e">
        <f>VLOOKUP($B63,CDM!$C:$AX,G$14,0)</f>
        <v>#REF!</v>
      </c>
      <c r="H63" s="41" t="e">
        <f>VLOOKUP($B63,CDM!$C:$AX,H$14,0)</f>
        <v>#REF!</v>
      </c>
      <c r="I63" s="41" t="e">
        <f>VLOOKUP($B63,CDM!$C:$AX,I$14,0)</f>
        <v>#REF!</v>
      </c>
      <c r="J63" s="41" t="e">
        <f>VLOOKUP($B63,CDM!$C:$AX,J$14,0)</f>
        <v>#REF!</v>
      </c>
      <c r="K63" s="46" t="e">
        <f>VLOOKUP($B63,CDM!$C:$AX,K$14,0)</f>
        <v>#REF!</v>
      </c>
    </row>
    <row r="64" spans="1:11" x14ac:dyDescent="0.25">
      <c r="A64" s="54" t="e">
        <f>VLOOKUP($B64,CDM!$C:$AX,4,0)</f>
        <v>#REF!</v>
      </c>
      <c r="B64" s="107" t="e">
        <f>CDM!#REF!</f>
        <v>#REF!</v>
      </c>
      <c r="C64" s="39" t="e">
        <f>VLOOKUP($B64,CDM!$C:$AX,C$14,0)</f>
        <v>#REF!</v>
      </c>
      <c r="D64" s="39" t="e">
        <f>VLOOKUP($B64,CDM!$C:$AX,D$14,0)</f>
        <v>#REF!</v>
      </c>
      <c r="E64" s="40" t="e">
        <f>VLOOKUP($B64,CDM!$C:$AX,E$14,0)</f>
        <v>#REF!</v>
      </c>
      <c r="F64" s="39" t="e">
        <f>VLOOKUP($B64,CDM!$C:$AX,F$14,0)</f>
        <v>#REF!</v>
      </c>
      <c r="G64" s="41" t="e">
        <f>VLOOKUP($B64,CDM!$C:$AX,G$14,0)</f>
        <v>#REF!</v>
      </c>
      <c r="H64" s="41" t="e">
        <f>VLOOKUP($B64,CDM!$C:$AX,H$14,0)</f>
        <v>#REF!</v>
      </c>
      <c r="I64" s="41" t="e">
        <f>VLOOKUP($B64,CDM!$C:$AX,I$14,0)</f>
        <v>#REF!</v>
      </c>
      <c r="J64" s="41" t="e">
        <f>VLOOKUP($B64,CDM!$C:$AX,J$14,0)</f>
        <v>#REF!</v>
      </c>
      <c r="K64" s="46" t="e">
        <f>VLOOKUP($B64,CDM!$C:$AX,K$14,0)</f>
        <v>#REF!</v>
      </c>
    </row>
    <row r="65" spans="1:11" x14ac:dyDescent="0.25">
      <c r="A65" s="54" t="e">
        <f>VLOOKUP($B65,CDM!$C:$AX,4,0)</f>
        <v>#REF!</v>
      </c>
      <c r="B65" s="107" t="e">
        <f>CDM!#REF!</f>
        <v>#REF!</v>
      </c>
      <c r="C65" s="39" t="e">
        <f>VLOOKUP($B65,CDM!$C:$AX,C$14,0)</f>
        <v>#REF!</v>
      </c>
      <c r="D65" s="39" t="e">
        <f>VLOOKUP($B65,CDM!$C:$AX,D$14,0)</f>
        <v>#REF!</v>
      </c>
      <c r="E65" s="40" t="e">
        <f>VLOOKUP($B65,CDM!$C:$AX,E$14,0)</f>
        <v>#REF!</v>
      </c>
      <c r="F65" s="39" t="e">
        <f>VLOOKUP($B65,CDM!$C:$AX,F$14,0)</f>
        <v>#REF!</v>
      </c>
      <c r="G65" s="41" t="e">
        <f>VLOOKUP($B65,CDM!$C:$AX,G$14,0)</f>
        <v>#REF!</v>
      </c>
      <c r="H65" s="41" t="e">
        <f>VLOOKUP($B65,CDM!$C:$AX,H$14,0)</f>
        <v>#REF!</v>
      </c>
      <c r="I65" s="41" t="e">
        <f>VLOOKUP($B65,CDM!$C:$AX,I$14,0)</f>
        <v>#REF!</v>
      </c>
      <c r="J65" s="41" t="e">
        <f>VLOOKUP($B65,CDM!$C:$AX,J$14,0)</f>
        <v>#REF!</v>
      </c>
      <c r="K65" s="46" t="e">
        <f>VLOOKUP($B65,CDM!$C:$AX,K$14,0)</f>
        <v>#REF!</v>
      </c>
    </row>
    <row r="66" spans="1:11" x14ac:dyDescent="0.25">
      <c r="A66" s="54" t="e">
        <f>VLOOKUP($B66,CDM!$C:$AX,4,0)</f>
        <v>#REF!</v>
      </c>
      <c r="B66" s="107" t="e">
        <f>CDM!#REF!</f>
        <v>#REF!</v>
      </c>
      <c r="C66" s="39" t="e">
        <f>VLOOKUP($B66,CDM!$C:$AX,C$14,0)</f>
        <v>#REF!</v>
      </c>
      <c r="D66" s="39" t="e">
        <f>VLOOKUP($B66,CDM!$C:$AX,D$14,0)</f>
        <v>#REF!</v>
      </c>
      <c r="E66" s="40" t="e">
        <f>VLOOKUP($B66,CDM!$C:$AX,E$14,0)</f>
        <v>#REF!</v>
      </c>
      <c r="F66" s="39" t="e">
        <f>VLOOKUP($B66,CDM!$C:$AX,F$14,0)</f>
        <v>#REF!</v>
      </c>
      <c r="G66" s="41" t="e">
        <f>VLOOKUP($B66,CDM!$C:$AX,G$14,0)</f>
        <v>#REF!</v>
      </c>
      <c r="H66" s="41" t="e">
        <f>VLOOKUP($B66,CDM!$C:$AX,H$14,0)</f>
        <v>#REF!</v>
      </c>
      <c r="I66" s="41" t="e">
        <f>VLOOKUP($B66,CDM!$C:$AX,I$14,0)</f>
        <v>#REF!</v>
      </c>
      <c r="J66" s="41" t="e">
        <f>VLOOKUP($B66,CDM!$C:$AX,J$14,0)</f>
        <v>#REF!</v>
      </c>
      <c r="K66" s="46" t="e">
        <f>VLOOKUP($B66,CDM!$C:$AX,K$14,0)</f>
        <v>#REF!</v>
      </c>
    </row>
    <row r="67" spans="1:11" x14ac:dyDescent="0.25">
      <c r="A67" s="54" t="e">
        <f>VLOOKUP($B67,CDM!$C:$AX,4,0)</f>
        <v>#REF!</v>
      </c>
      <c r="B67" s="107" t="e">
        <f>CDM!#REF!</f>
        <v>#REF!</v>
      </c>
      <c r="C67" s="39" t="e">
        <f>VLOOKUP($B67,CDM!$C:$AX,C$14,0)</f>
        <v>#REF!</v>
      </c>
      <c r="D67" s="39" t="e">
        <f>VLOOKUP($B67,CDM!$C:$AX,D$14,0)</f>
        <v>#REF!</v>
      </c>
      <c r="E67" s="40" t="e">
        <f>VLOOKUP($B67,CDM!$C:$AX,E$14,0)</f>
        <v>#REF!</v>
      </c>
      <c r="F67" s="39" t="e">
        <f>VLOOKUP($B67,CDM!$C:$AX,F$14,0)</f>
        <v>#REF!</v>
      </c>
      <c r="G67" s="41" t="e">
        <f>VLOOKUP($B67,CDM!$C:$AX,G$14,0)</f>
        <v>#REF!</v>
      </c>
      <c r="H67" s="41" t="e">
        <f>VLOOKUP($B67,CDM!$C:$AX,H$14,0)</f>
        <v>#REF!</v>
      </c>
      <c r="I67" s="41" t="e">
        <f>VLOOKUP($B67,CDM!$C:$AX,I$14,0)</f>
        <v>#REF!</v>
      </c>
      <c r="J67" s="41" t="e">
        <f>VLOOKUP($B67,CDM!$C:$AX,J$14,0)</f>
        <v>#REF!</v>
      </c>
      <c r="K67" s="46" t="e">
        <f>VLOOKUP($B67,CDM!$C:$AX,K$14,0)</f>
        <v>#REF!</v>
      </c>
    </row>
    <row r="68" spans="1:11" x14ac:dyDescent="0.25">
      <c r="A68" s="54" t="e">
        <f>VLOOKUP($B68,CDM!$C:$AX,4,0)</f>
        <v>#REF!</v>
      </c>
      <c r="B68" s="107" t="e">
        <f>CDM!#REF!</f>
        <v>#REF!</v>
      </c>
      <c r="C68" s="39" t="e">
        <f>VLOOKUP($B68,CDM!$C:$AX,C$14,0)</f>
        <v>#REF!</v>
      </c>
      <c r="D68" s="39" t="e">
        <f>VLOOKUP($B68,CDM!$C:$AX,D$14,0)</f>
        <v>#REF!</v>
      </c>
      <c r="E68" s="40" t="e">
        <f>VLOOKUP($B68,CDM!$C:$AX,E$14,0)</f>
        <v>#REF!</v>
      </c>
      <c r="F68" s="39" t="e">
        <f>VLOOKUP($B68,CDM!$C:$AX,F$14,0)</f>
        <v>#REF!</v>
      </c>
      <c r="G68" s="41" t="e">
        <f>VLOOKUP($B68,CDM!$C:$AX,G$14,0)</f>
        <v>#REF!</v>
      </c>
      <c r="H68" s="41" t="e">
        <f>VLOOKUP($B68,CDM!$C:$AX,H$14,0)</f>
        <v>#REF!</v>
      </c>
      <c r="I68" s="41" t="e">
        <f>VLOOKUP($B68,CDM!$C:$AX,I$14,0)</f>
        <v>#REF!</v>
      </c>
      <c r="J68" s="41" t="e">
        <f>VLOOKUP($B68,CDM!$C:$AX,J$14,0)</f>
        <v>#REF!</v>
      </c>
      <c r="K68" s="46" t="e">
        <f>VLOOKUP($B68,CDM!$C:$AX,K$14,0)</f>
        <v>#REF!</v>
      </c>
    </row>
    <row r="69" spans="1:11" x14ac:dyDescent="0.25">
      <c r="A69" s="54" t="e">
        <f>VLOOKUP($B69,CDM!$C:$AX,4,0)</f>
        <v>#REF!</v>
      </c>
      <c r="B69" s="107" t="e">
        <f>CDM!#REF!</f>
        <v>#REF!</v>
      </c>
      <c r="C69" s="39" t="e">
        <f>VLOOKUP($B69,CDM!$C:$AX,C$14,0)</f>
        <v>#REF!</v>
      </c>
      <c r="D69" s="39" t="e">
        <f>VLOOKUP($B69,CDM!$C:$AX,D$14,0)</f>
        <v>#REF!</v>
      </c>
      <c r="E69" s="40" t="e">
        <f>VLOOKUP($B69,CDM!$C:$AX,E$14,0)</f>
        <v>#REF!</v>
      </c>
      <c r="F69" s="39" t="e">
        <f>VLOOKUP($B69,CDM!$C:$AX,F$14,0)</f>
        <v>#REF!</v>
      </c>
      <c r="G69" s="41" t="e">
        <f>VLOOKUP($B69,CDM!$C:$AX,G$14,0)</f>
        <v>#REF!</v>
      </c>
      <c r="H69" s="41" t="e">
        <f>VLOOKUP($B69,CDM!$C:$AX,H$14,0)</f>
        <v>#REF!</v>
      </c>
      <c r="I69" s="41" t="e">
        <f>VLOOKUP($B69,CDM!$C:$AX,I$14,0)</f>
        <v>#REF!</v>
      </c>
      <c r="J69" s="41" t="e">
        <f>VLOOKUP($B69,CDM!$C:$AX,J$14,0)</f>
        <v>#REF!</v>
      </c>
      <c r="K69" s="46" t="e">
        <f>VLOOKUP($B69,CDM!$C:$AX,K$14,0)</f>
        <v>#REF!</v>
      </c>
    </row>
    <row r="70" spans="1:11" x14ac:dyDescent="0.25">
      <c r="A70" s="54" t="e">
        <f>VLOOKUP($B70,CDM!$C:$AX,4,0)</f>
        <v>#REF!</v>
      </c>
      <c r="B70" s="107" t="e">
        <f>CDM!#REF!</f>
        <v>#REF!</v>
      </c>
      <c r="C70" s="39" t="e">
        <f>VLOOKUP($B70,CDM!$C:$AX,C$14,0)</f>
        <v>#REF!</v>
      </c>
      <c r="D70" s="39" t="e">
        <f>VLOOKUP($B70,CDM!$C:$AX,D$14,0)</f>
        <v>#REF!</v>
      </c>
      <c r="E70" s="40" t="e">
        <f>VLOOKUP($B70,CDM!$C:$AX,E$14,0)</f>
        <v>#REF!</v>
      </c>
      <c r="F70" s="39" t="e">
        <f>VLOOKUP($B70,CDM!$C:$AX,F$14,0)</f>
        <v>#REF!</v>
      </c>
      <c r="G70" s="41" t="e">
        <f>VLOOKUP($B70,CDM!$C:$AX,G$14,0)</f>
        <v>#REF!</v>
      </c>
      <c r="H70" s="41" t="e">
        <f>VLOOKUP($B70,CDM!$C:$AX,H$14,0)</f>
        <v>#REF!</v>
      </c>
      <c r="I70" s="41" t="e">
        <f>VLOOKUP($B70,CDM!$C:$AX,I$14,0)</f>
        <v>#REF!</v>
      </c>
      <c r="J70" s="41" t="e">
        <f>VLOOKUP($B70,CDM!$C:$AX,J$14,0)</f>
        <v>#REF!</v>
      </c>
      <c r="K70" s="46" t="e">
        <f>VLOOKUP($B70,CDM!$C:$AX,K$14,0)</f>
        <v>#REF!</v>
      </c>
    </row>
    <row r="71" spans="1:11" x14ac:dyDescent="0.25">
      <c r="A71" s="54" t="e">
        <f>VLOOKUP($B71,CDM!$C:$AX,4,0)</f>
        <v>#REF!</v>
      </c>
      <c r="B71" s="107" t="e">
        <f>CDM!#REF!</f>
        <v>#REF!</v>
      </c>
      <c r="C71" s="39" t="e">
        <f>VLOOKUP($B71,CDM!$C:$AX,C$14,0)</f>
        <v>#REF!</v>
      </c>
      <c r="D71" s="39" t="e">
        <f>VLOOKUP($B71,CDM!$C:$AX,D$14,0)</f>
        <v>#REF!</v>
      </c>
      <c r="E71" s="40" t="e">
        <f>VLOOKUP($B71,CDM!$C:$AX,E$14,0)</f>
        <v>#REF!</v>
      </c>
      <c r="F71" s="39" t="e">
        <f>VLOOKUP($B71,CDM!$C:$AX,F$14,0)</f>
        <v>#REF!</v>
      </c>
      <c r="G71" s="41" t="e">
        <f>VLOOKUP($B71,CDM!$C:$AX,G$14,0)</f>
        <v>#REF!</v>
      </c>
      <c r="H71" s="41" t="e">
        <f>VLOOKUP($B71,CDM!$C:$AX,H$14,0)</f>
        <v>#REF!</v>
      </c>
      <c r="I71" s="41" t="e">
        <f>VLOOKUP($B71,CDM!$C:$AX,I$14,0)</f>
        <v>#REF!</v>
      </c>
      <c r="J71" s="41" t="e">
        <f>VLOOKUP($B71,CDM!$C:$AX,J$14,0)</f>
        <v>#REF!</v>
      </c>
      <c r="K71" s="46" t="e">
        <f>VLOOKUP($B71,CDM!$C:$AX,K$14,0)</f>
        <v>#REF!</v>
      </c>
    </row>
  </sheetData>
  <mergeCells count="1">
    <mergeCell ref="A1:K5"/>
  </mergeCells>
  <conditionalFormatting sqref="A15">
    <cfRule type="duplicateValues" dxfId="138" priority="216"/>
  </conditionalFormatting>
  <conditionalFormatting sqref="B15">
    <cfRule type="duplicateValues" dxfId="137" priority="215"/>
  </conditionalFormatting>
  <conditionalFormatting sqref="G16:J71">
    <cfRule type="cellIs" dxfId="136" priority="203" operator="equal">
      <formula>"C"</formula>
    </cfRule>
    <cfRule type="cellIs" dxfId="135" priority="204" operator="equal">
      <formula>"B"</formula>
    </cfRule>
    <cfRule type="cellIs" dxfId="134" priority="205" operator="equal">
      <formula>"Z"</formula>
    </cfRule>
    <cfRule type="cellIs" dxfId="133" priority="206" operator="equal">
      <formula>"A"</formula>
    </cfRule>
  </conditionalFormatting>
  <conditionalFormatting sqref="B6">
    <cfRule type="duplicateValues" dxfId="132" priority="190"/>
  </conditionalFormatting>
  <conditionalFormatting sqref="G17:J71">
    <cfRule type="cellIs" dxfId="131" priority="180" operator="equal">
      <formula>"C"</formula>
    </cfRule>
    <cfRule type="cellIs" dxfId="130" priority="181" operator="equal">
      <formula>"B"</formula>
    </cfRule>
    <cfRule type="cellIs" dxfId="129" priority="182" operator="equal">
      <formula>"Z"</formula>
    </cfRule>
    <cfRule type="cellIs" dxfId="128" priority="183" operator="equal">
      <formula>"A"</formula>
    </cfRule>
  </conditionalFormatting>
  <conditionalFormatting sqref="G10:J11">
    <cfRule type="cellIs" dxfId="127" priority="11" operator="equal">
      <formula>"C"</formula>
    </cfRule>
    <cfRule type="cellIs" dxfId="126" priority="12" operator="equal">
      <formula>"B"</formula>
    </cfRule>
    <cfRule type="cellIs" dxfId="125" priority="13" operator="equal">
      <formula>"Z"</formula>
    </cfRule>
    <cfRule type="cellIs" dxfId="124" priority="14" operator="equal">
      <formula>"A"</formula>
    </cfRule>
  </conditionalFormatting>
  <conditionalFormatting sqref="G7:J9">
    <cfRule type="cellIs" dxfId="123" priority="7" operator="equal">
      <formula>"C"</formula>
    </cfRule>
    <cfRule type="cellIs" dxfId="122" priority="8" operator="equal">
      <formula>"B"</formula>
    </cfRule>
    <cfRule type="cellIs" dxfId="121" priority="9" operator="equal">
      <formula>"Z"</formula>
    </cfRule>
    <cfRule type="cellIs" dxfId="120" priority="10" operator="equal">
      <formula>"A"</formula>
    </cfRule>
  </conditionalFormatting>
  <conditionalFormatting sqref="G7:J9">
    <cfRule type="cellIs" dxfId="119" priority="3" operator="equal">
      <formula>"C"</formula>
    </cfRule>
    <cfRule type="cellIs" dxfId="118" priority="4" operator="equal">
      <formula>"B"</formula>
    </cfRule>
    <cfRule type="cellIs" dxfId="117" priority="5" operator="equal">
      <formula>"Z"</formula>
    </cfRule>
    <cfRule type="cellIs" dxfId="116" priority="6" operator="equal">
      <formula>"A"</formula>
    </cfRule>
  </conditionalFormatting>
  <conditionalFormatting sqref="A16:A71">
    <cfRule type="duplicateValues" dxfId="115" priority="1"/>
  </conditionalFormatting>
  <conditionalFormatting sqref="B16:B71">
    <cfRule type="duplicateValues" dxfId="114" priority="1105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6"/>
  <sheetViews>
    <sheetView workbookViewId="0"/>
  </sheetViews>
  <sheetFormatPr baseColWidth="10" defaultRowHeight="15" x14ac:dyDescent="0.25"/>
  <cols>
    <col min="1" max="1" width="30.5703125" bestFit="1" customWidth="1"/>
    <col min="2" max="2" width="26" bestFit="1" customWidth="1"/>
    <col min="7" max="8" width="12.7109375" bestFit="1" customWidth="1"/>
    <col min="9" max="9" width="34" bestFit="1" customWidth="1"/>
    <col min="10" max="10" width="15" bestFit="1" customWidth="1"/>
  </cols>
  <sheetData>
    <row r="1" spans="1:10" x14ac:dyDescent="0.25">
      <c r="A1" t="s">
        <v>143</v>
      </c>
    </row>
    <row r="2" spans="1:10" x14ac:dyDescent="0.25">
      <c r="A2" t="s">
        <v>144</v>
      </c>
      <c r="B2" t="s">
        <v>145</v>
      </c>
    </row>
    <row r="4" spans="1:10" x14ac:dyDescent="0.25">
      <c r="A4" s="205" t="s">
        <v>157</v>
      </c>
      <c r="B4" s="205"/>
      <c r="C4" s="205"/>
      <c r="D4" s="205"/>
      <c r="E4" s="205"/>
      <c r="F4" s="205"/>
      <c r="G4" s="205"/>
      <c r="H4" s="205"/>
      <c r="I4" s="205"/>
    </row>
    <row r="5" spans="1:10" ht="15.75" x14ac:dyDescent="0.3">
      <c r="A5" s="57" t="s">
        <v>146</v>
      </c>
      <c r="B5" s="57" t="s">
        <v>147</v>
      </c>
      <c r="C5" s="58" t="s">
        <v>148</v>
      </c>
      <c r="D5" s="58" t="s">
        <v>149</v>
      </c>
      <c r="E5" s="58" t="s">
        <v>150</v>
      </c>
      <c r="F5" s="58" t="s">
        <v>151</v>
      </c>
      <c r="G5" s="58" t="s">
        <v>152</v>
      </c>
      <c r="H5" s="58" t="s">
        <v>153</v>
      </c>
      <c r="I5" s="59" t="s">
        <v>154</v>
      </c>
    </row>
    <row r="6" spans="1:10" x14ac:dyDescent="0.25">
      <c r="I6" t="s">
        <v>155</v>
      </c>
      <c r="J6" t="s">
        <v>156</v>
      </c>
    </row>
  </sheetData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tabColor rgb="FFFFC000"/>
  </sheetPr>
  <dimension ref="A1:AN86"/>
  <sheetViews>
    <sheetView showGridLines="0" topLeftCell="O26" zoomScale="80" zoomScaleNormal="80" workbookViewId="0">
      <selection activeCell="C75" sqref="C75:C80"/>
    </sheetView>
  </sheetViews>
  <sheetFormatPr baseColWidth="10" defaultRowHeight="15" x14ac:dyDescent="0.25"/>
  <cols>
    <col min="1" max="2" width="15" style="52" bestFit="1" customWidth="1"/>
    <col min="3" max="3" width="18.85546875" bestFit="1" customWidth="1"/>
    <col min="4" max="4" width="7.7109375" bestFit="1" customWidth="1"/>
    <col min="5" max="5" width="16.5703125" bestFit="1" customWidth="1"/>
    <col min="6" max="6" width="38.42578125" bestFit="1" customWidth="1"/>
    <col min="7" max="7" width="37.85546875" bestFit="1" customWidth="1"/>
    <col min="8" max="8" width="14.42578125" bestFit="1" customWidth="1"/>
    <col min="9" max="9" width="16.5703125" bestFit="1" customWidth="1"/>
    <col min="10" max="10" width="22.140625" style="52" bestFit="1" customWidth="1"/>
    <col min="11" max="11" width="15.140625" bestFit="1" customWidth="1"/>
    <col min="12" max="12" width="20" style="52" bestFit="1" customWidth="1"/>
    <col min="13" max="13" width="14.5703125" style="52" customWidth="1"/>
    <col min="14" max="14" width="9.5703125" bestFit="1" customWidth="1"/>
    <col min="15" max="15" width="13.5703125" bestFit="1" customWidth="1"/>
    <col min="16" max="16" width="10.5703125" bestFit="1" customWidth="1"/>
    <col min="17" max="17" width="14.42578125" bestFit="1" customWidth="1"/>
    <col min="18" max="18" width="14.5703125" bestFit="1" customWidth="1"/>
    <col min="19" max="19" width="19.28515625" bestFit="1" customWidth="1"/>
    <col min="20" max="20" width="19.28515625" style="52" customWidth="1"/>
    <col min="21" max="21" width="14.42578125" bestFit="1" customWidth="1"/>
    <col min="22" max="22" width="14.5703125" bestFit="1" customWidth="1"/>
    <col min="23" max="23" width="19.28515625" bestFit="1" customWidth="1"/>
    <col min="24" max="24" width="19.28515625" style="52" customWidth="1"/>
    <col min="25" max="25" width="19.28515625" style="80" customWidth="1"/>
    <col min="26" max="26" width="14.42578125" bestFit="1" customWidth="1"/>
    <col min="27" max="27" width="14.5703125" bestFit="1" customWidth="1"/>
    <col min="28" max="28" width="19.28515625" bestFit="1" customWidth="1"/>
    <col min="29" max="29" width="19.28515625" style="52" customWidth="1"/>
    <col min="30" max="30" width="19.28515625" style="80" customWidth="1"/>
    <col min="31" max="31" width="14.42578125" bestFit="1" customWidth="1"/>
    <col min="32" max="32" width="14.5703125" bestFit="1" customWidth="1"/>
    <col min="33" max="33" width="19.28515625" bestFit="1" customWidth="1"/>
    <col min="34" max="34" width="19.28515625" style="52" customWidth="1"/>
    <col min="35" max="35" width="19.28515625" style="80" customWidth="1"/>
    <col min="36" max="36" width="14.42578125" bestFit="1" customWidth="1"/>
    <col min="37" max="37" width="14.5703125" bestFit="1" customWidth="1"/>
    <col min="38" max="38" width="19.28515625" bestFit="1" customWidth="1"/>
    <col min="39" max="39" width="19.28515625" style="52" customWidth="1"/>
    <col min="40" max="40" width="19.28515625" style="80" customWidth="1"/>
  </cols>
  <sheetData>
    <row r="1" spans="4:40" s="52" customFormat="1" ht="15" customHeight="1" x14ac:dyDescent="0.25">
      <c r="D1" s="63"/>
      <c r="G1" s="24" t="str">
        <f ca="1">CDM!G1</f>
        <v>FEBRERO</v>
      </c>
      <c r="H1" s="202" t="s">
        <v>25</v>
      </c>
      <c r="I1" s="202"/>
      <c r="J1" s="202"/>
      <c r="K1" s="202"/>
      <c r="L1" s="202"/>
      <c r="M1" s="202"/>
      <c r="N1" s="202"/>
      <c r="Y1" s="80"/>
      <c r="AD1" s="80"/>
      <c r="AI1" s="80"/>
      <c r="AN1" s="80"/>
    </row>
    <row r="2" spans="4:40" s="52" customFormat="1" ht="15" customHeight="1" x14ac:dyDescent="0.25">
      <c r="D2" s="63"/>
      <c r="F2" s="23"/>
      <c r="G2" s="48">
        <f ca="1">CDM!G2</f>
        <v>45699</v>
      </c>
      <c r="H2" s="202"/>
      <c r="I2" s="202"/>
      <c r="J2" s="202"/>
      <c r="K2" s="202"/>
      <c r="L2" s="202"/>
      <c r="M2" s="202"/>
      <c r="N2" s="202"/>
      <c r="Y2" s="80"/>
      <c r="AD2" s="80"/>
      <c r="AI2" s="80"/>
      <c r="AN2" s="80"/>
    </row>
    <row r="3" spans="4:40" s="52" customFormat="1" x14ac:dyDescent="0.25">
      <c r="D3" s="63"/>
      <c r="H3" s="202"/>
      <c r="I3" s="202"/>
      <c r="J3" s="202"/>
      <c r="K3" s="202"/>
      <c r="L3" s="202"/>
      <c r="M3" s="202"/>
      <c r="N3" s="202"/>
      <c r="Y3" s="80"/>
      <c r="AD3" s="80"/>
      <c r="AI3" s="80"/>
      <c r="AN3" s="80"/>
    </row>
    <row r="4" spans="4:40" s="52" customFormat="1" x14ac:dyDescent="0.25">
      <c r="D4" s="63"/>
      <c r="H4" s="202"/>
      <c r="I4" s="202"/>
      <c r="J4" s="202"/>
      <c r="K4" s="202"/>
      <c r="L4" s="202"/>
      <c r="M4" s="202"/>
      <c r="N4" s="202"/>
      <c r="S4" s="52">
        <f>58-52-6</f>
        <v>0</v>
      </c>
      <c r="Y4" s="80"/>
      <c r="AD4" s="80"/>
      <c r="AI4" s="80"/>
      <c r="AN4" s="80"/>
    </row>
    <row r="5" spans="4:40" s="52" customFormat="1" x14ac:dyDescent="0.25">
      <c r="D5" s="63"/>
      <c r="Y5" s="80"/>
      <c r="AD5" s="80"/>
      <c r="AI5" s="80"/>
      <c r="AN5" s="80"/>
    </row>
    <row r="6" spans="4:40" s="52" customFormat="1" ht="15.75" thickBot="1" x14ac:dyDescent="0.3">
      <c r="D6" s="63"/>
      <c r="H6" s="16"/>
      <c r="Y6" s="80"/>
      <c r="AD6" s="80"/>
      <c r="AI6" s="80"/>
      <c r="AN6" s="80"/>
    </row>
    <row r="7" spans="4:40" s="52" customFormat="1" ht="15.75" customHeight="1" thickBot="1" x14ac:dyDescent="0.3">
      <c r="D7" s="63"/>
      <c r="H7" s="16"/>
      <c r="Q7" s="209" t="s">
        <v>188</v>
      </c>
      <c r="R7" s="207"/>
      <c r="S7" s="207"/>
      <c r="T7" s="208"/>
      <c r="U7" s="206" t="s">
        <v>189</v>
      </c>
      <c r="V7" s="207"/>
      <c r="W7" s="207"/>
      <c r="X7" s="207"/>
      <c r="Y7" s="208"/>
      <c r="Z7" s="206" t="s">
        <v>190</v>
      </c>
      <c r="AA7" s="207"/>
      <c r="AB7" s="207"/>
      <c r="AC7" s="207"/>
      <c r="AD7" s="208"/>
      <c r="AE7" s="206" t="s">
        <v>191</v>
      </c>
      <c r="AF7" s="207"/>
      <c r="AG7" s="207"/>
      <c r="AH7" s="207"/>
      <c r="AI7" s="208"/>
      <c r="AJ7" s="206" t="s">
        <v>192</v>
      </c>
      <c r="AK7" s="207"/>
      <c r="AL7" s="207"/>
      <c r="AM7" s="207"/>
      <c r="AN7" s="208"/>
    </row>
    <row r="8" spans="4:40" s="52" customFormat="1" ht="15.75" thickBot="1" x14ac:dyDescent="0.3">
      <c r="D8" s="63"/>
      <c r="G8" s="49" t="s">
        <v>0</v>
      </c>
      <c r="H8" s="44" t="s">
        <v>1</v>
      </c>
      <c r="I8" s="50" t="s">
        <v>42</v>
      </c>
      <c r="J8" s="50" t="s">
        <v>45</v>
      </c>
      <c r="K8" s="50" t="s">
        <v>43</v>
      </c>
      <c r="L8" s="50" t="s">
        <v>2</v>
      </c>
      <c r="M8" s="50" t="s">
        <v>185</v>
      </c>
      <c r="N8" s="50" t="s">
        <v>3</v>
      </c>
      <c r="O8" s="50" t="s">
        <v>40</v>
      </c>
      <c r="P8" s="50" t="s">
        <v>47</v>
      </c>
      <c r="Q8" s="76" t="s">
        <v>1</v>
      </c>
      <c r="R8" s="77" t="s">
        <v>43</v>
      </c>
      <c r="S8" s="77" t="s">
        <v>2</v>
      </c>
      <c r="T8" s="77" t="s">
        <v>194</v>
      </c>
      <c r="U8" s="78" t="s">
        <v>1</v>
      </c>
      <c r="V8" s="77" t="s">
        <v>43</v>
      </c>
      <c r="W8" s="77" t="s">
        <v>2</v>
      </c>
      <c r="X8" s="77" t="s">
        <v>194</v>
      </c>
      <c r="Y8" s="81" t="s">
        <v>195</v>
      </c>
      <c r="Z8" s="78" t="s">
        <v>1</v>
      </c>
      <c r="AA8" s="77" t="s">
        <v>43</v>
      </c>
      <c r="AB8" s="77" t="s">
        <v>2</v>
      </c>
      <c r="AC8" s="77" t="s">
        <v>194</v>
      </c>
      <c r="AD8" s="81" t="s">
        <v>195</v>
      </c>
      <c r="AE8" s="78" t="s">
        <v>1</v>
      </c>
      <c r="AF8" s="77" t="s">
        <v>43</v>
      </c>
      <c r="AG8" s="77" t="s">
        <v>2</v>
      </c>
      <c r="AH8" s="77" t="s">
        <v>194</v>
      </c>
      <c r="AI8" s="81" t="s">
        <v>195</v>
      </c>
      <c r="AJ8" s="78" t="s">
        <v>1</v>
      </c>
      <c r="AK8" s="77" t="s">
        <v>43</v>
      </c>
      <c r="AL8" s="77" t="s">
        <v>2</v>
      </c>
      <c r="AM8" s="77" t="s">
        <v>194</v>
      </c>
      <c r="AN8" s="81" t="s">
        <v>195</v>
      </c>
    </row>
    <row r="9" spans="4:40" s="52" customFormat="1" x14ac:dyDescent="0.25">
      <c r="D9" s="63"/>
      <c r="G9" s="106" t="str">
        <f>CDM!G16</f>
        <v>MARIA AYESA GARRIDO BLANCO</v>
      </c>
      <c r="H9" s="64">
        <f>SUMIFS($H$19:$H$86,$G$19:$G$86,$G9)</f>
        <v>2193.1113289999998</v>
      </c>
      <c r="I9" s="65">
        <f>SUMIFS($I$19:$I$86,$G$19:$G$86,$G9)</f>
        <v>0</v>
      </c>
      <c r="J9" s="66">
        <f>+IFERROR(I9/H9,"")</f>
        <v>0</v>
      </c>
      <c r="K9" s="65">
        <f>SUMIFS($K$19:$K$86,$G$19:$G$86,$G9)</f>
        <v>212</v>
      </c>
      <c r="L9" s="67">
        <f>IFERROR(+K9/H9,"")</f>
        <v>9.6666319304759746E-2</v>
      </c>
      <c r="M9" s="67">
        <f>+IFERROR(I9/K9,"")</f>
        <v>0</v>
      </c>
      <c r="N9" s="68">
        <f>+IFERROR(VLOOKUP(G9,CDM!G16:AA20,16,0),"")</f>
        <v>9.7578265713295226E-2</v>
      </c>
      <c r="O9" s="68">
        <f>+IFERROR(VLOOKUP(G9,CDM!G16:AD16,19,0),"")</f>
        <v>19</v>
      </c>
      <c r="P9" s="69">
        <f>+IFERROR(VLOOKUP(G9,CDM!G16:AH20,23,0),"")</f>
        <v>86</v>
      </c>
      <c r="Q9" s="73"/>
      <c r="R9" s="74"/>
      <c r="S9" s="75" t="str">
        <f>IFERROR(+R9/Q9,"")</f>
        <v/>
      </c>
      <c r="T9" s="75">
        <f>SUMIFS($T$19:$T$86,$G$19:$G$86,$G9)</f>
        <v>0</v>
      </c>
      <c r="U9" s="73"/>
      <c r="V9" s="74"/>
      <c r="W9" s="75" t="str">
        <f>IFERROR(+V9/U9,"")</f>
        <v/>
      </c>
      <c r="X9" s="75"/>
      <c r="Y9" s="82" t="str">
        <f>+IFERROR(T9/V9,"")</f>
        <v/>
      </c>
      <c r="Z9" s="73"/>
      <c r="AA9" s="73"/>
      <c r="AB9" s="75" t="str">
        <f>IFERROR(+AA9/Z9,"")</f>
        <v/>
      </c>
      <c r="AC9" s="75"/>
      <c r="AD9" s="82" t="str">
        <f>+IFERROR(X9/AA9,"")</f>
        <v/>
      </c>
      <c r="AE9" s="73"/>
      <c r="AF9" s="74"/>
      <c r="AG9" s="75" t="str">
        <f>IFERROR(+AF9/AE9,"")</f>
        <v/>
      </c>
      <c r="AH9" s="75"/>
      <c r="AI9" s="82" t="str">
        <f>+IFERROR(AC9/AF9,"")</f>
        <v/>
      </c>
      <c r="AJ9" s="73"/>
      <c r="AK9" s="74"/>
      <c r="AL9" s="75" t="str">
        <f>IFERROR(+AK9/AJ9,"")</f>
        <v/>
      </c>
      <c r="AM9" s="75"/>
      <c r="AN9" s="82" t="str">
        <f>+IFERROR(AH9/AK9,"")</f>
        <v/>
      </c>
    </row>
    <row r="10" spans="4:40" s="52" customFormat="1" x14ac:dyDescent="0.25">
      <c r="D10" s="63"/>
      <c r="G10" s="106" t="str">
        <f>CDM!G17</f>
        <v>RAQUEL GARCIA SUESCUM</v>
      </c>
      <c r="H10" s="64">
        <f>SUMIFS($H$19:$H$86,$G$19:$G$86,$G10)</f>
        <v>797.6509880000001</v>
      </c>
      <c r="I10" s="65">
        <f>SUMIFS($I$19:$I$86,$G$19:$G$86,$G10)</f>
        <v>0</v>
      </c>
      <c r="J10" s="66">
        <f>+IFERROR(I10/H10,"")</f>
        <v>0</v>
      </c>
      <c r="K10" s="65">
        <f>SUMIFS($K$19:$K$86,$G$19:$G$86,$G10)</f>
        <v>65</v>
      </c>
      <c r="L10" s="67">
        <f>IFERROR(+K10/H10,"")</f>
        <v>8.1489274103425283E-2</v>
      </c>
      <c r="M10" s="67">
        <f>+IFERROR(I10/K10,"")</f>
        <v>0</v>
      </c>
      <c r="N10" s="68">
        <f>+IFERROR(VLOOKUP(G10,CDM!G17:AA21,16,0),"")</f>
        <v>8.2997244082137184E-2</v>
      </c>
      <c r="O10" s="68">
        <f>+IFERROR(VLOOKUP(G10,CDM!G17:AD17,19,0),"")</f>
        <v>17</v>
      </c>
      <c r="P10" s="69">
        <f>+IFERROR(VLOOKUP(G10,CDM!G17:AH21,23,0),"")</f>
        <v>49</v>
      </c>
      <c r="Q10" s="70"/>
      <c r="R10" s="71"/>
      <c r="S10" s="72" t="str">
        <f>IFERROR(+R10/Q10,"")</f>
        <v/>
      </c>
      <c r="T10" s="75">
        <f>SUMIFS($T$19:$T$86,$G$19:$G$86,$G10)</f>
        <v>0</v>
      </c>
      <c r="U10" s="73"/>
      <c r="V10" s="74"/>
      <c r="W10" s="75" t="str">
        <f>IFERROR(+V10/U10,"")</f>
        <v/>
      </c>
      <c r="X10" s="75"/>
      <c r="Y10" s="82" t="str">
        <f>+IFERROR(T10/V10,"")</f>
        <v/>
      </c>
      <c r="Z10" s="73"/>
      <c r="AA10" s="74"/>
      <c r="AB10" s="75" t="str">
        <f>IFERROR(+AA10/Z10,"")</f>
        <v/>
      </c>
      <c r="AC10" s="75"/>
      <c r="AD10" s="82" t="str">
        <f>+IFERROR(X10/AA10,"")</f>
        <v/>
      </c>
      <c r="AE10" s="73"/>
      <c r="AF10" s="74"/>
      <c r="AG10" s="75" t="str">
        <f>IFERROR(+AF10/AE10,"")</f>
        <v/>
      </c>
      <c r="AH10" s="75"/>
      <c r="AI10" s="82" t="str">
        <f>+IFERROR(AC10/AF10,"")</f>
        <v/>
      </c>
      <c r="AJ10" s="73"/>
      <c r="AK10" s="74"/>
      <c r="AL10" s="75" t="str">
        <f>IFERROR(+AK10/AJ10,"")</f>
        <v/>
      </c>
      <c r="AM10" s="75"/>
      <c r="AN10" s="82" t="str">
        <f>+IFERROR(AH10/AK10,"")</f>
        <v/>
      </c>
    </row>
    <row r="11" spans="4:40" s="52" customFormat="1" x14ac:dyDescent="0.25">
      <c r="D11" s="63"/>
      <c r="G11" s="106">
        <f>CDM!G18</f>
        <v>0</v>
      </c>
      <c r="H11" s="64">
        <f>SUMIFS($H$19:$H$86,$G$19:$G$86,$G11)</f>
        <v>0</v>
      </c>
      <c r="I11" s="65">
        <f>SUMIFS($I$19:$I$86,$G$19:$G$86,$G11)</f>
        <v>0</v>
      </c>
      <c r="J11" s="66" t="str">
        <f>+IFERROR(I11/H11,"")</f>
        <v/>
      </c>
      <c r="K11" s="65">
        <f>SUMIFS($K$19:$K$86,$G$19:$G$86,$G11)</f>
        <v>0</v>
      </c>
      <c r="L11" s="67" t="str">
        <f>IFERROR(+K11/H11,"")</f>
        <v/>
      </c>
      <c r="M11" s="67" t="str">
        <f>+IFERROR(I11/K11,"")</f>
        <v/>
      </c>
      <c r="N11" s="68" t="str">
        <f>+IFERROR(VLOOKUP(G11,CDM!G18:AA22,16,0),"")</f>
        <v/>
      </c>
      <c r="O11" s="68" t="str">
        <f>+IFERROR(VLOOKUP(G11,CDM!G18:AD18,19,0),"")</f>
        <v/>
      </c>
      <c r="P11" s="69" t="str">
        <f>+IFERROR(VLOOKUP(G11,CDM!G18:AH22,23,0),"")</f>
        <v/>
      </c>
      <c r="Q11" s="70"/>
      <c r="R11" s="71"/>
      <c r="S11" s="72" t="str">
        <f>IFERROR(+R11/Q11,"")</f>
        <v/>
      </c>
      <c r="T11" s="75">
        <f>SUMIFS($T$19:$T$86,$G$19:$G$86,$G11)</f>
        <v>0</v>
      </c>
      <c r="U11" s="73"/>
      <c r="V11" s="74"/>
      <c r="W11" s="75" t="str">
        <f>IFERROR(+V11/U11,"")</f>
        <v/>
      </c>
      <c r="X11" s="75"/>
      <c r="Y11" s="82" t="str">
        <f>+IFERROR(T11/V11,"")</f>
        <v/>
      </c>
      <c r="Z11" s="73"/>
      <c r="AA11" s="74"/>
      <c r="AB11" s="75" t="str">
        <f>IFERROR(+AA11/Z11,"")</f>
        <v/>
      </c>
      <c r="AC11" s="75"/>
      <c r="AD11" s="82" t="str">
        <f>+IFERROR(X11/AA11,"")</f>
        <v/>
      </c>
      <c r="AE11" s="73"/>
      <c r="AF11" s="74"/>
      <c r="AG11" s="75" t="str">
        <f>IFERROR(+AF11/AE11,"")</f>
        <v/>
      </c>
      <c r="AH11" s="75"/>
      <c r="AI11" s="82" t="str">
        <f>+IFERROR(AC11/AF11,"")</f>
        <v/>
      </c>
      <c r="AJ11" s="73"/>
      <c r="AK11" s="74"/>
      <c r="AL11" s="75" t="str">
        <f>IFERROR(+AK11/AJ11,"")</f>
        <v/>
      </c>
      <c r="AM11" s="75"/>
      <c r="AN11" s="82" t="str">
        <f>+IFERROR(AH11/AK11,"")</f>
        <v/>
      </c>
    </row>
    <row r="12" spans="4:40" s="102" customFormat="1" x14ac:dyDescent="0.25">
      <c r="D12" s="103"/>
      <c r="G12" s="106">
        <f>CDM!G19</f>
        <v>0</v>
      </c>
      <c r="H12" s="64">
        <f>SUMIFS($H$19:$H$86,$G$19:$G$86,$G12)</f>
        <v>0</v>
      </c>
      <c r="I12" s="65">
        <f>SUMIFS($I$19:$I$86,$G$19:$G$86,$G12)</f>
        <v>0</v>
      </c>
      <c r="J12" s="66" t="str">
        <f>+IFERROR(I12/H12,"")</f>
        <v/>
      </c>
      <c r="K12" s="65">
        <f>SUMIFS($K$19:$K$86,$G$19:$G$86,$G12)</f>
        <v>0</v>
      </c>
      <c r="L12" s="67" t="str">
        <f>IFERROR(+K12/H12,"")</f>
        <v/>
      </c>
      <c r="M12" s="67" t="str">
        <f>+IFERROR(I12/K12,"")</f>
        <v/>
      </c>
      <c r="N12" s="68" t="str">
        <f>+IFERROR(VLOOKUP(G12,CDM!G19:AA23,16,0),"")</f>
        <v/>
      </c>
      <c r="O12" s="68" t="str">
        <f>+IFERROR(VLOOKUP(G12,CDM!G19:AD19,19,0),"")</f>
        <v/>
      </c>
      <c r="P12" s="69" t="str">
        <f>+IFERROR(VLOOKUP(G12,CDM!G19:AH23,23,0),"")</f>
        <v/>
      </c>
      <c r="Q12" s="70"/>
      <c r="R12" s="71"/>
      <c r="S12" s="72" t="str">
        <f>IFERROR(+R12/Q12,"")</f>
        <v/>
      </c>
      <c r="T12" s="75">
        <f>SUMIFS($T$19:$T$86,$G$19:$G$86,$G12)</f>
        <v>0</v>
      </c>
      <c r="U12" s="73"/>
      <c r="V12" s="74"/>
      <c r="W12" s="75" t="str">
        <f>IFERROR(+V12/U12,"")</f>
        <v/>
      </c>
      <c r="X12" s="75"/>
      <c r="Y12" s="82" t="str">
        <f>+IFERROR(T12/V12,"")</f>
        <v/>
      </c>
      <c r="Z12" s="73"/>
      <c r="AA12" s="74"/>
      <c r="AB12" s="75" t="str">
        <f>IFERROR(+AA12/Z12,"")</f>
        <v/>
      </c>
      <c r="AC12" s="75"/>
      <c r="AD12" s="82" t="str">
        <f>+IFERROR(X12/AA12,"")</f>
        <v/>
      </c>
      <c r="AE12" s="73"/>
      <c r="AF12" s="74"/>
      <c r="AG12" s="75" t="str">
        <f>IFERROR(+AF12/AE12,"")</f>
        <v/>
      </c>
      <c r="AH12" s="75"/>
      <c r="AI12" s="82" t="str">
        <f>+IFERROR(AC12/AF12,"")</f>
        <v/>
      </c>
      <c r="AJ12" s="73"/>
      <c r="AK12" s="74"/>
      <c r="AL12" s="75" t="str">
        <f>IFERROR(+AK12/AJ12,"")</f>
        <v/>
      </c>
      <c r="AM12" s="75"/>
      <c r="AN12" s="82" t="str">
        <f>+IFERROR(AH12/AK12,"")</f>
        <v/>
      </c>
    </row>
    <row r="13" spans="4:40" s="52" customFormat="1" x14ac:dyDescent="0.25">
      <c r="D13" s="63"/>
      <c r="G13" s="94"/>
      <c r="H13" s="64">
        <f>SUMIFS($H$19:$H$86,$G$19:$G$86,$G13)</f>
        <v>0</v>
      </c>
      <c r="I13" s="65">
        <f>SUMIFS($I$19:$I$86,$G$19:$G$86,$G13)</f>
        <v>0</v>
      </c>
      <c r="J13" s="66" t="str">
        <f>+IFERROR(I13/H13,"")</f>
        <v/>
      </c>
      <c r="K13" s="65">
        <f>SUMIFS($K$19:$K$86,$G$19:$G$86,$G13)</f>
        <v>0</v>
      </c>
      <c r="L13" s="67" t="str">
        <f>IFERROR(+K13/H13,"")</f>
        <v/>
      </c>
      <c r="M13" s="67" t="str">
        <f>+IFERROR(I13/K13,"")</f>
        <v/>
      </c>
      <c r="N13" s="68" t="str">
        <f>+IFERROR(VLOOKUP(G13,CDM!G20:AA24,16,0),"")</f>
        <v/>
      </c>
      <c r="O13" s="68" t="str">
        <f>+IFERROR(VLOOKUP(G13,CDM!G20:AD20,19,0),"")</f>
        <v/>
      </c>
      <c r="P13" s="69" t="str">
        <f>+IFERROR(VLOOKUP(G13,CDM!G20:AH24,23,0),"")</f>
        <v/>
      </c>
      <c r="Q13" s="70"/>
      <c r="R13" s="71"/>
      <c r="S13" s="72" t="str">
        <f>IFERROR(+R13/Q13,"")</f>
        <v/>
      </c>
      <c r="T13" s="75">
        <f>SUMIFS($T$19:$T$86,$G$19:$G$86,$G13)</f>
        <v>0</v>
      </c>
      <c r="U13" s="73"/>
      <c r="V13" s="74"/>
      <c r="W13" s="75" t="str">
        <f>IFERROR(+V13/U13,"")</f>
        <v/>
      </c>
      <c r="X13" s="75"/>
      <c r="Y13" s="82" t="str">
        <f>+IFERROR(T13/V13,"")</f>
        <v/>
      </c>
      <c r="Z13" s="73"/>
      <c r="AA13" s="74"/>
      <c r="AB13" s="75" t="str">
        <f>IFERROR(+AA13/Z13,"")</f>
        <v/>
      </c>
      <c r="AC13" s="75"/>
      <c r="AD13" s="82" t="str">
        <f>+IFERROR(X13/AA13,"")</f>
        <v/>
      </c>
      <c r="AE13" s="73"/>
      <c r="AF13" s="74"/>
      <c r="AG13" s="75" t="str">
        <f>IFERROR(+AF13/AE13,"")</f>
        <v/>
      </c>
      <c r="AH13" s="75"/>
      <c r="AI13" s="82" t="str">
        <f>+IFERROR(AC13/AF13,"")</f>
        <v/>
      </c>
      <c r="AJ13" s="73"/>
      <c r="AK13" s="74"/>
      <c r="AL13" s="75" t="str">
        <f>IFERROR(+AK13/AJ13,"")</f>
        <v/>
      </c>
      <c r="AM13" s="75"/>
      <c r="AN13" s="82" t="str">
        <f>+IFERROR(AH13/AK13,"")</f>
        <v/>
      </c>
    </row>
    <row r="14" spans="4:40" s="52" customFormat="1" ht="15.75" thickBot="1" x14ac:dyDescent="0.3">
      <c r="D14" s="63"/>
      <c r="J14" s="63"/>
      <c r="L14" s="63"/>
      <c r="M14" s="63"/>
      <c r="Y14" s="80"/>
      <c r="AD14" s="80"/>
      <c r="AI14" s="80"/>
      <c r="AN14" s="80"/>
    </row>
    <row r="15" spans="4:40" s="52" customFormat="1" ht="15.75" thickBot="1" x14ac:dyDescent="0.3">
      <c r="D15" s="63"/>
      <c r="J15" s="63"/>
      <c r="L15" s="63"/>
      <c r="M15" s="63"/>
      <c r="Q15" s="209" t="s">
        <v>188</v>
      </c>
      <c r="R15" s="207"/>
      <c r="S15" s="207"/>
      <c r="T15" s="208"/>
      <c r="U15" s="206" t="s">
        <v>189</v>
      </c>
      <c r="V15" s="207"/>
      <c r="W15" s="207"/>
      <c r="X15" s="207"/>
      <c r="Y15" s="208"/>
      <c r="Z15" s="206" t="s">
        <v>190</v>
      </c>
      <c r="AA15" s="207"/>
      <c r="AB15" s="207"/>
      <c r="AC15" s="207"/>
      <c r="AD15" s="208"/>
      <c r="AE15" s="206" t="s">
        <v>191</v>
      </c>
      <c r="AF15" s="207"/>
      <c r="AG15" s="207"/>
      <c r="AH15" s="207"/>
      <c r="AI15" s="208"/>
      <c r="AJ15" s="206" t="s">
        <v>192</v>
      </c>
      <c r="AK15" s="207"/>
      <c r="AL15" s="207"/>
      <c r="AM15" s="207"/>
      <c r="AN15" s="208"/>
    </row>
    <row r="16" spans="4:40" s="52" customFormat="1" ht="15" hidden="1" customHeight="1" x14ac:dyDescent="0.25">
      <c r="D16" s="63"/>
      <c r="I16" s="62" t="s">
        <v>179</v>
      </c>
      <c r="K16" s="62" t="s">
        <v>179</v>
      </c>
      <c r="Q16" s="76" t="s">
        <v>1</v>
      </c>
      <c r="R16" s="77" t="s">
        <v>43</v>
      </c>
      <c r="S16" s="77" t="s">
        <v>2</v>
      </c>
      <c r="T16" s="77"/>
      <c r="U16" s="78" t="s">
        <v>1</v>
      </c>
      <c r="V16" s="77" t="s">
        <v>43</v>
      </c>
      <c r="W16" s="77" t="s">
        <v>2</v>
      </c>
      <c r="X16" s="77"/>
      <c r="Y16" s="81"/>
      <c r="Z16" s="78" t="s">
        <v>1</v>
      </c>
      <c r="AA16" s="77" t="s">
        <v>43</v>
      </c>
      <c r="AB16" s="77" t="s">
        <v>2</v>
      </c>
      <c r="AC16" s="77"/>
      <c r="AD16" s="81"/>
      <c r="AE16" s="78" t="s">
        <v>1</v>
      </c>
      <c r="AF16" s="77" t="s">
        <v>43</v>
      </c>
      <c r="AG16" s="77" t="s">
        <v>2</v>
      </c>
      <c r="AH16" s="77"/>
      <c r="AI16" s="81"/>
      <c r="AJ16" s="78" t="s">
        <v>1</v>
      </c>
      <c r="AK16" s="77" t="s">
        <v>43</v>
      </c>
      <c r="AL16" s="77" t="s">
        <v>2</v>
      </c>
      <c r="AM16" s="77"/>
      <c r="AN16" s="81"/>
    </row>
    <row r="17" spans="1:40" s="52" customFormat="1" ht="15" hidden="1" customHeight="1" x14ac:dyDescent="0.25">
      <c r="D17" s="63"/>
      <c r="I17" s="18" t="s">
        <v>48</v>
      </c>
      <c r="J17" s="63"/>
      <c r="K17" s="18" t="s">
        <v>49</v>
      </c>
      <c r="L17" s="17">
        <v>0.1</v>
      </c>
      <c r="M17" s="17"/>
      <c r="N17" s="5">
        <v>0.3</v>
      </c>
      <c r="O17" s="5">
        <v>0.3</v>
      </c>
      <c r="P17" s="5">
        <v>0.92</v>
      </c>
      <c r="Q17" s="17"/>
      <c r="R17" s="17"/>
      <c r="Y17" s="80"/>
      <c r="AD17" s="80"/>
      <c r="AI17" s="80"/>
      <c r="AN17" s="80"/>
    </row>
    <row r="18" spans="1:40" s="63" customFormat="1" ht="14.25" customHeight="1" thickBot="1" x14ac:dyDescent="0.3">
      <c r="A18" s="12" t="s">
        <v>187</v>
      </c>
      <c r="B18" s="12" t="s">
        <v>186</v>
      </c>
      <c r="C18" s="11" t="s">
        <v>130</v>
      </c>
      <c r="D18" s="11" t="s">
        <v>18</v>
      </c>
      <c r="E18" s="12" t="s">
        <v>4</v>
      </c>
      <c r="F18" s="12" t="s">
        <v>6</v>
      </c>
      <c r="G18" s="13" t="s">
        <v>0</v>
      </c>
      <c r="H18" s="11" t="s">
        <v>1</v>
      </c>
      <c r="I18" s="12" t="s">
        <v>42</v>
      </c>
      <c r="J18" s="12" t="s">
        <v>45</v>
      </c>
      <c r="K18" s="12" t="s">
        <v>43</v>
      </c>
      <c r="L18" s="12" t="s">
        <v>2</v>
      </c>
      <c r="M18" s="50" t="s">
        <v>185</v>
      </c>
      <c r="N18" s="116" t="s">
        <v>3</v>
      </c>
      <c r="O18" s="12" t="s">
        <v>40</v>
      </c>
      <c r="P18" s="12" t="s">
        <v>47</v>
      </c>
      <c r="Q18" s="76" t="s">
        <v>1</v>
      </c>
      <c r="R18" s="77" t="s">
        <v>43</v>
      </c>
      <c r="S18" s="77" t="s">
        <v>2</v>
      </c>
      <c r="T18" s="77" t="s">
        <v>194</v>
      </c>
      <c r="U18" s="78" t="s">
        <v>1</v>
      </c>
      <c r="V18" s="77" t="s">
        <v>43</v>
      </c>
      <c r="W18" s="77" t="s">
        <v>2</v>
      </c>
      <c r="X18" s="77" t="s">
        <v>194</v>
      </c>
      <c r="Y18" s="81" t="s">
        <v>195</v>
      </c>
      <c r="Z18" s="78" t="s">
        <v>1</v>
      </c>
      <c r="AA18" s="77" t="s">
        <v>43</v>
      </c>
      <c r="AB18" s="77" t="s">
        <v>2</v>
      </c>
      <c r="AC18" s="77" t="s">
        <v>194</v>
      </c>
      <c r="AD18" s="81" t="s">
        <v>195</v>
      </c>
      <c r="AE18" s="78" t="s">
        <v>1</v>
      </c>
      <c r="AF18" s="77" t="s">
        <v>43</v>
      </c>
      <c r="AG18" s="77" t="s">
        <v>2</v>
      </c>
      <c r="AH18" s="77" t="s">
        <v>194</v>
      </c>
      <c r="AI18" s="81" t="s">
        <v>195</v>
      </c>
      <c r="AJ18" s="78" t="s">
        <v>1</v>
      </c>
      <c r="AK18" s="77" t="s">
        <v>43</v>
      </c>
      <c r="AL18" s="77" t="s">
        <v>2</v>
      </c>
      <c r="AM18" s="77" t="s">
        <v>194</v>
      </c>
      <c r="AN18" s="81" t="s">
        <v>195</v>
      </c>
    </row>
    <row r="19" spans="1:40" s="52" customFormat="1" ht="14.45" customHeight="1" x14ac:dyDescent="0.25">
      <c r="A19" s="8"/>
      <c r="B19" s="8"/>
      <c r="C19" s="93">
        <f>CDM!A25</f>
        <v>44445</v>
      </c>
      <c r="D19" s="107">
        <f>CDM!C25</f>
        <v>85905</v>
      </c>
      <c r="E19" s="8" t="str">
        <f>CDM!D25</f>
        <v>EMERTELEVT002</v>
      </c>
      <c r="F19" s="54" t="str">
        <f>CDM!F25</f>
        <v>Mª JOSE BARRENA SANCHEZ</v>
      </c>
      <c r="G19" s="54" t="str">
        <f>CDM!G25</f>
        <v>MARIA AYESA GARRIDO BLANCO</v>
      </c>
      <c r="H19" s="54">
        <f>CDM!I25</f>
        <v>72.898882</v>
      </c>
      <c r="I19" s="4">
        <f>+IFERROR(VLOOKUP(F19,CDM!F25:M25,7,0),"")</f>
        <v>0</v>
      </c>
      <c r="J19" s="3">
        <f>+IFERROR(I19/H19,"")</f>
        <v>0</v>
      </c>
      <c r="K19" s="4">
        <f>+IFERROR(VLOOKUP(F19,CDM!F25:N25,8,0),"")</f>
        <v>9</v>
      </c>
      <c r="L19" s="7">
        <f>IFERROR(+K19/H19,"")</f>
        <v>0.12345868349531067</v>
      </c>
      <c r="M19" s="7">
        <f t="shared" ref="M19:M76" si="0">+IFERROR(I19/K19,"")</f>
        <v>0</v>
      </c>
      <c r="N19" s="19">
        <f>+IFERROR(VLOOKUP(F19,CDM!F25:AA25,17,0),"")</f>
        <v>0.12345868349531067</v>
      </c>
      <c r="O19" s="19">
        <f>+IFERROR(VLOOKUP(F19,CDM!F25:AD25,20,0),"")</f>
        <v>0</v>
      </c>
      <c r="P19" s="21">
        <f>+IFERROR(VLOOKUP(F19,CDM!F25:AH25,24,0),"")</f>
        <v>3</v>
      </c>
      <c r="Q19" s="9"/>
      <c r="R19" s="4"/>
      <c r="S19" s="3" t="str">
        <f>+IFERROR(R19/Q19,"")</f>
        <v/>
      </c>
      <c r="T19" s="79"/>
      <c r="U19" s="9"/>
      <c r="V19" s="4"/>
      <c r="W19" s="3" t="str">
        <f>IFERROR(+V19/U19,"")</f>
        <v/>
      </c>
      <c r="X19" s="79"/>
      <c r="Y19" s="83" t="str">
        <f t="shared" ref="Y19:Y61" si="1">+IFERROR(T19/V19,"")</f>
        <v/>
      </c>
      <c r="Z19" s="9"/>
      <c r="AA19" s="4"/>
      <c r="AB19" s="3" t="str">
        <f>IFERROR(+AA19/Z19,"")</f>
        <v/>
      </c>
      <c r="AC19" s="79"/>
      <c r="AD19" s="83" t="str">
        <f t="shared" ref="AD19:AD61" si="2">+IFERROR(X19/AA19,"")</f>
        <v/>
      </c>
      <c r="AE19" s="9"/>
      <c r="AF19" s="4"/>
      <c r="AG19" s="3" t="str">
        <f>IFERROR(+AF19/AE19,"")</f>
        <v/>
      </c>
      <c r="AH19" s="79"/>
      <c r="AI19" s="83" t="str">
        <f t="shared" ref="AI19:AI61" si="3">+IFERROR(AC19/AF19,"")</f>
        <v/>
      </c>
      <c r="AJ19" s="9"/>
      <c r="AK19" s="4"/>
      <c r="AL19" s="3" t="str">
        <f>IFERROR(+AK19/AJ19,"")</f>
        <v/>
      </c>
      <c r="AM19" s="79"/>
      <c r="AN19" s="83" t="str">
        <f t="shared" ref="AN19:AN61" si="4">+IFERROR(AH19/AK19,"")</f>
        <v/>
      </c>
    </row>
    <row r="20" spans="1:40" s="52" customFormat="1" x14ac:dyDescent="0.25">
      <c r="A20" s="8"/>
      <c r="B20" s="8"/>
      <c r="C20" s="93">
        <f>CDM!A26</f>
        <v>44445</v>
      </c>
      <c r="D20" s="107" t="str">
        <f>CDM!C26</f>
        <v>86342; 85543</v>
      </c>
      <c r="E20" s="8" t="str">
        <f>CDM!D26</f>
        <v>EMERTELEVT010</v>
      </c>
      <c r="F20" s="54" t="str">
        <f>CDM!F26</f>
        <v>SONIA JIMENEZ CRESPILLO</v>
      </c>
      <c r="G20" s="54" t="str">
        <f>CDM!G26</f>
        <v>MARIA AYESA GARRIDO BLANCO</v>
      </c>
      <c r="H20" s="54">
        <f>CDM!I26</f>
        <v>74.574158000000011</v>
      </c>
      <c r="I20" s="4">
        <f>+IFERROR(VLOOKUP(F20,CDM!F26:M26,7,0),"")</f>
        <v>0</v>
      </c>
      <c r="J20" s="3">
        <f t="shared" ref="J20:J61" si="5">+IFERROR(I20/H20,"")</f>
        <v>0</v>
      </c>
      <c r="K20" s="4">
        <f>+IFERROR(VLOOKUP(F20,CDM!F26:N26,8,0),"")</f>
        <v>5</v>
      </c>
      <c r="L20" s="7">
        <f t="shared" ref="L20:L83" si="6">IFERROR(+K20/H20,"")</f>
        <v>6.7047354393193412E-2</v>
      </c>
      <c r="M20" s="7">
        <f t="shared" si="0"/>
        <v>0</v>
      </c>
      <c r="N20" s="19">
        <f>+IFERROR(VLOOKUP(F20,CDM!F26:AA26,17,0),"")</f>
        <v>6.7047354393193412E-2</v>
      </c>
      <c r="O20" s="19">
        <f>+IFERROR(VLOOKUP(F20,CDM!F26:AD26,20,0),"")</f>
        <v>0</v>
      </c>
      <c r="P20" s="21">
        <f>+IFERROR(VLOOKUP(F20,CDM!F26:AH26,24,0),"")</f>
        <v>2</v>
      </c>
      <c r="Q20" s="9"/>
      <c r="R20" s="4"/>
      <c r="S20" s="3" t="str">
        <f t="shared" ref="S20:S61" si="7">+IFERROR(R20/Q20,"")</f>
        <v/>
      </c>
      <c r="T20" s="79"/>
      <c r="U20" s="9"/>
      <c r="V20" s="4"/>
      <c r="W20" s="3" t="str">
        <f>IFERROR(+V20/U20,"")</f>
        <v/>
      </c>
      <c r="X20" s="79"/>
      <c r="Y20" s="83" t="str">
        <f t="shared" si="1"/>
        <v/>
      </c>
      <c r="Z20" s="9"/>
      <c r="AA20" s="4"/>
      <c r="AB20" s="3" t="str">
        <f>IFERROR(+AA20/Z20,"")</f>
        <v/>
      </c>
      <c r="AC20" s="79"/>
      <c r="AD20" s="83" t="str">
        <f t="shared" si="2"/>
        <v/>
      </c>
      <c r="AE20" s="9"/>
      <c r="AF20" s="4"/>
      <c r="AG20" s="3" t="str">
        <f>IFERROR(+AF20/AE20,"")</f>
        <v/>
      </c>
      <c r="AH20" s="79"/>
      <c r="AI20" s="83" t="str">
        <f t="shared" si="3"/>
        <v/>
      </c>
      <c r="AJ20" s="9"/>
      <c r="AK20" s="4"/>
      <c r="AL20" s="3" t="str">
        <f>IFERROR(+AK20/AJ20,"")</f>
        <v/>
      </c>
      <c r="AM20" s="79"/>
      <c r="AN20" s="83" t="str">
        <f t="shared" si="4"/>
        <v/>
      </c>
    </row>
    <row r="21" spans="1:40" s="52" customFormat="1" x14ac:dyDescent="0.25">
      <c r="A21" s="8"/>
      <c r="B21" s="8"/>
      <c r="C21" s="93">
        <f>CDM!A27</f>
        <v>44445</v>
      </c>
      <c r="D21" s="107">
        <f>CDM!C27</f>
        <v>86009</v>
      </c>
      <c r="E21" s="8" t="str">
        <f>CDM!D27</f>
        <v>EMERTELEVT026</v>
      </c>
      <c r="F21" s="54" t="str">
        <f>CDM!F27</f>
        <v>CARMEN  ADAMUZ MILLAN</v>
      </c>
      <c r="G21" s="54" t="str">
        <f>CDM!G27</f>
        <v>MARIA AYESA GARRIDO BLANCO</v>
      </c>
      <c r="H21" s="54">
        <f>CDM!I27</f>
        <v>96.178589000000031</v>
      </c>
      <c r="I21" s="4">
        <f>+IFERROR(VLOOKUP(F21,CDM!F27:M27,7,0),"")</f>
        <v>0</v>
      </c>
      <c r="J21" s="3">
        <f t="shared" si="5"/>
        <v>0</v>
      </c>
      <c r="K21" s="4">
        <f>+IFERROR(VLOOKUP(F21,CDM!F27:N27,8,0),"")</f>
        <v>10</v>
      </c>
      <c r="L21" s="7">
        <f t="shared" si="6"/>
        <v>0.10397324502234065</v>
      </c>
      <c r="M21" s="7">
        <f t="shared" si="0"/>
        <v>0</v>
      </c>
      <c r="N21" s="19">
        <f>+IFERROR(VLOOKUP(F21,CDM!F27:AA27,17,0),"")</f>
        <v>0.10397324502234065</v>
      </c>
      <c r="O21" s="19">
        <f>+IFERROR(VLOOKUP(F21,CDM!F27:AD27,20,0),"")</f>
        <v>2</v>
      </c>
      <c r="P21" s="21">
        <f>+IFERROR(VLOOKUP(F21,CDM!F27:AH27,24,0),"")</f>
        <v>4</v>
      </c>
      <c r="Q21" s="9"/>
      <c r="R21" s="4"/>
      <c r="S21" s="3" t="str">
        <f t="shared" si="7"/>
        <v/>
      </c>
      <c r="T21" s="79"/>
      <c r="U21" s="9"/>
      <c r="V21" s="4"/>
      <c r="W21" s="3" t="str">
        <f>IFERROR(+V21/U21,"")</f>
        <v/>
      </c>
      <c r="X21" s="79"/>
      <c r="Y21" s="83" t="str">
        <f t="shared" si="1"/>
        <v/>
      </c>
      <c r="Z21" s="9"/>
      <c r="AA21" s="4"/>
      <c r="AB21" s="3" t="str">
        <f>IFERROR(+AA21/Z21,"")</f>
        <v/>
      </c>
      <c r="AC21" s="79"/>
      <c r="AD21" s="83" t="str">
        <f t="shared" si="2"/>
        <v/>
      </c>
      <c r="AE21" s="9"/>
      <c r="AF21" s="4"/>
      <c r="AG21" s="3" t="str">
        <f>IFERROR(+AF21/AE21,"")</f>
        <v/>
      </c>
      <c r="AH21" s="79"/>
      <c r="AI21" s="83" t="str">
        <f t="shared" si="3"/>
        <v/>
      </c>
      <c r="AJ21" s="9"/>
      <c r="AK21" s="4"/>
      <c r="AL21" s="3" t="str">
        <f>IFERROR(+AK21/AJ21,"")</f>
        <v/>
      </c>
      <c r="AM21" s="79"/>
      <c r="AN21" s="83" t="str">
        <f t="shared" si="4"/>
        <v/>
      </c>
    </row>
    <row r="22" spans="1:40" s="52" customFormat="1" x14ac:dyDescent="0.25">
      <c r="A22" s="8"/>
      <c r="B22" s="8"/>
      <c r="C22" s="93">
        <f>CDM!A28</f>
        <v>44456</v>
      </c>
      <c r="D22" s="107">
        <f>CDM!C28</f>
        <v>86736</v>
      </c>
      <c r="E22" s="8" t="str">
        <f>CDM!D28</f>
        <v>EMERTELEVT037</v>
      </c>
      <c r="F22" s="54" t="str">
        <f>CDM!F28</f>
        <v>DANIEL CAMACHO AMADOR</v>
      </c>
      <c r="G22" s="54" t="str">
        <f>CDM!G28</f>
        <v>MARIA AYESA GARRIDO BLANCO</v>
      </c>
      <c r="H22" s="54">
        <f>CDM!I28</f>
        <v>114.02803499999999</v>
      </c>
      <c r="I22" s="4">
        <f>+IFERROR(VLOOKUP(F22,CDM!F28:M28,7,0),"")</f>
        <v>0</v>
      </c>
      <c r="J22" s="3">
        <f t="shared" si="5"/>
        <v>0</v>
      </c>
      <c r="K22" s="4">
        <f>+IFERROR(VLOOKUP(F22,CDM!F28:N28,8,0),"")</f>
        <v>15</v>
      </c>
      <c r="L22" s="7">
        <f t="shared" si="6"/>
        <v>0.13154659729074522</v>
      </c>
      <c r="M22" s="7">
        <f t="shared" si="0"/>
        <v>0</v>
      </c>
      <c r="N22" s="19">
        <f>+IFERROR(VLOOKUP(F22,CDM!F28:AA28,17,0),"")</f>
        <v>0.13154659729074522</v>
      </c>
      <c r="O22" s="19">
        <f>+IFERROR(VLOOKUP(F22,CDM!F28:AD28,20,0),"")</f>
        <v>0</v>
      </c>
      <c r="P22" s="21">
        <f>+IFERROR(VLOOKUP(F22,CDM!F28:AH28,24,0),"")</f>
        <v>4</v>
      </c>
      <c r="Q22" s="9"/>
      <c r="R22" s="4"/>
      <c r="S22" s="3" t="str">
        <f t="shared" si="7"/>
        <v/>
      </c>
      <c r="T22" s="79"/>
      <c r="U22" s="9"/>
      <c r="V22" s="4"/>
      <c r="W22" s="3" t="str">
        <f>IFERROR(+V22/U22,"")</f>
        <v/>
      </c>
      <c r="X22" s="79"/>
      <c r="Y22" s="83" t="str">
        <f t="shared" si="1"/>
        <v/>
      </c>
      <c r="Z22" s="9"/>
      <c r="AA22" s="4"/>
      <c r="AB22" s="3" t="str">
        <f>IFERROR(+AA22/Z22,"")</f>
        <v/>
      </c>
      <c r="AC22" s="79"/>
      <c r="AD22" s="83" t="str">
        <f t="shared" si="2"/>
        <v/>
      </c>
      <c r="AE22" s="9"/>
      <c r="AF22" s="4"/>
      <c r="AG22" s="3" t="str">
        <f>IFERROR(+AF22/AE22,"")</f>
        <v/>
      </c>
      <c r="AH22" s="79"/>
      <c r="AI22" s="83" t="str">
        <f t="shared" si="3"/>
        <v/>
      </c>
      <c r="AJ22" s="9"/>
      <c r="AK22" s="4"/>
      <c r="AL22" s="3" t="str">
        <f>IFERROR(+AK22/AJ22,"")</f>
        <v/>
      </c>
      <c r="AM22" s="79"/>
      <c r="AN22" s="83" t="str">
        <f t="shared" si="4"/>
        <v/>
      </c>
    </row>
    <row r="23" spans="1:40" s="52" customFormat="1" x14ac:dyDescent="0.25">
      <c r="A23" s="8"/>
      <c r="B23" s="8"/>
      <c r="C23" s="93">
        <f>CDM!A29</f>
        <v>44469</v>
      </c>
      <c r="D23" s="107" t="str">
        <f>CDM!C29</f>
        <v>85579/86345</v>
      </c>
      <c r="E23" s="8" t="str">
        <f>CDM!D29</f>
        <v>EMERTELEVT040</v>
      </c>
      <c r="F23" s="54" t="str">
        <f>CDM!F29</f>
        <v>REBECA VERA  RUIZ</v>
      </c>
      <c r="G23" s="54" t="str">
        <f>CDM!G29</f>
        <v>MARIA AYESA GARRIDO BLANCO</v>
      </c>
      <c r="H23" s="54">
        <f>CDM!I29</f>
        <v>0</v>
      </c>
      <c r="I23" s="4">
        <f>+IFERROR(VLOOKUP(F23,CDM!F29:M29,7,0),"")</f>
        <v>0</v>
      </c>
      <c r="J23" s="3" t="str">
        <f t="shared" si="5"/>
        <v/>
      </c>
      <c r="K23" s="4">
        <f>+IFERROR(VLOOKUP(F23,CDM!F29:N29,8,0),"")</f>
        <v>0</v>
      </c>
      <c r="L23" s="7" t="str">
        <f t="shared" si="6"/>
        <v/>
      </c>
      <c r="M23" s="7" t="str">
        <f t="shared" si="0"/>
        <v/>
      </c>
      <c r="N23" s="19">
        <f>+IFERROR(VLOOKUP(F23,CDM!F29:AA29,17,0),"")</f>
        <v>0</v>
      </c>
      <c r="O23" s="19">
        <f>+IFERROR(VLOOKUP(F23,CDM!F29:AD29,20,0),"")</f>
        <v>0</v>
      </c>
      <c r="P23" s="21">
        <f>+IFERROR(VLOOKUP(F23,CDM!F29:AH29,24,0),"")</f>
        <v>0</v>
      </c>
      <c r="Q23" s="9"/>
      <c r="R23" s="4"/>
      <c r="S23" s="3" t="str">
        <f t="shared" si="7"/>
        <v/>
      </c>
      <c r="T23" s="79"/>
      <c r="U23" s="9"/>
      <c r="V23" s="4"/>
      <c r="W23" s="3" t="str">
        <f>IFERROR(+V23/U23,"")</f>
        <v/>
      </c>
      <c r="X23" s="79"/>
      <c r="Y23" s="83" t="str">
        <f t="shared" si="1"/>
        <v/>
      </c>
      <c r="Z23" s="9"/>
      <c r="AA23" s="4"/>
      <c r="AB23" s="3" t="str">
        <f>IFERROR(+AA23/Z23,"")</f>
        <v/>
      </c>
      <c r="AC23" s="79"/>
      <c r="AD23" s="83" t="str">
        <f t="shared" si="2"/>
        <v/>
      </c>
      <c r="AE23" s="9"/>
      <c r="AF23" s="4"/>
      <c r="AG23" s="3" t="str">
        <f>IFERROR(+AF23/AE23,"")</f>
        <v/>
      </c>
      <c r="AH23" s="79"/>
      <c r="AI23" s="83" t="str">
        <f t="shared" si="3"/>
        <v/>
      </c>
      <c r="AJ23" s="9"/>
      <c r="AK23" s="4"/>
      <c r="AL23" s="3" t="str">
        <f>IFERROR(+AK23/AJ23,"")</f>
        <v/>
      </c>
      <c r="AM23" s="79"/>
      <c r="AN23" s="83" t="str">
        <f t="shared" si="4"/>
        <v/>
      </c>
    </row>
    <row r="24" spans="1:40" s="52" customFormat="1" x14ac:dyDescent="0.25">
      <c r="A24" s="8"/>
      <c r="B24" s="8"/>
      <c r="C24" s="93">
        <f>CDM!A30</f>
        <v>44480</v>
      </c>
      <c r="D24" s="107">
        <f>CDM!C30</f>
        <v>85609</v>
      </c>
      <c r="E24" s="8" t="str">
        <f>CDM!D30</f>
        <v>EMERTELEVT046</v>
      </c>
      <c r="F24" s="54" t="str">
        <f>CDM!F30</f>
        <v>MARIA ANTONIA PINEDA COSTA</v>
      </c>
      <c r="G24" s="54" t="str">
        <f>CDM!G30</f>
        <v>MARIA AYESA GARRIDO BLANCO</v>
      </c>
      <c r="H24" s="54">
        <f>CDM!I30</f>
        <v>8.301107</v>
      </c>
      <c r="I24" s="4">
        <f>+IFERROR(VLOOKUP(F24,CDM!F30:M30,7,0),"")</f>
        <v>0</v>
      </c>
      <c r="J24" s="3">
        <f t="shared" si="5"/>
        <v>0</v>
      </c>
      <c r="K24" s="4">
        <f>+IFERROR(VLOOKUP(F24,CDM!F30:N30,8,0),"")</f>
        <v>0</v>
      </c>
      <c r="L24" s="7">
        <f t="shared" si="6"/>
        <v>0</v>
      </c>
      <c r="M24" s="7" t="str">
        <f t="shared" si="0"/>
        <v/>
      </c>
      <c r="N24" s="19">
        <f>+IFERROR(VLOOKUP(F24,CDM!F30:AA30,17,0),"")</f>
        <v>0</v>
      </c>
      <c r="O24" s="19">
        <f>+IFERROR(VLOOKUP(F24,CDM!F30:AD30,20,0),"")</f>
        <v>0</v>
      </c>
      <c r="P24" s="21">
        <f>+IFERROR(VLOOKUP(F24,CDM!F30:AH30,24,0),"")</f>
        <v>0</v>
      </c>
      <c r="Q24" s="9"/>
      <c r="R24" s="4"/>
      <c r="S24" s="3" t="str">
        <f t="shared" si="7"/>
        <v/>
      </c>
      <c r="T24" s="79"/>
      <c r="U24" s="9"/>
      <c r="V24" s="4"/>
      <c r="W24" s="3" t="str">
        <f t="shared" ref="W24:W61" si="8">IFERROR(+V24/U24,"")</f>
        <v/>
      </c>
      <c r="X24" s="79"/>
      <c r="Y24" s="83" t="str">
        <f t="shared" si="1"/>
        <v/>
      </c>
      <c r="Z24" s="9"/>
      <c r="AA24" s="4"/>
      <c r="AB24" s="3" t="str">
        <f t="shared" ref="AB24:AB61" si="9">IFERROR(+AA24/Z24,"")</f>
        <v/>
      </c>
      <c r="AC24" s="79"/>
      <c r="AD24" s="83" t="str">
        <f t="shared" si="2"/>
        <v/>
      </c>
      <c r="AE24" s="9"/>
      <c r="AF24" s="4"/>
      <c r="AG24" s="3" t="str">
        <f t="shared" ref="AG24:AG61" si="10">IFERROR(+AF24/AE24,"")</f>
        <v/>
      </c>
      <c r="AH24" s="79"/>
      <c r="AI24" s="83" t="str">
        <f t="shared" si="3"/>
        <v/>
      </c>
      <c r="AJ24" s="9"/>
      <c r="AK24" s="4"/>
      <c r="AL24" s="3" t="str">
        <f t="shared" ref="AL24:AL61" si="11">IFERROR(+AK24/AJ24,"")</f>
        <v/>
      </c>
      <c r="AM24" s="79"/>
      <c r="AN24" s="83" t="str">
        <f t="shared" si="4"/>
        <v/>
      </c>
    </row>
    <row r="25" spans="1:40" s="52" customFormat="1" x14ac:dyDescent="0.25">
      <c r="A25" s="8"/>
      <c r="B25" s="8"/>
      <c r="C25" s="93">
        <f>CDM!A31</f>
        <v>44480</v>
      </c>
      <c r="D25" s="107">
        <f>CDM!C31</f>
        <v>85894</v>
      </c>
      <c r="E25" s="8" t="str">
        <f>CDM!D31</f>
        <v>EMERTELEVT048</v>
      </c>
      <c r="F25" s="54" t="str">
        <f>CDM!F31</f>
        <v>SONIA ROSALES DELGADO</v>
      </c>
      <c r="G25" s="54" t="str">
        <f>CDM!G31</f>
        <v>MARIA AYESA GARRIDO BLANCO</v>
      </c>
      <c r="H25" s="54">
        <f>CDM!I31</f>
        <v>103.58137000000002</v>
      </c>
      <c r="I25" s="4">
        <f>+IFERROR(VLOOKUP(F25,CDM!F31:M31,7,0),"")</f>
        <v>0</v>
      </c>
      <c r="J25" s="3">
        <f t="shared" si="5"/>
        <v>0</v>
      </c>
      <c r="K25" s="4">
        <f>+IFERROR(VLOOKUP(F25,CDM!F31:N31,8,0),"")</f>
        <v>7</v>
      </c>
      <c r="L25" s="7">
        <f t="shared" si="6"/>
        <v>6.7579720175548932E-2</v>
      </c>
      <c r="M25" s="7">
        <f t="shared" si="0"/>
        <v>0</v>
      </c>
      <c r="N25" s="19">
        <f>+IFERROR(VLOOKUP(F25,CDM!F31:AA31,17,0),"")</f>
        <v>6.7579720175548932E-2</v>
      </c>
      <c r="O25" s="19">
        <f>+IFERROR(VLOOKUP(F25,CDM!F31:AD31,20,0),"")</f>
        <v>0</v>
      </c>
      <c r="P25" s="21">
        <f>+IFERROR(VLOOKUP(F25,CDM!F31:AH31,24,0),"")</f>
        <v>4</v>
      </c>
      <c r="Q25" s="9"/>
      <c r="R25" s="4"/>
      <c r="S25" s="3" t="str">
        <f t="shared" si="7"/>
        <v/>
      </c>
      <c r="T25" s="79"/>
      <c r="U25" s="9"/>
      <c r="V25" s="4"/>
      <c r="W25" s="3" t="str">
        <f t="shared" si="8"/>
        <v/>
      </c>
      <c r="X25" s="79"/>
      <c r="Y25" s="83" t="str">
        <f t="shared" si="1"/>
        <v/>
      </c>
      <c r="Z25" s="9"/>
      <c r="AA25" s="4"/>
      <c r="AB25" s="3" t="str">
        <f t="shared" si="9"/>
        <v/>
      </c>
      <c r="AC25" s="79"/>
      <c r="AD25" s="83" t="str">
        <f t="shared" si="2"/>
        <v/>
      </c>
      <c r="AE25" s="9"/>
      <c r="AF25" s="4"/>
      <c r="AG25" s="3" t="str">
        <f t="shared" si="10"/>
        <v/>
      </c>
      <c r="AH25" s="79"/>
      <c r="AI25" s="83" t="str">
        <f t="shared" si="3"/>
        <v/>
      </c>
      <c r="AJ25" s="9"/>
      <c r="AK25" s="4"/>
      <c r="AL25" s="3" t="str">
        <f t="shared" si="11"/>
        <v/>
      </c>
      <c r="AM25" s="79"/>
      <c r="AN25" s="83" t="str">
        <f t="shared" si="4"/>
        <v/>
      </c>
    </row>
    <row r="26" spans="1:40" s="52" customFormat="1" x14ac:dyDescent="0.25">
      <c r="A26" s="8"/>
      <c r="B26" s="8"/>
      <c r="C26" s="93">
        <f>CDM!A32</f>
        <v>44480</v>
      </c>
      <c r="D26" s="107">
        <f>CDM!C32</f>
        <v>85901</v>
      </c>
      <c r="E26" s="8" t="str">
        <f>CDM!D32</f>
        <v>EMERTELEVT042</v>
      </c>
      <c r="F26" s="54" t="str">
        <f>CDM!F32</f>
        <v>LAURA CENTELLA OTERO</v>
      </c>
      <c r="G26" s="54" t="str">
        <f>CDM!G32</f>
        <v>MARIA AYESA GARRIDO BLANCO</v>
      </c>
      <c r="H26" s="54">
        <f>CDM!I32</f>
        <v>105.26859200000001</v>
      </c>
      <c r="I26" s="4">
        <f>+IFERROR(VLOOKUP(F26,CDM!F32:M32,7,0),"")</f>
        <v>0</v>
      </c>
      <c r="J26" s="3">
        <f t="shared" si="5"/>
        <v>0</v>
      </c>
      <c r="K26" s="4">
        <f>+IFERROR(VLOOKUP(F26,CDM!F32:N32,8,0),"")</f>
        <v>8</v>
      </c>
      <c r="L26" s="7">
        <f t="shared" si="6"/>
        <v>7.5996076778532373E-2</v>
      </c>
      <c r="M26" s="7">
        <f t="shared" si="0"/>
        <v>0</v>
      </c>
      <c r="N26" s="19">
        <f>+IFERROR(VLOOKUP(F26,CDM!F32:AA32,17,0),"")</f>
        <v>7.5996076778532373E-2</v>
      </c>
      <c r="O26" s="19">
        <f>+IFERROR(VLOOKUP(F26,CDM!F32:AD32,20,0),"")</f>
        <v>0</v>
      </c>
      <c r="P26" s="21">
        <f>+IFERROR(VLOOKUP(F26,CDM!F32:AH32,24,0),"")</f>
        <v>5</v>
      </c>
      <c r="Q26" s="9"/>
      <c r="R26" s="4"/>
      <c r="S26" s="3" t="str">
        <f t="shared" si="7"/>
        <v/>
      </c>
      <c r="T26" s="79"/>
      <c r="U26" s="9"/>
      <c r="V26" s="4"/>
      <c r="W26" s="3" t="str">
        <f t="shared" si="8"/>
        <v/>
      </c>
      <c r="X26" s="79"/>
      <c r="Y26" s="83" t="str">
        <f t="shared" si="1"/>
        <v/>
      </c>
      <c r="Z26" s="9"/>
      <c r="AA26" s="4"/>
      <c r="AB26" s="3" t="str">
        <f t="shared" si="9"/>
        <v/>
      </c>
      <c r="AC26" s="79"/>
      <c r="AD26" s="83" t="str">
        <f t="shared" si="2"/>
        <v/>
      </c>
      <c r="AE26" s="9"/>
      <c r="AF26" s="4"/>
      <c r="AG26" s="3" t="str">
        <f t="shared" si="10"/>
        <v/>
      </c>
      <c r="AH26" s="79"/>
      <c r="AI26" s="83" t="str">
        <f t="shared" si="3"/>
        <v/>
      </c>
      <c r="AJ26" s="9"/>
      <c r="AK26" s="4"/>
      <c r="AL26" s="3" t="str">
        <f t="shared" si="11"/>
        <v/>
      </c>
      <c r="AM26" s="79"/>
      <c r="AN26" s="83" t="str">
        <f t="shared" si="4"/>
        <v/>
      </c>
    </row>
    <row r="27" spans="1:40" s="52" customFormat="1" x14ac:dyDescent="0.25">
      <c r="A27" s="8"/>
      <c r="B27" s="8"/>
      <c r="C27" s="93">
        <f>CDM!A33</f>
        <v>44502</v>
      </c>
      <c r="D27" s="107">
        <f>CDM!C33</f>
        <v>85908</v>
      </c>
      <c r="E27" s="8" t="str">
        <f>CDM!D33</f>
        <v>EMERTELEVT059</v>
      </c>
      <c r="F27" s="54" t="str">
        <f>CDM!F33</f>
        <v>PURIFICACION VENTURA FRIAS</v>
      </c>
      <c r="G27" s="54" t="str">
        <f>CDM!G33</f>
        <v>MARIA AYESA GARRIDO BLANCO</v>
      </c>
      <c r="H27" s="54">
        <f>CDM!I33</f>
        <v>0</v>
      </c>
      <c r="I27" s="4">
        <f>+IFERROR(VLOOKUP(F27,CDM!F33:M33,7,0),"")</f>
        <v>0</v>
      </c>
      <c r="J27" s="3" t="str">
        <f t="shared" si="5"/>
        <v/>
      </c>
      <c r="K27" s="4">
        <f>+IFERROR(VLOOKUP(F27,CDM!F33:N33,8,0),"")</f>
        <v>0</v>
      </c>
      <c r="L27" s="7" t="str">
        <f t="shared" si="6"/>
        <v/>
      </c>
      <c r="M27" s="7" t="str">
        <f t="shared" si="0"/>
        <v/>
      </c>
      <c r="N27" s="19">
        <f>+IFERROR(VLOOKUP(F27,CDM!F33:AA33,17,0),"")</f>
        <v>0</v>
      </c>
      <c r="O27" s="19">
        <f>+IFERROR(VLOOKUP(F27,CDM!F33:AD33,20,0),"")</f>
        <v>0</v>
      </c>
      <c r="P27" s="21">
        <f>+IFERROR(VLOOKUP(F27,CDM!F33:AH33,24,0),"")</f>
        <v>0</v>
      </c>
      <c r="Q27" s="9"/>
      <c r="R27" s="4"/>
      <c r="S27" s="3" t="str">
        <f t="shared" si="7"/>
        <v/>
      </c>
      <c r="T27" s="79"/>
      <c r="U27" s="9"/>
      <c r="V27" s="4"/>
      <c r="W27" s="3" t="str">
        <f t="shared" si="8"/>
        <v/>
      </c>
      <c r="X27" s="79"/>
      <c r="Y27" s="83" t="str">
        <f t="shared" si="1"/>
        <v/>
      </c>
      <c r="Z27" s="9"/>
      <c r="AA27" s="4"/>
      <c r="AB27" s="3" t="str">
        <f t="shared" si="9"/>
        <v/>
      </c>
      <c r="AC27" s="79"/>
      <c r="AD27" s="83" t="str">
        <f t="shared" si="2"/>
        <v/>
      </c>
      <c r="AE27" s="9"/>
      <c r="AF27" s="4"/>
      <c r="AG27" s="3" t="str">
        <f t="shared" si="10"/>
        <v/>
      </c>
      <c r="AH27" s="79"/>
      <c r="AI27" s="83" t="str">
        <f t="shared" si="3"/>
        <v/>
      </c>
      <c r="AJ27" s="9"/>
      <c r="AK27" s="4"/>
      <c r="AL27" s="3" t="str">
        <f t="shared" si="11"/>
        <v/>
      </c>
      <c r="AM27" s="79"/>
      <c r="AN27" s="83" t="str">
        <f t="shared" si="4"/>
        <v/>
      </c>
    </row>
    <row r="28" spans="1:40" s="52" customFormat="1" x14ac:dyDescent="0.25">
      <c r="A28" s="8"/>
      <c r="B28" s="8"/>
      <c r="C28" s="93">
        <f>CDM!A34</f>
        <v>44502</v>
      </c>
      <c r="D28" s="107">
        <f>CDM!C34</f>
        <v>85986</v>
      </c>
      <c r="E28" s="8" t="str">
        <f>CDM!D34</f>
        <v>EMERTELEVT057</v>
      </c>
      <c r="F28" s="54" t="str">
        <f>CDM!F34</f>
        <v>CRISTINA RUBIO PONFERRADA</v>
      </c>
      <c r="G28" s="54" t="str">
        <f>CDM!G34</f>
        <v>MARIA AYESA GARRIDO BLANCO</v>
      </c>
      <c r="H28" s="54">
        <f>CDM!I34</f>
        <v>93.127212000000014</v>
      </c>
      <c r="I28" s="4">
        <f>+IFERROR(VLOOKUP(F28,CDM!F34:M34,7,0),"")</f>
        <v>0</v>
      </c>
      <c r="J28" s="3">
        <f t="shared" si="5"/>
        <v>0</v>
      </c>
      <c r="K28" s="4">
        <f>+IFERROR(VLOOKUP(F28,CDM!F34:N34,8,0),"")</f>
        <v>7</v>
      </c>
      <c r="L28" s="7">
        <f t="shared" si="6"/>
        <v>7.5165999815392293E-2</v>
      </c>
      <c r="M28" s="7">
        <f t="shared" si="0"/>
        <v>0</v>
      </c>
      <c r="N28" s="19">
        <f>+IFERROR(VLOOKUP(F28,CDM!F34:AA34,17,0),"")</f>
        <v>7.5165999815392293E-2</v>
      </c>
      <c r="O28" s="19">
        <f>+IFERROR(VLOOKUP(F28,CDM!F34:AD34,20,0),"")</f>
        <v>0</v>
      </c>
      <c r="P28" s="21">
        <f>+IFERROR(VLOOKUP(F28,CDM!F34:AH34,24,0),"")</f>
        <v>4</v>
      </c>
      <c r="Q28" s="9"/>
      <c r="R28" s="4"/>
      <c r="S28" s="3" t="str">
        <f t="shared" si="7"/>
        <v/>
      </c>
      <c r="T28" s="79"/>
      <c r="U28" s="9"/>
      <c r="V28" s="4"/>
      <c r="W28" s="3" t="str">
        <f t="shared" si="8"/>
        <v/>
      </c>
      <c r="X28" s="79"/>
      <c r="Y28" s="83" t="str">
        <f t="shared" si="1"/>
        <v/>
      </c>
      <c r="Z28" s="9"/>
      <c r="AA28" s="4"/>
      <c r="AB28" s="3" t="str">
        <f t="shared" si="9"/>
        <v/>
      </c>
      <c r="AC28" s="79"/>
      <c r="AD28" s="83" t="str">
        <f t="shared" si="2"/>
        <v/>
      </c>
      <c r="AE28" s="9"/>
      <c r="AF28" s="4"/>
      <c r="AG28" s="3" t="str">
        <f t="shared" si="10"/>
        <v/>
      </c>
      <c r="AH28" s="79"/>
      <c r="AI28" s="83" t="str">
        <f t="shared" si="3"/>
        <v/>
      </c>
      <c r="AJ28" s="9"/>
      <c r="AK28" s="4"/>
      <c r="AL28" s="3" t="str">
        <f t="shared" si="11"/>
        <v/>
      </c>
      <c r="AM28" s="79"/>
      <c r="AN28" s="83" t="str">
        <f t="shared" si="4"/>
        <v/>
      </c>
    </row>
    <row r="29" spans="1:40" s="52" customFormat="1" x14ac:dyDescent="0.25">
      <c r="A29" s="8"/>
      <c r="B29" s="8"/>
      <c r="C29" s="93">
        <f>CDM!A35</f>
        <v>44502</v>
      </c>
      <c r="D29" s="107">
        <f>CDM!C35</f>
        <v>85987</v>
      </c>
      <c r="E29" s="8" t="str">
        <f>CDM!D35</f>
        <v>EMERTELEVT058</v>
      </c>
      <c r="F29" s="54" t="str">
        <f>CDM!F35</f>
        <v>JESÚS ANTONIO SERRANO MARTINEZ</v>
      </c>
      <c r="G29" s="54" t="str">
        <f>CDM!G35</f>
        <v>MARIA AYESA GARRIDO BLANCO</v>
      </c>
      <c r="H29" s="54">
        <f>CDM!I35</f>
        <v>121.05303900000001</v>
      </c>
      <c r="I29" s="4">
        <f>+IFERROR(VLOOKUP(F29,CDM!F35:M35,7,0),"")</f>
        <v>0</v>
      </c>
      <c r="J29" s="3">
        <f t="shared" si="5"/>
        <v>0</v>
      </c>
      <c r="K29" s="4">
        <f>+IFERROR(VLOOKUP(F29,CDM!F35:N35,8,0),"")</f>
        <v>5</v>
      </c>
      <c r="L29" s="7">
        <f t="shared" si="6"/>
        <v>4.1304208810486777E-2</v>
      </c>
      <c r="M29" s="7">
        <f t="shared" si="0"/>
        <v>0</v>
      </c>
      <c r="N29" s="19">
        <f>+IFERROR(VLOOKUP(F29,CDM!F35:AA35,17,0),"")</f>
        <v>4.1304208810486777E-2</v>
      </c>
      <c r="O29" s="19">
        <f>+IFERROR(VLOOKUP(F29,CDM!F35:AD35,20,0),"")</f>
        <v>0</v>
      </c>
      <c r="P29" s="21">
        <f>+IFERROR(VLOOKUP(F29,CDM!F35:AH35,24,0),"")</f>
        <v>0</v>
      </c>
      <c r="Q29" s="9"/>
      <c r="R29" s="4"/>
      <c r="S29" s="3" t="str">
        <f t="shared" si="7"/>
        <v/>
      </c>
      <c r="T29" s="79"/>
      <c r="U29" s="9"/>
      <c r="V29" s="4"/>
      <c r="W29" s="3" t="str">
        <f t="shared" si="8"/>
        <v/>
      </c>
      <c r="X29" s="79"/>
      <c r="Y29" s="83" t="str">
        <f t="shared" si="1"/>
        <v/>
      </c>
      <c r="Z29" s="9"/>
      <c r="AA29" s="4"/>
      <c r="AB29" s="3" t="str">
        <f t="shared" si="9"/>
        <v/>
      </c>
      <c r="AC29" s="79"/>
      <c r="AD29" s="83" t="str">
        <f t="shared" si="2"/>
        <v/>
      </c>
      <c r="AE29" s="9"/>
      <c r="AF29" s="4"/>
      <c r="AG29" s="3" t="str">
        <f t="shared" si="10"/>
        <v/>
      </c>
      <c r="AH29" s="79"/>
      <c r="AI29" s="83" t="str">
        <f t="shared" si="3"/>
        <v/>
      </c>
      <c r="AJ29" s="9"/>
      <c r="AK29" s="4"/>
      <c r="AL29" s="3" t="str">
        <f t="shared" si="11"/>
        <v/>
      </c>
      <c r="AM29" s="79"/>
      <c r="AN29" s="83" t="str">
        <f t="shared" si="4"/>
        <v/>
      </c>
    </row>
    <row r="30" spans="1:40" s="52" customFormat="1" x14ac:dyDescent="0.25">
      <c r="A30" s="8"/>
      <c r="B30" s="8"/>
      <c r="C30" s="93">
        <f>CDM!A36</f>
        <v>44502</v>
      </c>
      <c r="D30" s="107">
        <f>CDM!C36</f>
        <v>86005</v>
      </c>
      <c r="E30" s="8" t="str">
        <f>CDM!D36</f>
        <v>EMERTELEVT054</v>
      </c>
      <c r="F30" s="54" t="str">
        <f>CDM!F36</f>
        <v>CARMEN MUÑOZ MOYANO</v>
      </c>
      <c r="G30" s="54" t="str">
        <f>CDM!G36</f>
        <v>MARIA AYESA GARRIDO BLANCO</v>
      </c>
      <c r="H30" s="54">
        <f>CDM!I36</f>
        <v>101.79275799999999</v>
      </c>
      <c r="I30" s="4">
        <f>+IFERROR(VLOOKUP(F30,CDM!F36:M36,7,0),"")</f>
        <v>0</v>
      </c>
      <c r="J30" s="3">
        <f t="shared" si="5"/>
        <v>0</v>
      </c>
      <c r="K30" s="4">
        <f>+IFERROR(VLOOKUP(F30,CDM!F36:N36,8,0),"")</f>
        <v>6</v>
      </c>
      <c r="L30" s="7">
        <f t="shared" si="6"/>
        <v>5.8943289462694393E-2</v>
      </c>
      <c r="M30" s="7">
        <f t="shared" si="0"/>
        <v>0</v>
      </c>
      <c r="N30" s="19">
        <f>+IFERROR(VLOOKUP(F30,CDM!F36:AA36,17,0),"")</f>
        <v>5.8943289462694393E-2</v>
      </c>
      <c r="O30" s="19">
        <f>+IFERROR(VLOOKUP(F30,CDM!F36:AD36,20,0),"")</f>
        <v>0</v>
      </c>
      <c r="P30" s="21">
        <f>+IFERROR(VLOOKUP(F30,CDM!F36:AH36,24,0),"")</f>
        <v>3</v>
      </c>
      <c r="Q30" s="9"/>
      <c r="R30" s="4"/>
      <c r="S30" s="3" t="str">
        <f t="shared" si="7"/>
        <v/>
      </c>
      <c r="T30" s="79"/>
      <c r="U30" s="9"/>
      <c r="V30" s="4"/>
      <c r="W30" s="3" t="str">
        <f t="shared" si="8"/>
        <v/>
      </c>
      <c r="X30" s="79"/>
      <c r="Y30" s="83" t="str">
        <f t="shared" si="1"/>
        <v/>
      </c>
      <c r="Z30" s="9"/>
      <c r="AA30" s="4"/>
      <c r="AB30" s="3" t="str">
        <f t="shared" si="9"/>
        <v/>
      </c>
      <c r="AC30" s="79"/>
      <c r="AD30" s="83" t="str">
        <f t="shared" si="2"/>
        <v/>
      </c>
      <c r="AE30" s="9"/>
      <c r="AF30" s="4"/>
      <c r="AG30" s="3" t="str">
        <f t="shared" si="10"/>
        <v/>
      </c>
      <c r="AH30" s="79"/>
      <c r="AI30" s="83" t="str">
        <f t="shared" si="3"/>
        <v/>
      </c>
      <c r="AJ30" s="9"/>
      <c r="AK30" s="4"/>
      <c r="AL30" s="3" t="str">
        <f t="shared" si="11"/>
        <v/>
      </c>
      <c r="AM30" s="79"/>
      <c r="AN30" s="83" t="str">
        <f t="shared" si="4"/>
        <v/>
      </c>
    </row>
    <row r="31" spans="1:40" s="52" customFormat="1" x14ac:dyDescent="0.25">
      <c r="A31" s="8"/>
      <c r="B31" s="8"/>
      <c r="C31" s="93">
        <f>CDM!A37</f>
        <v>44502</v>
      </c>
      <c r="D31" s="107">
        <f>CDM!C37</f>
        <v>86346</v>
      </c>
      <c r="E31" s="8" t="str">
        <f>CDM!D37</f>
        <v>EMERTELEVT050</v>
      </c>
      <c r="F31" s="54" t="str">
        <f>CDM!F37</f>
        <v>MARIA GALISTEO LEON</v>
      </c>
      <c r="G31" s="54" t="str">
        <f>CDM!G37</f>
        <v>MARIA AYESA GARRIDO BLANCO</v>
      </c>
      <c r="H31" s="54">
        <f>CDM!I37</f>
        <v>0</v>
      </c>
      <c r="I31" s="4">
        <f>+IFERROR(VLOOKUP(F31,CDM!F37:M37,7,0),"")</f>
        <v>0</v>
      </c>
      <c r="J31" s="3" t="str">
        <f t="shared" si="5"/>
        <v/>
      </c>
      <c r="K31" s="4">
        <f>+IFERROR(VLOOKUP(F31,CDM!F37:N37,8,0),"")</f>
        <v>0</v>
      </c>
      <c r="L31" s="7" t="str">
        <f t="shared" si="6"/>
        <v/>
      </c>
      <c r="M31" s="7" t="str">
        <f t="shared" si="0"/>
        <v/>
      </c>
      <c r="N31" s="19">
        <f>+IFERROR(VLOOKUP(F31,CDM!F37:AA37,17,0),"")</f>
        <v>0</v>
      </c>
      <c r="O31" s="19">
        <f>+IFERROR(VLOOKUP(F31,CDM!F37:AD37,20,0),"")</f>
        <v>0</v>
      </c>
      <c r="P31" s="21">
        <f>+IFERROR(VLOOKUP(F31,CDM!F37:AH37,24,0),"")</f>
        <v>0</v>
      </c>
      <c r="Q31" s="9"/>
      <c r="R31" s="4"/>
      <c r="S31" s="3" t="str">
        <f t="shared" si="7"/>
        <v/>
      </c>
      <c r="T31" s="79"/>
      <c r="U31" s="9"/>
      <c r="V31" s="4"/>
      <c r="W31" s="3" t="str">
        <f t="shared" si="8"/>
        <v/>
      </c>
      <c r="X31" s="79"/>
      <c r="Y31" s="83" t="str">
        <f t="shared" si="1"/>
        <v/>
      </c>
      <c r="Z31" s="9"/>
      <c r="AA31" s="4"/>
      <c r="AB31" s="3" t="str">
        <f t="shared" si="9"/>
        <v/>
      </c>
      <c r="AC31" s="79"/>
      <c r="AD31" s="83" t="str">
        <f t="shared" si="2"/>
        <v/>
      </c>
      <c r="AE31" s="9"/>
      <c r="AF31" s="4"/>
      <c r="AG31" s="3" t="str">
        <f t="shared" si="10"/>
        <v/>
      </c>
      <c r="AH31" s="79"/>
      <c r="AI31" s="83" t="str">
        <f t="shared" si="3"/>
        <v/>
      </c>
      <c r="AJ31" s="9"/>
      <c r="AK31" s="4"/>
      <c r="AL31" s="3" t="str">
        <f t="shared" si="11"/>
        <v/>
      </c>
      <c r="AM31" s="79"/>
      <c r="AN31" s="83" t="str">
        <f t="shared" si="4"/>
        <v/>
      </c>
    </row>
    <row r="32" spans="1:40" s="52" customFormat="1" x14ac:dyDescent="0.25">
      <c r="A32" s="8"/>
      <c r="B32" s="8"/>
      <c r="C32" s="93">
        <f>CDM!A38</f>
        <v>44505</v>
      </c>
      <c r="D32" s="107">
        <f>CDM!C38</f>
        <v>86007</v>
      </c>
      <c r="E32" s="8" t="str">
        <f>CDM!D38</f>
        <v>EMERTELEVT066</v>
      </c>
      <c r="F32" s="54" t="str">
        <f>CDM!F38</f>
        <v>ROSA MARIA NEIRA ESTROPEL</v>
      </c>
      <c r="G32" s="54" t="str">
        <f>CDM!G38</f>
        <v>MARIA AYESA GARRIDO BLANCO</v>
      </c>
      <c r="H32" s="54">
        <f>CDM!I38</f>
        <v>77.053318999999988</v>
      </c>
      <c r="I32" s="4">
        <f>+IFERROR(VLOOKUP(F32,CDM!F38:M38,7,0),"")</f>
        <v>0</v>
      </c>
      <c r="J32" s="3">
        <f t="shared" si="5"/>
        <v>0</v>
      </c>
      <c r="K32" s="4">
        <f>+IFERROR(VLOOKUP(F32,CDM!F38:N38,8,0),"")</f>
        <v>21</v>
      </c>
      <c r="L32" s="7">
        <f t="shared" si="6"/>
        <v>0.27253855216801243</v>
      </c>
      <c r="M32" s="7">
        <f t="shared" si="0"/>
        <v>0</v>
      </c>
      <c r="N32" s="19">
        <f>+IFERROR(VLOOKUP(F32,CDM!F38:AA38,17,0),"")</f>
        <v>0.27253855216801243</v>
      </c>
      <c r="O32" s="19">
        <f>+IFERROR(VLOOKUP(F32,CDM!F38:AD38,20,0),"")</f>
        <v>4</v>
      </c>
      <c r="P32" s="21">
        <f>+IFERROR(VLOOKUP(F32,CDM!F38:AH38,24,0),"")</f>
        <v>8</v>
      </c>
      <c r="Q32" s="9"/>
      <c r="R32" s="4"/>
      <c r="S32" s="3" t="str">
        <f t="shared" si="7"/>
        <v/>
      </c>
      <c r="T32" s="79"/>
      <c r="U32" s="9"/>
      <c r="V32" s="4"/>
      <c r="W32" s="3" t="str">
        <f t="shared" si="8"/>
        <v/>
      </c>
      <c r="X32" s="79"/>
      <c r="Y32" s="83" t="str">
        <f t="shared" si="1"/>
        <v/>
      </c>
      <c r="Z32" s="9"/>
      <c r="AA32" s="4"/>
      <c r="AB32" s="3" t="str">
        <f t="shared" si="9"/>
        <v/>
      </c>
      <c r="AC32" s="79"/>
      <c r="AD32" s="83" t="str">
        <f t="shared" si="2"/>
        <v/>
      </c>
      <c r="AE32" s="9"/>
      <c r="AF32" s="4"/>
      <c r="AG32" s="3" t="str">
        <f t="shared" si="10"/>
        <v/>
      </c>
      <c r="AH32" s="79"/>
      <c r="AI32" s="83" t="str">
        <f t="shared" si="3"/>
        <v/>
      </c>
      <c r="AJ32" s="9"/>
      <c r="AK32" s="4"/>
      <c r="AL32" s="3" t="str">
        <f t="shared" si="11"/>
        <v/>
      </c>
      <c r="AM32" s="79"/>
      <c r="AN32" s="83" t="str">
        <f t="shared" si="4"/>
        <v/>
      </c>
    </row>
    <row r="33" spans="1:40" s="52" customFormat="1" x14ac:dyDescent="0.25">
      <c r="A33" s="8"/>
      <c r="B33" s="8"/>
      <c r="C33" s="93">
        <f>CDM!A39</f>
        <v>44505</v>
      </c>
      <c r="D33" s="107">
        <f>CDM!C39</f>
        <v>86013</v>
      </c>
      <c r="E33" s="8" t="str">
        <f>CDM!D39</f>
        <v>EMERTELEVT060</v>
      </c>
      <c r="F33" s="54" t="str">
        <f>CDM!F39</f>
        <v>LORENA BLANCO ROMERO</v>
      </c>
      <c r="G33" s="54" t="str">
        <f>CDM!G39</f>
        <v>MARIA AYESA GARRIDO BLANCO</v>
      </c>
      <c r="H33" s="54">
        <f>CDM!I39</f>
        <v>79.538597999999993</v>
      </c>
      <c r="I33" s="4">
        <f>+IFERROR(VLOOKUP(F33,CDM!F39:M39,7,0),"")</f>
        <v>0</v>
      </c>
      <c r="J33" s="3">
        <f t="shared" si="5"/>
        <v>0</v>
      </c>
      <c r="K33" s="4">
        <f>+IFERROR(VLOOKUP(F33,CDM!F39:N39,8,0),"")</f>
        <v>17</v>
      </c>
      <c r="L33" s="7">
        <f t="shared" si="6"/>
        <v>0.21373270874098135</v>
      </c>
      <c r="M33" s="7">
        <f t="shared" si="0"/>
        <v>0</v>
      </c>
      <c r="N33" s="19">
        <f>+IFERROR(VLOOKUP(F33,CDM!F39:AA39,17,0),"")</f>
        <v>0.21373270874098135</v>
      </c>
      <c r="O33" s="19">
        <f>+IFERROR(VLOOKUP(F33,CDM!F39:AD39,20,0),"")</f>
        <v>0</v>
      </c>
      <c r="P33" s="21">
        <f>+IFERROR(VLOOKUP(F33,CDM!F39:AH39,24,0),"")</f>
        <v>6</v>
      </c>
      <c r="Q33" s="9"/>
      <c r="R33" s="4"/>
      <c r="S33" s="3" t="str">
        <f t="shared" si="7"/>
        <v/>
      </c>
      <c r="T33" s="79"/>
      <c r="U33" s="9"/>
      <c r="V33" s="4"/>
      <c r="W33" s="3" t="str">
        <f t="shared" si="8"/>
        <v/>
      </c>
      <c r="X33" s="79"/>
      <c r="Y33" s="83" t="str">
        <f t="shared" si="1"/>
        <v/>
      </c>
      <c r="Z33" s="9"/>
      <c r="AA33" s="4"/>
      <c r="AB33" s="3" t="str">
        <f t="shared" si="9"/>
        <v/>
      </c>
      <c r="AC33" s="79"/>
      <c r="AD33" s="83" t="str">
        <f t="shared" si="2"/>
        <v/>
      </c>
      <c r="AE33" s="9"/>
      <c r="AF33" s="4"/>
      <c r="AG33" s="3" t="str">
        <f t="shared" si="10"/>
        <v/>
      </c>
      <c r="AH33" s="79"/>
      <c r="AI33" s="83" t="str">
        <f t="shared" si="3"/>
        <v/>
      </c>
      <c r="AJ33" s="9"/>
      <c r="AK33" s="4"/>
      <c r="AL33" s="3" t="str">
        <f t="shared" si="11"/>
        <v/>
      </c>
      <c r="AM33" s="79"/>
      <c r="AN33" s="83" t="str">
        <f t="shared" si="4"/>
        <v/>
      </c>
    </row>
    <row r="34" spans="1:40" s="52" customFormat="1" x14ac:dyDescent="0.25">
      <c r="A34" s="8"/>
      <c r="B34" s="8"/>
      <c r="C34" s="93">
        <f>CDM!A40</f>
        <v>44643</v>
      </c>
      <c r="D34" s="107">
        <f>CDM!C40</f>
        <v>85549</v>
      </c>
      <c r="E34" s="8" t="str">
        <f>CDM!D40</f>
        <v>EMERTELEVT127</v>
      </c>
      <c r="F34" s="54" t="str">
        <f>CDM!F40</f>
        <v>YESSICA MOLINA HUESO</v>
      </c>
      <c r="G34" s="54" t="str">
        <f>CDM!G40</f>
        <v>MARIA AYESA GARRIDO BLANCO</v>
      </c>
      <c r="H34" s="54">
        <f>CDM!I40</f>
        <v>51.486381000000002</v>
      </c>
      <c r="I34" s="4">
        <f>+IFERROR(VLOOKUP(F34,CDM!F40:M40,7,0),"")</f>
        <v>0</v>
      </c>
      <c r="J34" s="3">
        <f t="shared" si="5"/>
        <v>0</v>
      </c>
      <c r="K34" s="4">
        <f>+IFERROR(VLOOKUP(F34,CDM!F40:N40,8,0),"")</f>
        <v>4</v>
      </c>
      <c r="L34" s="7">
        <f t="shared" si="6"/>
        <v>7.7690447887568556E-2</v>
      </c>
      <c r="M34" s="7">
        <f t="shared" si="0"/>
        <v>0</v>
      </c>
      <c r="N34" s="19">
        <f>+IFERROR(VLOOKUP(F34,CDM!F40:AA40,17,0),"")</f>
        <v>7.7690447887568556E-2</v>
      </c>
      <c r="O34" s="19">
        <f>+IFERROR(VLOOKUP(F34,CDM!F40:AD40,20,0),"")</f>
        <v>0</v>
      </c>
      <c r="P34" s="21">
        <f>+IFERROR(VLOOKUP(F34,CDM!F40:AH40,24,0),"")</f>
        <v>2</v>
      </c>
      <c r="Q34" s="9"/>
      <c r="R34" s="4"/>
      <c r="S34" s="3" t="str">
        <f t="shared" si="7"/>
        <v/>
      </c>
      <c r="T34" s="79"/>
      <c r="U34" s="9"/>
      <c r="V34" s="4"/>
      <c r="W34" s="3" t="str">
        <f t="shared" si="8"/>
        <v/>
      </c>
      <c r="X34" s="79"/>
      <c r="Y34" s="83" t="str">
        <f t="shared" si="1"/>
        <v/>
      </c>
      <c r="Z34" s="9"/>
      <c r="AA34" s="4"/>
      <c r="AB34" s="3" t="str">
        <f t="shared" si="9"/>
        <v/>
      </c>
      <c r="AC34" s="79"/>
      <c r="AD34" s="83" t="str">
        <f t="shared" si="2"/>
        <v/>
      </c>
      <c r="AE34" s="9"/>
      <c r="AF34" s="4"/>
      <c r="AG34" s="3" t="str">
        <f t="shared" si="10"/>
        <v/>
      </c>
      <c r="AH34" s="79"/>
      <c r="AI34" s="83" t="str">
        <f t="shared" si="3"/>
        <v/>
      </c>
      <c r="AJ34" s="9"/>
      <c r="AK34" s="4"/>
      <c r="AL34" s="3" t="str">
        <f t="shared" si="11"/>
        <v/>
      </c>
      <c r="AM34" s="79"/>
      <c r="AN34" s="83" t="str">
        <f t="shared" si="4"/>
        <v/>
      </c>
    </row>
    <row r="35" spans="1:40" s="52" customFormat="1" x14ac:dyDescent="0.25">
      <c r="A35" s="8"/>
      <c r="B35" s="8"/>
      <c r="C35" s="93">
        <f>CDM!A41</f>
        <v>44652</v>
      </c>
      <c r="D35" s="107">
        <f>CDM!C41</f>
        <v>85994</v>
      </c>
      <c r="E35" s="8" t="str">
        <f>CDM!D41</f>
        <v>EMERTELEVT136</v>
      </c>
      <c r="F35" s="54" t="str">
        <f>CDM!F41</f>
        <v>SANDRA MARÍA RUTH CENTELLA</v>
      </c>
      <c r="G35" s="54" t="str">
        <f>CDM!G41</f>
        <v>MARIA AYESA GARRIDO BLANCO</v>
      </c>
      <c r="H35" s="54">
        <f>CDM!I41</f>
        <v>0</v>
      </c>
      <c r="I35" s="4">
        <f>+IFERROR(VLOOKUP(F35,CDM!F41:M41,7,0),"")</f>
        <v>0</v>
      </c>
      <c r="J35" s="3" t="str">
        <f t="shared" si="5"/>
        <v/>
      </c>
      <c r="K35" s="4">
        <f>+IFERROR(VLOOKUP(F35,CDM!F41:N41,8,0),"")</f>
        <v>0</v>
      </c>
      <c r="L35" s="7" t="str">
        <f t="shared" si="6"/>
        <v/>
      </c>
      <c r="M35" s="7" t="str">
        <f t="shared" si="0"/>
        <v/>
      </c>
      <c r="N35" s="19">
        <f>+IFERROR(VLOOKUP(F35,CDM!F41:AA41,17,0),"")</f>
        <v>0</v>
      </c>
      <c r="O35" s="19">
        <f>+IFERROR(VLOOKUP(F35,CDM!F41:AD41,20,0),"")</f>
        <v>0</v>
      </c>
      <c r="P35" s="21">
        <f>+IFERROR(VLOOKUP(F35,CDM!F41:AH41,24,0),"")</f>
        <v>0</v>
      </c>
      <c r="Q35" s="9"/>
      <c r="R35" s="4"/>
      <c r="S35" s="3" t="str">
        <f t="shared" si="7"/>
        <v/>
      </c>
      <c r="T35" s="79"/>
      <c r="U35" s="9"/>
      <c r="V35" s="4"/>
      <c r="W35" s="3" t="str">
        <f t="shared" si="8"/>
        <v/>
      </c>
      <c r="X35" s="79"/>
      <c r="Y35" s="83" t="str">
        <f t="shared" si="1"/>
        <v/>
      </c>
      <c r="Z35" s="9"/>
      <c r="AA35" s="4"/>
      <c r="AB35" s="3" t="str">
        <f t="shared" si="9"/>
        <v/>
      </c>
      <c r="AC35" s="79"/>
      <c r="AD35" s="83" t="str">
        <f t="shared" si="2"/>
        <v/>
      </c>
      <c r="AE35" s="9"/>
      <c r="AF35" s="4"/>
      <c r="AG35" s="3" t="str">
        <f t="shared" si="10"/>
        <v/>
      </c>
      <c r="AH35" s="79"/>
      <c r="AI35" s="83" t="str">
        <f t="shared" si="3"/>
        <v/>
      </c>
      <c r="AJ35" s="9"/>
      <c r="AK35" s="4"/>
      <c r="AL35" s="3" t="str">
        <f t="shared" si="11"/>
        <v/>
      </c>
      <c r="AM35" s="79"/>
      <c r="AN35" s="83" t="str">
        <f t="shared" si="4"/>
        <v/>
      </c>
    </row>
    <row r="36" spans="1:40" s="52" customFormat="1" x14ac:dyDescent="0.25">
      <c r="A36" s="8"/>
      <c r="B36" s="8"/>
      <c r="C36" s="93">
        <f>CDM!A42</f>
        <v>44656</v>
      </c>
      <c r="D36" s="107">
        <f>CDM!C42</f>
        <v>86015</v>
      </c>
      <c r="E36" s="8" t="str">
        <f>CDM!D42</f>
        <v>EMERTELEVT158</v>
      </c>
      <c r="F36" s="54" t="str">
        <f>CDM!F42</f>
        <v>CRISTINA PEÑA JIMENEZ</v>
      </c>
      <c r="G36" s="54" t="str">
        <f>CDM!G42</f>
        <v>MARIA AYESA GARRIDO BLANCO</v>
      </c>
      <c r="H36" s="54">
        <f>CDM!I42</f>
        <v>121.408044</v>
      </c>
      <c r="I36" s="4">
        <f>+IFERROR(VLOOKUP(F36,CDM!F42:M42,7,0),"")</f>
        <v>0</v>
      </c>
      <c r="J36" s="3">
        <f t="shared" si="5"/>
        <v>0</v>
      </c>
      <c r="K36" s="4">
        <f>+IFERROR(VLOOKUP(F36,CDM!F42:N42,8,0),"")</f>
        <v>9</v>
      </c>
      <c r="L36" s="7">
        <f t="shared" si="6"/>
        <v>7.4130178721930479E-2</v>
      </c>
      <c r="M36" s="7">
        <f t="shared" si="0"/>
        <v>0</v>
      </c>
      <c r="N36" s="19">
        <f>+IFERROR(VLOOKUP(F36,CDM!F42:AA42,17,0),"")</f>
        <v>7.4130178721930479E-2</v>
      </c>
      <c r="O36" s="19">
        <f>+IFERROR(VLOOKUP(F36,CDM!F42:AD42,20,0),"")</f>
        <v>2</v>
      </c>
      <c r="P36" s="21">
        <f>+IFERROR(VLOOKUP(F36,CDM!F42:AH42,24,0),"")</f>
        <v>3</v>
      </c>
      <c r="Q36" s="9"/>
      <c r="R36" s="4"/>
      <c r="S36" s="3" t="str">
        <f t="shared" si="7"/>
        <v/>
      </c>
      <c r="T36" s="79"/>
      <c r="U36" s="9"/>
      <c r="V36" s="4"/>
      <c r="W36" s="3" t="str">
        <f t="shared" si="8"/>
        <v/>
      </c>
      <c r="X36" s="79"/>
      <c r="Y36" s="83" t="str">
        <f t="shared" si="1"/>
        <v/>
      </c>
      <c r="Z36" s="9"/>
      <c r="AA36" s="4"/>
      <c r="AB36" s="3" t="str">
        <f t="shared" si="9"/>
        <v/>
      </c>
      <c r="AC36" s="79"/>
      <c r="AD36" s="83" t="str">
        <f t="shared" si="2"/>
        <v/>
      </c>
      <c r="AE36" s="9"/>
      <c r="AF36" s="4"/>
      <c r="AG36" s="3" t="str">
        <f t="shared" si="10"/>
        <v/>
      </c>
      <c r="AH36" s="79"/>
      <c r="AI36" s="83" t="str">
        <f t="shared" si="3"/>
        <v/>
      </c>
      <c r="AJ36" s="9"/>
      <c r="AK36" s="4"/>
      <c r="AL36" s="3" t="str">
        <f t="shared" si="11"/>
        <v/>
      </c>
      <c r="AM36" s="79"/>
      <c r="AN36" s="83" t="str">
        <f t="shared" si="4"/>
        <v/>
      </c>
    </row>
    <row r="37" spans="1:40" s="52" customFormat="1" x14ac:dyDescent="0.25">
      <c r="A37" s="8"/>
      <c r="B37" s="8"/>
      <c r="C37" s="93">
        <f>CDM!A43</f>
        <v>44679</v>
      </c>
      <c r="D37" s="107">
        <f>CDM!C43</f>
        <v>86341</v>
      </c>
      <c r="E37" s="8" t="str">
        <f>CDM!D43</f>
        <v>EMERTELEVT174</v>
      </c>
      <c r="F37" s="54" t="str">
        <f>CDM!F43</f>
        <v>FRANCISCO TRINADO  OCHOA</v>
      </c>
      <c r="G37" s="54" t="str">
        <f>CDM!G43</f>
        <v>MARIA AYESA GARRIDO BLANCO</v>
      </c>
      <c r="H37" s="54">
        <f>CDM!I43</f>
        <v>106.85081699999999</v>
      </c>
      <c r="I37" s="4">
        <f>+IFERROR(VLOOKUP(F37,CDM!F43:M43,7,0),"")</f>
        <v>0</v>
      </c>
      <c r="J37" s="3">
        <f t="shared" si="5"/>
        <v>0</v>
      </c>
      <c r="K37" s="4">
        <f>+IFERROR(VLOOKUP(F37,CDM!F43:N43,8,0),"")</f>
        <v>12</v>
      </c>
      <c r="L37" s="7">
        <f t="shared" si="6"/>
        <v>0.11230611367248601</v>
      </c>
      <c r="M37" s="7">
        <f t="shared" si="0"/>
        <v>0</v>
      </c>
      <c r="N37" s="19">
        <f>+IFERROR(VLOOKUP(F37,CDM!F43:AA43,17,0),"")</f>
        <v>0.11230611367248601</v>
      </c>
      <c r="O37" s="19">
        <f>+IFERROR(VLOOKUP(F37,CDM!F43:AD43,20,0),"")</f>
        <v>4</v>
      </c>
      <c r="P37" s="21">
        <f>+IFERROR(VLOOKUP(F37,CDM!F43:AH43,24,0),"")</f>
        <v>5</v>
      </c>
      <c r="Q37" s="9"/>
      <c r="R37" s="4"/>
      <c r="S37" s="3" t="str">
        <f t="shared" si="7"/>
        <v/>
      </c>
      <c r="T37" s="79"/>
      <c r="U37" s="9"/>
      <c r="V37" s="4"/>
      <c r="W37" s="3" t="str">
        <f t="shared" si="8"/>
        <v/>
      </c>
      <c r="X37" s="79"/>
      <c r="Y37" s="83" t="str">
        <f t="shared" si="1"/>
        <v/>
      </c>
      <c r="Z37" s="9"/>
      <c r="AA37" s="4"/>
      <c r="AB37" s="3" t="str">
        <f t="shared" si="9"/>
        <v/>
      </c>
      <c r="AC37" s="79"/>
      <c r="AD37" s="83" t="str">
        <f t="shared" si="2"/>
        <v/>
      </c>
      <c r="AE37" s="9"/>
      <c r="AF37" s="4"/>
      <c r="AG37" s="3" t="str">
        <f t="shared" si="10"/>
        <v/>
      </c>
      <c r="AH37" s="79"/>
      <c r="AI37" s="83" t="str">
        <f t="shared" si="3"/>
        <v/>
      </c>
      <c r="AJ37" s="9"/>
      <c r="AK37" s="4"/>
      <c r="AL37" s="3" t="str">
        <f t="shared" si="11"/>
        <v/>
      </c>
      <c r="AM37" s="79"/>
      <c r="AN37" s="83" t="str">
        <f t="shared" si="4"/>
        <v/>
      </c>
    </row>
    <row r="38" spans="1:40" s="52" customFormat="1" x14ac:dyDescent="0.25">
      <c r="A38" s="8"/>
      <c r="B38" s="8"/>
      <c r="C38" s="93">
        <f>CDM!A44</f>
        <v>44739</v>
      </c>
      <c r="D38" s="107">
        <f>CDM!C44</f>
        <v>86914</v>
      </c>
      <c r="E38" s="8" t="str">
        <f>CDM!D44</f>
        <v>EMERTELEVT211</v>
      </c>
      <c r="F38" s="54" t="str">
        <f>CDM!F44</f>
        <v>URSULA JIMENEZ PEREZ</v>
      </c>
      <c r="G38" s="54" t="str">
        <f>CDM!G44</f>
        <v>MARIA AYESA GARRIDO BLANCO</v>
      </c>
      <c r="H38" s="54">
        <f>CDM!I44</f>
        <v>105.36581899999999</v>
      </c>
      <c r="I38" s="4">
        <f>+IFERROR(VLOOKUP(F38,CDM!F44:M44,7,0),"")</f>
        <v>0</v>
      </c>
      <c r="J38" s="3">
        <f t="shared" si="5"/>
        <v>0</v>
      </c>
      <c r="K38" s="4">
        <f>+IFERROR(VLOOKUP(F38,CDM!F44:N44,8,0),"")</f>
        <v>12</v>
      </c>
      <c r="L38" s="7">
        <f t="shared" si="6"/>
        <v>0.11388892635096398</v>
      </c>
      <c r="M38" s="7">
        <f t="shared" si="0"/>
        <v>0</v>
      </c>
      <c r="N38" s="19">
        <f>+IFERROR(VLOOKUP(F38,CDM!F44:AA44,17,0),"")</f>
        <v>0.11388892635096398</v>
      </c>
      <c r="O38" s="19">
        <f>+IFERROR(VLOOKUP(F38,CDM!F44:AD44,20,0),"")</f>
        <v>0</v>
      </c>
      <c r="P38" s="21">
        <f>+IFERROR(VLOOKUP(F38,CDM!F44:AH44,24,0),"")</f>
        <v>4</v>
      </c>
      <c r="Q38" s="9"/>
      <c r="R38" s="4"/>
      <c r="S38" s="3" t="str">
        <f t="shared" si="7"/>
        <v/>
      </c>
      <c r="T38" s="79"/>
      <c r="U38" s="9"/>
      <c r="V38" s="4"/>
      <c r="W38" s="3" t="str">
        <f t="shared" si="8"/>
        <v/>
      </c>
      <c r="X38" s="79"/>
      <c r="Y38" s="83" t="str">
        <f t="shared" si="1"/>
        <v/>
      </c>
      <c r="Z38" s="9"/>
      <c r="AA38" s="4"/>
      <c r="AB38" s="3" t="str">
        <f t="shared" si="9"/>
        <v/>
      </c>
      <c r="AC38" s="79"/>
      <c r="AD38" s="83" t="str">
        <f t="shared" si="2"/>
        <v/>
      </c>
      <c r="AE38" s="9"/>
      <c r="AF38" s="4"/>
      <c r="AG38" s="3" t="str">
        <f t="shared" si="10"/>
        <v/>
      </c>
      <c r="AH38" s="79"/>
      <c r="AI38" s="83" t="str">
        <f t="shared" si="3"/>
        <v/>
      </c>
      <c r="AJ38" s="9"/>
      <c r="AK38" s="4"/>
      <c r="AL38" s="3" t="str">
        <f t="shared" si="11"/>
        <v/>
      </c>
      <c r="AM38" s="79"/>
      <c r="AN38" s="83" t="str">
        <f t="shared" si="4"/>
        <v/>
      </c>
    </row>
    <row r="39" spans="1:40" s="52" customFormat="1" x14ac:dyDescent="0.25">
      <c r="A39" s="8"/>
      <c r="B39" s="8"/>
      <c r="C39" s="93">
        <f>CDM!A45</f>
        <v>44882</v>
      </c>
      <c r="D39" s="107">
        <f>CDM!C45</f>
        <v>86924</v>
      </c>
      <c r="E39" s="8" t="str">
        <f>CDM!D45</f>
        <v>EMERTELEVT248</v>
      </c>
      <c r="F39" s="54" t="str">
        <f>CDM!F45</f>
        <v>ROSA OLMO MUÑOZ</v>
      </c>
      <c r="G39" s="54" t="str">
        <f>CDM!G45</f>
        <v>MARIA AYESA GARRIDO BLANCO</v>
      </c>
      <c r="H39" s="54">
        <f>CDM!I45</f>
        <v>67.454709999999992</v>
      </c>
      <c r="I39" s="4">
        <f>+IFERROR(VLOOKUP(F39,CDM!F45:M45,7,0),"")</f>
        <v>0</v>
      </c>
      <c r="J39" s="3">
        <f t="shared" si="5"/>
        <v>0</v>
      </c>
      <c r="K39" s="4">
        <f>+IFERROR(VLOOKUP(F39,CDM!F45:N45,8,0),"")</f>
        <v>7</v>
      </c>
      <c r="L39" s="7">
        <f t="shared" si="6"/>
        <v>0.10377333176586188</v>
      </c>
      <c r="M39" s="7">
        <f t="shared" si="0"/>
        <v>0</v>
      </c>
      <c r="N39" s="19">
        <f>+IFERROR(VLOOKUP(F39,CDM!F45:AA45,17,0),"")</f>
        <v>0.10377333176586188</v>
      </c>
      <c r="O39" s="19">
        <f>+IFERROR(VLOOKUP(F39,CDM!F45:AD45,20,0),"")</f>
        <v>2</v>
      </c>
      <c r="P39" s="21">
        <f>+IFERROR(VLOOKUP(F39,CDM!F45:AH45,24,0),"")</f>
        <v>3</v>
      </c>
      <c r="Q39" s="9"/>
      <c r="R39" s="4"/>
      <c r="S39" s="3" t="str">
        <f t="shared" si="7"/>
        <v/>
      </c>
      <c r="T39" s="79"/>
      <c r="U39" s="9"/>
      <c r="V39" s="4"/>
      <c r="W39" s="3" t="str">
        <f t="shared" si="8"/>
        <v/>
      </c>
      <c r="X39" s="79"/>
      <c r="Y39" s="83" t="str">
        <f t="shared" si="1"/>
        <v/>
      </c>
      <c r="Z39" s="9"/>
      <c r="AA39" s="4"/>
      <c r="AB39" s="3" t="str">
        <f t="shared" si="9"/>
        <v/>
      </c>
      <c r="AC39" s="79"/>
      <c r="AD39" s="83" t="str">
        <f t="shared" si="2"/>
        <v/>
      </c>
      <c r="AE39" s="9"/>
      <c r="AF39" s="4"/>
      <c r="AG39" s="3" t="str">
        <f t="shared" si="10"/>
        <v/>
      </c>
      <c r="AH39" s="79"/>
      <c r="AI39" s="83" t="str">
        <f t="shared" si="3"/>
        <v/>
      </c>
      <c r="AJ39" s="9"/>
      <c r="AK39" s="4"/>
      <c r="AL39" s="3" t="str">
        <f t="shared" si="11"/>
        <v/>
      </c>
      <c r="AM39" s="79"/>
      <c r="AN39" s="83" t="str">
        <f t="shared" si="4"/>
        <v/>
      </c>
    </row>
    <row r="40" spans="1:40" s="52" customFormat="1" x14ac:dyDescent="0.25">
      <c r="A40" s="8"/>
      <c r="B40" s="8"/>
      <c r="C40" s="93">
        <f>CDM!A46</f>
        <v>44882</v>
      </c>
      <c r="D40" s="107">
        <f>CDM!C46</f>
        <v>86920</v>
      </c>
      <c r="E40" s="8" t="str">
        <f>CDM!D46</f>
        <v>EMERTELEVT246</v>
      </c>
      <c r="F40" s="54" t="str">
        <f>CDM!F46</f>
        <v>MARISOL LOPEZ DIAZ</v>
      </c>
      <c r="G40" s="54" t="str">
        <f>CDM!G46</f>
        <v>MARIA AYESA GARRIDO BLANCO</v>
      </c>
      <c r="H40" s="54">
        <f>CDM!I46</f>
        <v>77.345820000000018</v>
      </c>
      <c r="I40" s="4">
        <f>+IFERROR(VLOOKUP(F40,CDM!F46:M46,7,0),"")</f>
        <v>0</v>
      </c>
      <c r="J40" s="3">
        <f t="shared" si="5"/>
        <v>0</v>
      </c>
      <c r="K40" s="4">
        <f>+IFERROR(VLOOKUP(F40,CDM!F46:N46,8,0),"")</f>
        <v>6</v>
      </c>
      <c r="L40" s="7">
        <f t="shared" si="6"/>
        <v>7.7573681421956586E-2</v>
      </c>
      <c r="M40" s="7">
        <f t="shared" si="0"/>
        <v>0</v>
      </c>
      <c r="N40" s="19">
        <f>+IFERROR(VLOOKUP(F40,CDM!F46:AA46,17,0),"")</f>
        <v>7.7573681421956586E-2</v>
      </c>
      <c r="O40" s="19">
        <f>+IFERROR(VLOOKUP(F40,CDM!F46:AD46,20,0),"")</f>
        <v>1</v>
      </c>
      <c r="P40" s="21">
        <f>+IFERROR(VLOOKUP(F40,CDM!F46:AH46,24,0),"")</f>
        <v>5</v>
      </c>
      <c r="Q40" s="9"/>
      <c r="R40" s="4"/>
      <c r="S40" s="3" t="str">
        <f t="shared" si="7"/>
        <v/>
      </c>
      <c r="T40" s="79"/>
      <c r="U40" s="9"/>
      <c r="V40" s="4"/>
      <c r="W40" s="3" t="str">
        <f t="shared" si="8"/>
        <v/>
      </c>
      <c r="X40" s="79"/>
      <c r="Y40" s="83" t="str">
        <f t="shared" si="1"/>
        <v/>
      </c>
      <c r="Z40" s="9"/>
      <c r="AA40" s="4"/>
      <c r="AB40" s="3" t="str">
        <f t="shared" si="9"/>
        <v/>
      </c>
      <c r="AC40" s="79"/>
      <c r="AD40" s="83" t="str">
        <f t="shared" si="2"/>
        <v/>
      </c>
      <c r="AE40" s="9"/>
      <c r="AF40" s="4"/>
      <c r="AG40" s="3" t="str">
        <f t="shared" si="10"/>
        <v/>
      </c>
      <c r="AH40" s="79"/>
      <c r="AI40" s="83" t="str">
        <f t="shared" si="3"/>
        <v/>
      </c>
      <c r="AJ40" s="9"/>
      <c r="AK40" s="4"/>
      <c r="AL40" s="3" t="str">
        <f t="shared" si="11"/>
        <v/>
      </c>
      <c r="AM40" s="79"/>
      <c r="AN40" s="83" t="str">
        <f t="shared" si="4"/>
        <v/>
      </c>
    </row>
    <row r="41" spans="1:40" s="52" customFormat="1" x14ac:dyDescent="0.25">
      <c r="A41" s="8"/>
      <c r="B41" s="8"/>
      <c r="C41" s="93">
        <f>CDM!A47</f>
        <v>45026</v>
      </c>
      <c r="D41" s="107" t="str">
        <f>CDM!C47</f>
        <v>86006/89853</v>
      </c>
      <c r="E41" s="8" t="str">
        <f>CDM!D47</f>
        <v>EMERTELEVT274</v>
      </c>
      <c r="F41" s="54" t="str">
        <f>CDM!F47</f>
        <v>RAQUEL SECILLA MOLINA</v>
      </c>
      <c r="G41" s="54" t="str">
        <f>CDM!G47</f>
        <v>MARIA AYESA GARRIDO BLANCO</v>
      </c>
      <c r="H41" s="54">
        <f>CDM!I47</f>
        <v>0</v>
      </c>
      <c r="I41" s="4">
        <f>+IFERROR(VLOOKUP(F41,CDM!F47:M47,7,0),"")</f>
        <v>0</v>
      </c>
      <c r="J41" s="3" t="str">
        <f t="shared" si="5"/>
        <v/>
      </c>
      <c r="K41" s="4">
        <f>+IFERROR(VLOOKUP(F41,CDM!F47:N47,8,0),"")</f>
        <v>0</v>
      </c>
      <c r="L41" s="7" t="str">
        <f t="shared" si="6"/>
        <v/>
      </c>
      <c r="M41" s="7" t="str">
        <f t="shared" si="0"/>
        <v/>
      </c>
      <c r="N41" s="19">
        <f>+IFERROR(VLOOKUP(F41,CDM!F47:AA47,17,0),"")</f>
        <v>0</v>
      </c>
      <c r="O41" s="19">
        <f>+IFERROR(VLOOKUP(F41,CDM!F47:AD47,20,0),"")</f>
        <v>0</v>
      </c>
      <c r="P41" s="21">
        <f>+IFERROR(VLOOKUP(F41,CDM!F47:AH47,24,0),"")</f>
        <v>0</v>
      </c>
      <c r="Q41" s="9"/>
      <c r="R41" s="4"/>
      <c r="S41" s="3" t="str">
        <f t="shared" si="7"/>
        <v/>
      </c>
      <c r="T41" s="79"/>
      <c r="U41" s="9"/>
      <c r="V41" s="4"/>
      <c r="W41" s="3" t="str">
        <f t="shared" si="8"/>
        <v/>
      </c>
      <c r="X41" s="79"/>
      <c r="Y41" s="83" t="str">
        <f t="shared" si="1"/>
        <v/>
      </c>
      <c r="Z41" s="9"/>
      <c r="AA41" s="4"/>
      <c r="AB41" s="3" t="str">
        <f t="shared" si="9"/>
        <v/>
      </c>
      <c r="AC41" s="79"/>
      <c r="AD41" s="83" t="str">
        <f t="shared" si="2"/>
        <v/>
      </c>
      <c r="AE41" s="9"/>
      <c r="AF41" s="4"/>
      <c r="AG41" s="3" t="str">
        <f t="shared" si="10"/>
        <v/>
      </c>
      <c r="AH41" s="79"/>
      <c r="AI41" s="83" t="str">
        <f t="shared" si="3"/>
        <v/>
      </c>
      <c r="AJ41" s="9"/>
      <c r="AK41" s="4"/>
      <c r="AL41" s="3" t="str">
        <f t="shared" si="11"/>
        <v/>
      </c>
      <c r="AM41" s="79"/>
      <c r="AN41" s="83" t="str">
        <f t="shared" si="4"/>
        <v/>
      </c>
    </row>
    <row r="42" spans="1:40" s="52" customFormat="1" x14ac:dyDescent="0.25">
      <c r="A42" s="8"/>
      <c r="B42" s="8"/>
      <c r="C42" s="93">
        <f>CDM!A48</f>
        <v>45098</v>
      </c>
      <c r="D42" s="107">
        <f>CDM!C48</f>
        <v>87384</v>
      </c>
      <c r="E42" s="8" t="str">
        <f>CDM!D48</f>
        <v>EMERTELEVT305</v>
      </c>
      <c r="F42" s="54" t="str">
        <f>CDM!F48</f>
        <v>RAQUEL APARICIO LEDESMA</v>
      </c>
      <c r="G42" s="54" t="str">
        <f>CDM!G48</f>
        <v>MARIA AYESA GARRIDO BLANCO</v>
      </c>
      <c r="H42" s="54">
        <f>CDM!I48</f>
        <v>74.065817999999993</v>
      </c>
      <c r="I42" s="4">
        <f>+IFERROR(VLOOKUP(F42,CDM!F48:M48,7,0),"")</f>
        <v>0</v>
      </c>
      <c r="J42" s="3">
        <f t="shared" si="5"/>
        <v>0</v>
      </c>
      <c r="K42" s="4">
        <f>+IFERROR(VLOOKUP(F42,CDM!F48:N48,8,0),"")</f>
        <v>3</v>
      </c>
      <c r="L42" s="7">
        <f t="shared" si="6"/>
        <v>4.0504514511673931E-2</v>
      </c>
      <c r="M42" s="7">
        <f t="shared" si="0"/>
        <v>0</v>
      </c>
      <c r="N42" s="19">
        <f>+IFERROR(VLOOKUP(F42,CDM!F48:AA48,17,0),"")</f>
        <v>4.0504514511673931E-2</v>
      </c>
      <c r="O42" s="19">
        <f>+IFERROR(VLOOKUP(F42,CDM!F48:AD48,20,0),"")</f>
        <v>2</v>
      </c>
      <c r="P42" s="21">
        <f>+IFERROR(VLOOKUP(F42,CDM!F48:AH48,24,0),"")</f>
        <v>2</v>
      </c>
      <c r="Q42" s="9"/>
      <c r="R42" s="4"/>
      <c r="S42" s="3" t="str">
        <f t="shared" si="7"/>
        <v/>
      </c>
      <c r="T42" s="79"/>
      <c r="U42" s="9"/>
      <c r="V42" s="4"/>
      <c r="W42" s="3" t="str">
        <f t="shared" si="8"/>
        <v/>
      </c>
      <c r="X42" s="79"/>
      <c r="Y42" s="83" t="str">
        <f t="shared" si="1"/>
        <v/>
      </c>
      <c r="Z42" s="9"/>
      <c r="AA42" s="4"/>
      <c r="AB42" s="3" t="str">
        <f t="shared" si="9"/>
        <v/>
      </c>
      <c r="AC42" s="79"/>
      <c r="AD42" s="83" t="str">
        <f t="shared" si="2"/>
        <v/>
      </c>
      <c r="AE42" s="9"/>
      <c r="AF42" s="4"/>
      <c r="AG42" s="3" t="str">
        <f t="shared" si="10"/>
        <v/>
      </c>
      <c r="AH42" s="79"/>
      <c r="AI42" s="83" t="str">
        <f t="shared" si="3"/>
        <v/>
      </c>
      <c r="AJ42" s="9"/>
      <c r="AK42" s="4"/>
      <c r="AL42" s="3" t="str">
        <f t="shared" si="11"/>
        <v/>
      </c>
      <c r="AM42" s="79"/>
      <c r="AN42" s="83" t="str">
        <f t="shared" si="4"/>
        <v/>
      </c>
    </row>
    <row r="43" spans="1:40" s="52" customFormat="1" x14ac:dyDescent="0.25">
      <c r="A43" s="8"/>
      <c r="B43" s="8"/>
      <c r="C43" s="93">
        <f>CDM!A49</f>
        <v>45110</v>
      </c>
      <c r="D43" s="107">
        <f>CDM!C49</f>
        <v>87391</v>
      </c>
      <c r="E43" s="8" t="str">
        <f>CDM!D49</f>
        <v>EMERTELEVT309</v>
      </c>
      <c r="F43" s="54" t="str">
        <f>CDM!F49</f>
        <v xml:space="preserve">EVA MARIA JIMENEZ CUESTA </v>
      </c>
      <c r="G43" s="54" t="str">
        <f>CDM!G49</f>
        <v>MARIA AYESA GARRIDO BLANCO</v>
      </c>
      <c r="H43" s="54">
        <f>CDM!I49</f>
        <v>66.351096999999996</v>
      </c>
      <c r="I43" s="4">
        <f>+IFERROR(VLOOKUP(F43,CDM!F49:M49,7,0),"")</f>
        <v>0</v>
      </c>
      <c r="J43" s="3">
        <f t="shared" si="5"/>
        <v>0</v>
      </c>
      <c r="K43" s="4">
        <f>+IFERROR(VLOOKUP(F43,CDM!F49:N49,8,0),"")</f>
        <v>5</v>
      </c>
      <c r="L43" s="7">
        <f t="shared" si="6"/>
        <v>7.535670435109762E-2</v>
      </c>
      <c r="M43" s="7">
        <f t="shared" si="0"/>
        <v>0</v>
      </c>
      <c r="N43" s="19">
        <f>+IFERROR(VLOOKUP(F43,CDM!F49:AA49,17,0),"")</f>
        <v>7.535670435109762E-2</v>
      </c>
      <c r="O43" s="19">
        <f>+IFERROR(VLOOKUP(F43,CDM!F49:AD49,20,0),"")</f>
        <v>0</v>
      </c>
      <c r="P43" s="21">
        <f>+IFERROR(VLOOKUP(F43,CDM!F49:AH49,24,0),"")</f>
        <v>2</v>
      </c>
      <c r="Q43" s="9"/>
      <c r="R43" s="4"/>
      <c r="S43" s="3" t="str">
        <f t="shared" si="7"/>
        <v/>
      </c>
      <c r="T43" s="79"/>
      <c r="U43" s="9"/>
      <c r="V43" s="4"/>
      <c r="W43" s="3" t="str">
        <f t="shared" si="8"/>
        <v/>
      </c>
      <c r="X43" s="79"/>
      <c r="Y43" s="83" t="str">
        <f t="shared" si="1"/>
        <v/>
      </c>
      <c r="Z43" s="9"/>
      <c r="AA43" s="4"/>
      <c r="AB43" s="3" t="str">
        <f t="shared" si="9"/>
        <v/>
      </c>
      <c r="AC43" s="79"/>
      <c r="AD43" s="83" t="str">
        <f t="shared" si="2"/>
        <v/>
      </c>
      <c r="AE43" s="9"/>
      <c r="AF43" s="4"/>
      <c r="AG43" s="3" t="str">
        <f t="shared" si="10"/>
        <v/>
      </c>
      <c r="AH43" s="79"/>
      <c r="AI43" s="83" t="str">
        <f t="shared" si="3"/>
        <v/>
      </c>
      <c r="AJ43" s="9"/>
      <c r="AK43" s="4"/>
      <c r="AL43" s="3" t="str">
        <f t="shared" si="11"/>
        <v/>
      </c>
      <c r="AM43" s="79"/>
      <c r="AN43" s="83" t="str">
        <f t="shared" si="4"/>
        <v/>
      </c>
    </row>
    <row r="44" spans="1:40" s="52" customFormat="1" x14ac:dyDescent="0.25">
      <c r="A44" s="8"/>
      <c r="B44" s="8"/>
      <c r="C44" s="93">
        <f>CDM!A50</f>
        <v>45145</v>
      </c>
      <c r="D44" s="107">
        <f>CDM!C50</f>
        <v>89012</v>
      </c>
      <c r="E44" s="8" t="str">
        <f>CDM!D50</f>
        <v>EMERTELEVT322</v>
      </c>
      <c r="F44" s="54" t="str">
        <f>CDM!F50</f>
        <v>PATRICIA SANCHEZ MAESTRE</v>
      </c>
      <c r="G44" s="54" t="str">
        <f>CDM!G50</f>
        <v>MARIA AYESA GARRIDO BLANCO</v>
      </c>
      <c r="H44" s="54">
        <f>CDM!I50</f>
        <v>0</v>
      </c>
      <c r="I44" s="4">
        <f>+IFERROR(VLOOKUP(F44,CDM!F50:M50,7,0),"")</f>
        <v>0</v>
      </c>
      <c r="J44" s="3" t="str">
        <f t="shared" si="5"/>
        <v/>
      </c>
      <c r="K44" s="4">
        <f>+IFERROR(VLOOKUP(F44,CDM!F50:N50,8,0),"")</f>
        <v>0</v>
      </c>
      <c r="L44" s="7" t="str">
        <f t="shared" si="6"/>
        <v/>
      </c>
      <c r="M44" s="7" t="str">
        <f t="shared" si="0"/>
        <v/>
      </c>
      <c r="N44" s="19">
        <f>+IFERROR(VLOOKUP(F44,CDM!F50:AA50,17,0),"")</f>
        <v>0</v>
      </c>
      <c r="O44" s="19">
        <f>+IFERROR(VLOOKUP(F44,CDM!F50:AD50,20,0),"")</f>
        <v>0</v>
      </c>
      <c r="P44" s="21">
        <f>+IFERROR(VLOOKUP(F44,CDM!F50:AH50,24,0),"")</f>
        <v>0</v>
      </c>
      <c r="Q44" s="9"/>
      <c r="R44" s="4"/>
      <c r="S44" s="3" t="str">
        <f t="shared" si="7"/>
        <v/>
      </c>
      <c r="T44" s="79"/>
      <c r="U44" s="9"/>
      <c r="V44" s="4"/>
      <c r="W44" s="3" t="str">
        <f t="shared" si="8"/>
        <v/>
      </c>
      <c r="X44" s="79"/>
      <c r="Y44" s="83" t="str">
        <f t="shared" si="1"/>
        <v/>
      </c>
      <c r="Z44" s="9"/>
      <c r="AA44" s="4"/>
      <c r="AB44" s="3" t="str">
        <f t="shared" si="9"/>
        <v/>
      </c>
      <c r="AC44" s="79"/>
      <c r="AD44" s="83" t="str">
        <f t="shared" si="2"/>
        <v/>
      </c>
      <c r="AE44" s="9"/>
      <c r="AF44" s="4"/>
      <c r="AG44" s="3" t="str">
        <f t="shared" si="10"/>
        <v/>
      </c>
      <c r="AH44" s="79"/>
      <c r="AI44" s="83" t="str">
        <f t="shared" si="3"/>
        <v/>
      </c>
      <c r="AJ44" s="9"/>
      <c r="AK44" s="4"/>
      <c r="AL44" s="3" t="str">
        <f t="shared" si="11"/>
        <v/>
      </c>
      <c r="AM44" s="79"/>
      <c r="AN44" s="83" t="str">
        <f t="shared" si="4"/>
        <v/>
      </c>
    </row>
    <row r="45" spans="1:40" s="52" customFormat="1" x14ac:dyDescent="0.25">
      <c r="A45" s="8"/>
      <c r="B45" s="8"/>
      <c r="C45" s="93">
        <f>CDM!A51</f>
        <v>45236</v>
      </c>
      <c r="D45" s="107">
        <f>CDM!C51</f>
        <v>85553</v>
      </c>
      <c r="E45" s="8" t="str">
        <f>CDM!D51</f>
        <v>EMERTELEVT329</v>
      </c>
      <c r="F45" s="54" t="str">
        <f>CDM!F51</f>
        <v>ALEJANDRA GONZÁLEZ CABALLERO</v>
      </c>
      <c r="G45" s="54" t="str">
        <f>CDM!G51</f>
        <v>MARIA AYESA GARRIDO BLANCO</v>
      </c>
      <c r="H45" s="54">
        <f>CDM!I51</f>
        <v>101.44110000000001</v>
      </c>
      <c r="I45" s="4">
        <f>+IFERROR(VLOOKUP(F45,CDM!F51:M51,7,0),"")</f>
        <v>0</v>
      </c>
      <c r="J45" s="3">
        <f t="shared" si="5"/>
        <v>0</v>
      </c>
      <c r="K45" s="4">
        <f>+IFERROR(VLOOKUP(F45,CDM!F51:N51,8,0),"")</f>
        <v>9</v>
      </c>
      <c r="L45" s="7">
        <f t="shared" si="6"/>
        <v>8.8721435394529424E-2</v>
      </c>
      <c r="M45" s="7">
        <f t="shared" si="0"/>
        <v>0</v>
      </c>
      <c r="N45" s="19">
        <f>+IFERROR(VLOOKUP(F45,CDM!F51:AA51,17,0),"")</f>
        <v>0.10843730992664709</v>
      </c>
      <c r="O45" s="19">
        <f>+IFERROR(VLOOKUP(F45,CDM!F51:AD51,20,0),"")</f>
        <v>1</v>
      </c>
      <c r="P45" s="21">
        <f>+IFERROR(VLOOKUP(F45,CDM!F51:AH51,24,0),"")</f>
        <v>4</v>
      </c>
      <c r="Q45" s="9"/>
      <c r="R45" s="4"/>
      <c r="S45" s="3" t="str">
        <f t="shared" si="7"/>
        <v/>
      </c>
      <c r="T45" s="79"/>
      <c r="U45" s="9"/>
      <c r="V45" s="4"/>
      <c r="W45" s="3" t="str">
        <f t="shared" si="8"/>
        <v/>
      </c>
      <c r="X45" s="79"/>
      <c r="Y45" s="83" t="str">
        <f t="shared" si="1"/>
        <v/>
      </c>
      <c r="Z45" s="9"/>
      <c r="AA45" s="4"/>
      <c r="AB45" s="3" t="str">
        <f t="shared" si="9"/>
        <v/>
      </c>
      <c r="AC45" s="79"/>
      <c r="AD45" s="83" t="str">
        <f t="shared" si="2"/>
        <v/>
      </c>
      <c r="AE45" s="9"/>
      <c r="AF45" s="4"/>
      <c r="AG45" s="3" t="str">
        <f t="shared" si="10"/>
        <v/>
      </c>
      <c r="AH45" s="79"/>
      <c r="AI45" s="83" t="str">
        <f t="shared" si="3"/>
        <v/>
      </c>
      <c r="AJ45" s="9"/>
      <c r="AK45" s="4"/>
      <c r="AL45" s="3" t="str">
        <f t="shared" si="11"/>
        <v/>
      </c>
      <c r="AM45" s="79"/>
      <c r="AN45" s="83" t="str">
        <f t="shared" si="4"/>
        <v/>
      </c>
    </row>
    <row r="46" spans="1:40" s="52" customFormat="1" x14ac:dyDescent="0.25">
      <c r="A46" s="8"/>
      <c r="B46" s="8"/>
      <c r="C46" s="93">
        <f>CDM!A52</f>
        <v>45321</v>
      </c>
      <c r="D46" s="107">
        <f>CDM!C52</f>
        <v>85559</v>
      </c>
      <c r="E46" s="8" t="str">
        <f>CDM!D52</f>
        <v>EMERTELEVT348</v>
      </c>
      <c r="F46" s="54" t="str">
        <f>CDM!F52</f>
        <v>BLANCA MARQUEZ LÓPEZ</v>
      </c>
      <c r="G46" s="54" t="str">
        <f>CDM!G52</f>
        <v>MARIA AYESA GARRIDO BLANCO</v>
      </c>
      <c r="H46" s="54">
        <f>CDM!I52</f>
        <v>91.564158000000006</v>
      </c>
      <c r="I46" s="4">
        <f>+IFERROR(VLOOKUP(F46,CDM!F52:M52,7,0),"")</f>
        <v>0</v>
      </c>
      <c r="J46" s="3">
        <f t="shared" si="5"/>
        <v>0</v>
      </c>
      <c r="K46" s="4">
        <f>+IFERROR(VLOOKUP(F46,CDM!F52:N52,8,0),"")</f>
        <v>3</v>
      </c>
      <c r="L46" s="7">
        <f t="shared" si="6"/>
        <v>3.2763911835458584E-2</v>
      </c>
      <c r="M46" s="7">
        <f t="shared" si="0"/>
        <v>0</v>
      </c>
      <c r="N46" s="19">
        <f>+IFERROR(VLOOKUP(F46,CDM!F52:AA52,17,0),"")</f>
        <v>3.2763911835458584E-2</v>
      </c>
      <c r="O46" s="19">
        <f>+IFERROR(VLOOKUP(F46,CDM!F52:AD52,20,0),"")</f>
        <v>0</v>
      </c>
      <c r="P46" s="21">
        <f>+IFERROR(VLOOKUP(F46,CDM!F52:AH52,24,0),"")</f>
        <v>1</v>
      </c>
      <c r="Q46" s="9"/>
      <c r="R46" s="4"/>
      <c r="S46" s="3" t="str">
        <f t="shared" si="7"/>
        <v/>
      </c>
      <c r="T46" s="79"/>
      <c r="U46" s="9"/>
      <c r="V46" s="4"/>
      <c r="W46" s="3" t="str">
        <f t="shared" si="8"/>
        <v/>
      </c>
      <c r="X46" s="79"/>
      <c r="Y46" s="83" t="str">
        <f t="shared" si="1"/>
        <v/>
      </c>
      <c r="Z46" s="9"/>
      <c r="AA46" s="4"/>
      <c r="AB46" s="3" t="str">
        <f t="shared" si="9"/>
        <v/>
      </c>
      <c r="AC46" s="79"/>
      <c r="AD46" s="83" t="str">
        <f t="shared" si="2"/>
        <v/>
      </c>
      <c r="AE46" s="9"/>
      <c r="AF46" s="4"/>
      <c r="AG46" s="3" t="str">
        <f t="shared" si="10"/>
        <v/>
      </c>
      <c r="AH46" s="79"/>
      <c r="AI46" s="83" t="str">
        <f t="shared" si="3"/>
        <v/>
      </c>
      <c r="AJ46" s="9"/>
      <c r="AK46" s="4"/>
      <c r="AL46" s="3" t="str">
        <f t="shared" si="11"/>
        <v/>
      </c>
      <c r="AM46" s="79"/>
      <c r="AN46" s="83" t="str">
        <f t="shared" si="4"/>
        <v/>
      </c>
    </row>
    <row r="47" spans="1:40" s="52" customFormat="1" x14ac:dyDescent="0.25">
      <c r="A47" s="8"/>
      <c r="B47" s="8"/>
      <c r="C47" s="93">
        <f>CDM!A53</f>
        <v>45341</v>
      </c>
      <c r="D47" s="107">
        <f>CDM!C53</f>
        <v>85571</v>
      </c>
      <c r="E47" s="8" t="str">
        <f>CDM!D53</f>
        <v>EMERTELEVT359</v>
      </c>
      <c r="F47" s="54" t="str">
        <f>CDM!F53</f>
        <v>FERNANDO DE TORO MUÑOZ</v>
      </c>
      <c r="G47" s="54" t="str">
        <f>CDM!G53</f>
        <v>MARIA AYESA GARRIDO BLANCO</v>
      </c>
      <c r="H47" s="54">
        <f>CDM!I53</f>
        <v>81.662207999999978</v>
      </c>
      <c r="I47" s="4">
        <f>+IFERROR(VLOOKUP(F47,CDM!F53:M53,7,0),"")</f>
        <v>0</v>
      </c>
      <c r="J47" s="3">
        <f t="shared" si="5"/>
        <v>0</v>
      </c>
      <c r="K47" s="4">
        <f>+IFERROR(VLOOKUP(F47,CDM!F53:N53,8,0),"")</f>
        <v>16</v>
      </c>
      <c r="L47" s="7">
        <f t="shared" si="6"/>
        <v>0.19592906427413773</v>
      </c>
      <c r="M47" s="7">
        <f t="shared" si="0"/>
        <v>0</v>
      </c>
      <c r="N47" s="19">
        <f>+IFERROR(VLOOKUP(F47,CDM!F53:AA53,17,0),"")</f>
        <v>0.19592906427413773</v>
      </c>
      <c r="O47" s="19">
        <f>+IFERROR(VLOOKUP(F47,CDM!F53:AD53,20,0),"")</f>
        <v>0</v>
      </c>
      <c r="P47" s="21">
        <f>+IFERROR(VLOOKUP(F47,CDM!F53:AH53,24,0),"")</f>
        <v>5</v>
      </c>
      <c r="Q47" s="9"/>
      <c r="R47" s="4"/>
      <c r="S47" s="3" t="str">
        <f t="shared" si="7"/>
        <v/>
      </c>
      <c r="T47" s="79"/>
      <c r="U47" s="9"/>
      <c r="V47" s="4"/>
      <c r="W47" s="3" t="str">
        <f t="shared" si="8"/>
        <v/>
      </c>
      <c r="X47" s="79"/>
      <c r="Y47" s="83" t="str">
        <f t="shared" si="1"/>
        <v/>
      </c>
      <c r="Z47" s="9"/>
      <c r="AA47" s="4"/>
      <c r="AB47" s="3" t="str">
        <f t="shared" si="9"/>
        <v/>
      </c>
      <c r="AC47" s="79"/>
      <c r="AD47" s="83" t="str">
        <f t="shared" si="2"/>
        <v/>
      </c>
      <c r="AE47" s="9"/>
      <c r="AF47" s="4"/>
      <c r="AG47" s="3" t="str">
        <f t="shared" si="10"/>
        <v/>
      </c>
      <c r="AH47" s="79"/>
      <c r="AI47" s="83" t="str">
        <f t="shared" si="3"/>
        <v/>
      </c>
      <c r="AJ47" s="9"/>
      <c r="AK47" s="4"/>
      <c r="AL47" s="3" t="str">
        <f t="shared" si="11"/>
        <v/>
      </c>
      <c r="AM47" s="79"/>
      <c r="AN47" s="83" t="str">
        <f t="shared" si="4"/>
        <v/>
      </c>
    </row>
    <row r="48" spans="1:40" s="52" customFormat="1" x14ac:dyDescent="0.25">
      <c r="A48" s="8"/>
      <c r="B48" s="8"/>
      <c r="C48" s="93">
        <f>CDM!A54</f>
        <v>45414</v>
      </c>
      <c r="D48" s="107">
        <f>CDM!C54</f>
        <v>85035</v>
      </c>
      <c r="E48" s="8" t="str">
        <f>CDM!D54</f>
        <v>EMERTELEVT363</v>
      </c>
      <c r="F48" s="54" t="str">
        <f>CDM!F54</f>
        <v>ANTONIO JULIA MOLERO</v>
      </c>
      <c r="G48" s="54" t="str">
        <f>CDM!G54</f>
        <v>MARIA AYESA GARRIDO BLANCO</v>
      </c>
      <c r="H48" s="54">
        <f>CDM!I54</f>
        <v>111.73443099999999</v>
      </c>
      <c r="I48" s="4">
        <f>+IFERROR(VLOOKUP(F48,CDM!F54:M54,7,0),"")</f>
        <v>0</v>
      </c>
      <c r="J48" s="3">
        <f t="shared" si="5"/>
        <v>0</v>
      </c>
      <c r="K48" s="4">
        <f>+IFERROR(VLOOKUP(F48,CDM!F54:N54,8,0),"")</f>
        <v>6</v>
      </c>
      <c r="L48" s="7">
        <f t="shared" si="6"/>
        <v>5.3698756473731901E-2</v>
      </c>
      <c r="M48" s="7">
        <f t="shared" si="0"/>
        <v>0</v>
      </c>
      <c r="N48" s="19">
        <f>+IFERROR(VLOOKUP(F48,CDM!F54:AA54,17,0),"")</f>
        <v>5.3698756473731901E-2</v>
      </c>
      <c r="O48" s="19">
        <f>+IFERROR(VLOOKUP(F48,CDM!F54:AD54,20,0),"")</f>
        <v>0</v>
      </c>
      <c r="P48" s="21">
        <f>+IFERROR(VLOOKUP(F48,CDM!F54:AH54,24,0),"")</f>
        <v>3</v>
      </c>
      <c r="Q48" s="9"/>
      <c r="R48" s="4"/>
      <c r="S48" s="3" t="str">
        <f t="shared" si="7"/>
        <v/>
      </c>
      <c r="T48" s="79"/>
      <c r="U48" s="9"/>
      <c r="V48" s="4"/>
      <c r="W48" s="3" t="str">
        <f t="shared" si="8"/>
        <v/>
      </c>
      <c r="X48" s="79"/>
      <c r="Y48" s="83" t="str">
        <f t="shared" si="1"/>
        <v/>
      </c>
      <c r="Z48" s="9"/>
      <c r="AA48" s="4"/>
      <c r="AB48" s="3" t="str">
        <f t="shared" si="9"/>
        <v/>
      </c>
      <c r="AC48" s="79"/>
      <c r="AD48" s="83" t="str">
        <f t="shared" si="2"/>
        <v/>
      </c>
      <c r="AE48" s="9"/>
      <c r="AF48" s="4"/>
      <c r="AG48" s="3" t="str">
        <f t="shared" si="10"/>
        <v/>
      </c>
      <c r="AH48" s="79"/>
      <c r="AI48" s="83" t="str">
        <f t="shared" si="3"/>
        <v/>
      </c>
      <c r="AJ48" s="9"/>
      <c r="AK48" s="4"/>
      <c r="AL48" s="3" t="str">
        <f t="shared" si="11"/>
        <v/>
      </c>
      <c r="AM48" s="79"/>
      <c r="AN48" s="83" t="str">
        <f t="shared" si="4"/>
        <v/>
      </c>
    </row>
    <row r="49" spans="1:40" s="52" customFormat="1" x14ac:dyDescent="0.25">
      <c r="A49" s="8"/>
      <c r="B49" s="8"/>
      <c r="C49" s="93">
        <f>CDM!A55</f>
        <v>45414</v>
      </c>
      <c r="D49" s="107">
        <f>CDM!C55</f>
        <v>85051</v>
      </c>
      <c r="E49" s="8" t="str">
        <f>CDM!D55</f>
        <v>EMERTELEVT369</v>
      </c>
      <c r="F49" s="54" t="str">
        <f>CDM!F55</f>
        <v>ANA GONZALEZ MOLINA</v>
      </c>
      <c r="G49" s="54" t="str">
        <f>CDM!G55</f>
        <v>MARIA AYESA GARRIDO BLANCO</v>
      </c>
      <c r="H49" s="54">
        <f>CDM!I55</f>
        <v>88.985266999999993</v>
      </c>
      <c r="I49" s="4">
        <f>+IFERROR(VLOOKUP(F49,CDM!F55:M55,7,0),"")</f>
        <v>0</v>
      </c>
      <c r="J49" s="3">
        <f t="shared" si="5"/>
        <v>0</v>
      </c>
      <c r="K49" s="4">
        <f>+IFERROR(VLOOKUP(F49,CDM!F55:N55,8,0),"")</f>
        <v>10</v>
      </c>
      <c r="L49" s="7">
        <f t="shared" si="6"/>
        <v>0.11237815356557845</v>
      </c>
      <c r="M49" s="7">
        <f t="shared" si="0"/>
        <v>0</v>
      </c>
      <c r="N49" s="19">
        <f>+IFERROR(VLOOKUP(F49,CDM!F55:AA55,17,0),"")</f>
        <v>0.11237815356557845</v>
      </c>
      <c r="O49" s="19">
        <f>+IFERROR(VLOOKUP(F49,CDM!F55:AD55,20,0),"")</f>
        <v>1</v>
      </c>
      <c r="P49" s="21">
        <f>+IFERROR(VLOOKUP(F49,CDM!F55:AH55,24,0),"")</f>
        <v>4</v>
      </c>
      <c r="Q49" s="9"/>
      <c r="R49" s="4"/>
      <c r="S49" s="3" t="str">
        <f t="shared" si="7"/>
        <v/>
      </c>
      <c r="T49" s="79"/>
      <c r="U49" s="9"/>
      <c r="V49" s="4"/>
      <c r="W49" s="3" t="str">
        <f t="shared" si="8"/>
        <v/>
      </c>
      <c r="X49" s="79"/>
      <c r="Y49" s="83" t="str">
        <f t="shared" si="1"/>
        <v/>
      </c>
      <c r="Z49" s="9"/>
      <c r="AA49" s="4"/>
      <c r="AB49" s="3" t="str">
        <f t="shared" si="9"/>
        <v/>
      </c>
      <c r="AC49" s="79"/>
      <c r="AD49" s="83" t="str">
        <f t="shared" si="2"/>
        <v/>
      </c>
      <c r="AE49" s="9"/>
      <c r="AF49" s="4"/>
      <c r="AG49" s="3" t="str">
        <f t="shared" si="10"/>
        <v/>
      </c>
      <c r="AH49" s="79"/>
      <c r="AI49" s="83" t="str">
        <f t="shared" si="3"/>
        <v/>
      </c>
      <c r="AJ49" s="9"/>
      <c r="AK49" s="4"/>
      <c r="AL49" s="3" t="str">
        <f t="shared" si="11"/>
        <v/>
      </c>
      <c r="AM49" s="79"/>
      <c r="AN49" s="83" t="str">
        <f t="shared" si="4"/>
        <v/>
      </c>
    </row>
    <row r="50" spans="1:40" s="52" customFormat="1" x14ac:dyDescent="0.25">
      <c r="A50" s="8"/>
      <c r="B50" s="8"/>
      <c r="C50" s="93">
        <f>CDM!A56</f>
        <v>45467</v>
      </c>
      <c r="D50" s="107">
        <f>CDM!C56</f>
        <v>85574</v>
      </c>
      <c r="E50" s="8" t="str">
        <f>CDM!D56</f>
        <v>EMERTELEVT403</v>
      </c>
      <c r="F50" s="54" t="str">
        <f>CDM!F56</f>
        <v>JOSE ANTONIO LORENTE FLORES</v>
      </c>
      <c r="G50" s="54" t="str">
        <f>CDM!G56</f>
        <v>MARIA AYESA GARRIDO BLANCO</v>
      </c>
      <c r="H50" s="54">
        <f>CDM!I56</f>
        <v>0</v>
      </c>
      <c r="I50" s="4">
        <f>+IFERROR(VLOOKUP(F50,CDM!F56:M56,7,0),"")</f>
        <v>0</v>
      </c>
      <c r="J50" s="3" t="str">
        <f t="shared" si="5"/>
        <v/>
      </c>
      <c r="K50" s="4">
        <f>+IFERROR(VLOOKUP(F50,CDM!F56:N56,8,0),"")</f>
        <v>0</v>
      </c>
      <c r="L50" s="7" t="str">
        <f t="shared" si="6"/>
        <v/>
      </c>
      <c r="M50" s="7" t="str">
        <f t="shared" si="0"/>
        <v/>
      </c>
      <c r="N50" s="19">
        <f>+IFERROR(VLOOKUP(F50,CDM!F56:AA56,17,0),"")</f>
        <v>0</v>
      </c>
      <c r="O50" s="19">
        <f>+IFERROR(VLOOKUP(F50,CDM!F56:AD56,20,0),"")</f>
        <v>0</v>
      </c>
      <c r="P50" s="21">
        <f>+IFERROR(VLOOKUP(F50,CDM!F56:AH56,24,0),"")</f>
        <v>0</v>
      </c>
      <c r="Q50" s="9"/>
      <c r="R50" s="4"/>
      <c r="S50" s="3" t="str">
        <f t="shared" si="7"/>
        <v/>
      </c>
      <c r="T50" s="79"/>
      <c r="U50" s="9"/>
      <c r="V50" s="4"/>
      <c r="W50" s="3" t="str">
        <f t="shared" si="8"/>
        <v/>
      </c>
      <c r="X50" s="79"/>
      <c r="Y50" s="83" t="str">
        <f t="shared" si="1"/>
        <v/>
      </c>
      <c r="Z50" s="9"/>
      <c r="AA50" s="4"/>
      <c r="AB50" s="3" t="str">
        <f t="shared" si="9"/>
        <v/>
      </c>
      <c r="AC50" s="79"/>
      <c r="AD50" s="83" t="str">
        <f t="shared" si="2"/>
        <v/>
      </c>
      <c r="AE50" s="9"/>
      <c r="AF50" s="4"/>
      <c r="AG50" s="3" t="str">
        <f t="shared" si="10"/>
        <v/>
      </c>
      <c r="AH50" s="79"/>
      <c r="AI50" s="83" t="str">
        <f t="shared" si="3"/>
        <v/>
      </c>
      <c r="AJ50" s="9"/>
      <c r="AK50" s="4"/>
      <c r="AL50" s="3" t="str">
        <f t="shared" si="11"/>
        <v/>
      </c>
      <c r="AM50" s="79"/>
      <c r="AN50" s="83" t="str">
        <f t="shared" si="4"/>
        <v/>
      </c>
    </row>
    <row r="51" spans="1:40" s="52" customFormat="1" x14ac:dyDescent="0.25">
      <c r="A51" s="8"/>
      <c r="B51" s="8"/>
      <c r="C51" s="93">
        <f>CDM!A57</f>
        <v>44480</v>
      </c>
      <c r="D51" s="107" t="str">
        <f>CDM!C57</f>
        <v>86398/89981</v>
      </c>
      <c r="E51" s="8" t="str">
        <f>CDM!D57</f>
        <v>EMERTELEVT041</v>
      </c>
      <c r="F51" s="54" t="str">
        <f>CDM!F57</f>
        <v>CONSTANZA BARBERO OLMO</v>
      </c>
      <c r="G51" s="54" t="str">
        <f>CDM!G57</f>
        <v>RAQUEL GARCIA SUESCUM</v>
      </c>
      <c r="H51" s="54">
        <f>CDM!I57</f>
        <v>0</v>
      </c>
      <c r="I51" s="4">
        <f>+IFERROR(VLOOKUP(F51,CDM!F57:M57,7,0),"")</f>
        <v>0</v>
      </c>
      <c r="J51" s="3" t="str">
        <f t="shared" si="5"/>
        <v/>
      </c>
      <c r="K51" s="4">
        <f>+IFERROR(VLOOKUP(F51,CDM!F57:N57,8,0),"")</f>
        <v>0</v>
      </c>
      <c r="L51" s="7" t="str">
        <f t="shared" si="6"/>
        <v/>
      </c>
      <c r="M51" s="7" t="str">
        <f t="shared" si="0"/>
        <v/>
      </c>
      <c r="N51" s="19">
        <f>+IFERROR(VLOOKUP(F51,CDM!F57:AA57,17,0),"")</f>
        <v>0</v>
      </c>
      <c r="O51" s="19">
        <f>+IFERROR(VLOOKUP(F51,CDM!F57:AD57,20,0),"")</f>
        <v>0</v>
      </c>
      <c r="P51" s="21">
        <f>+IFERROR(VLOOKUP(F51,CDM!F57:AH57,24,0),"")</f>
        <v>0</v>
      </c>
      <c r="Q51" s="9"/>
      <c r="R51" s="4"/>
      <c r="S51" s="3" t="str">
        <f t="shared" si="7"/>
        <v/>
      </c>
      <c r="T51" s="79"/>
      <c r="U51" s="9"/>
      <c r="V51" s="4"/>
      <c r="W51" s="3" t="str">
        <f t="shared" si="8"/>
        <v/>
      </c>
      <c r="X51" s="79"/>
      <c r="Y51" s="83" t="str">
        <f t="shared" si="1"/>
        <v/>
      </c>
      <c r="Z51" s="9"/>
      <c r="AA51" s="4"/>
      <c r="AB51" s="3" t="str">
        <f t="shared" si="9"/>
        <v/>
      </c>
      <c r="AC51" s="79"/>
      <c r="AD51" s="83" t="str">
        <f t="shared" si="2"/>
        <v/>
      </c>
      <c r="AE51" s="9"/>
      <c r="AF51" s="4"/>
      <c r="AG51" s="3" t="str">
        <f t="shared" si="10"/>
        <v/>
      </c>
      <c r="AH51" s="79"/>
      <c r="AI51" s="83" t="str">
        <f t="shared" si="3"/>
        <v/>
      </c>
      <c r="AJ51" s="9"/>
      <c r="AK51" s="4"/>
      <c r="AL51" s="3" t="str">
        <f t="shared" si="11"/>
        <v/>
      </c>
      <c r="AM51" s="79"/>
      <c r="AN51" s="83" t="str">
        <f t="shared" si="4"/>
        <v/>
      </c>
    </row>
    <row r="52" spans="1:40" s="52" customFormat="1" x14ac:dyDescent="0.25">
      <c r="A52" s="8"/>
      <c r="B52" s="8"/>
      <c r="C52" s="93">
        <f>CDM!A58</f>
        <v>44658</v>
      </c>
      <c r="D52" s="107">
        <f>CDM!C58</f>
        <v>86772</v>
      </c>
      <c r="E52" s="8" t="str">
        <f>CDM!D58</f>
        <v>EMERTELEVT161</v>
      </c>
      <c r="F52" s="54" t="str">
        <f>CDM!F58</f>
        <v>LAURA VILLEGAS RUIZ</v>
      </c>
      <c r="G52" s="54" t="str">
        <f>CDM!G58</f>
        <v>RAQUEL GARCIA SUESCUM</v>
      </c>
      <c r="H52" s="54">
        <f>CDM!I58</f>
        <v>3.1911109999999998</v>
      </c>
      <c r="I52" s="4">
        <f>+IFERROR(VLOOKUP(F52,CDM!F58:M58,7,0),"")</f>
        <v>0</v>
      </c>
      <c r="J52" s="3">
        <f t="shared" si="5"/>
        <v>0</v>
      </c>
      <c r="K52" s="4">
        <f>+IFERROR(VLOOKUP(F52,CDM!F58:N58,8,0),"")</f>
        <v>0</v>
      </c>
      <c r="L52" s="7">
        <f t="shared" si="6"/>
        <v>0</v>
      </c>
      <c r="M52" s="7" t="str">
        <f t="shared" si="0"/>
        <v/>
      </c>
      <c r="N52" s="19">
        <f>+IFERROR(VLOOKUP(F52,CDM!F58:AA58,17,0),"")</f>
        <v>0</v>
      </c>
      <c r="O52" s="19">
        <f>+IFERROR(VLOOKUP(F52,CDM!F58:AD58,20,0),"")</f>
        <v>0</v>
      </c>
      <c r="P52" s="21">
        <f>+IFERROR(VLOOKUP(F52,CDM!F58:AH58,24,0),"")</f>
        <v>0</v>
      </c>
      <c r="Q52" s="9"/>
      <c r="R52" s="4"/>
      <c r="S52" s="3" t="str">
        <f t="shared" si="7"/>
        <v/>
      </c>
      <c r="T52" s="79"/>
      <c r="U52" s="9"/>
      <c r="V52" s="4"/>
      <c r="W52" s="3" t="str">
        <f t="shared" si="8"/>
        <v/>
      </c>
      <c r="X52" s="79"/>
      <c r="Y52" s="83" t="str">
        <f t="shared" si="1"/>
        <v/>
      </c>
      <c r="Z52" s="9"/>
      <c r="AA52" s="4"/>
      <c r="AB52" s="3" t="str">
        <f t="shared" si="9"/>
        <v/>
      </c>
      <c r="AC52" s="79"/>
      <c r="AD52" s="83" t="str">
        <f t="shared" si="2"/>
        <v/>
      </c>
      <c r="AE52" s="9"/>
      <c r="AF52" s="4"/>
      <c r="AG52" s="3" t="str">
        <f t="shared" si="10"/>
        <v/>
      </c>
      <c r="AH52" s="79"/>
      <c r="AI52" s="83" t="str">
        <f t="shared" si="3"/>
        <v/>
      </c>
      <c r="AJ52" s="9"/>
      <c r="AK52" s="4"/>
      <c r="AL52" s="3" t="str">
        <f t="shared" si="11"/>
        <v/>
      </c>
      <c r="AM52" s="79"/>
      <c r="AN52" s="83" t="str">
        <f t="shared" si="4"/>
        <v/>
      </c>
    </row>
    <row r="53" spans="1:40" s="52" customFormat="1" x14ac:dyDescent="0.25">
      <c r="A53" s="8"/>
      <c r="B53" s="8"/>
      <c r="C53" s="93">
        <f>CDM!A59</f>
        <v>44679</v>
      </c>
      <c r="D53" s="107">
        <f>CDM!C59</f>
        <v>86471</v>
      </c>
      <c r="E53" s="8" t="str">
        <f>CDM!D59</f>
        <v>EMERTELEVT165</v>
      </c>
      <c r="F53" s="54" t="str">
        <f>CDM!F59</f>
        <v>LUIS FELIPE CARVAJAL JULIAC</v>
      </c>
      <c r="G53" s="54" t="str">
        <f>CDM!G59</f>
        <v>RAQUEL GARCIA SUESCUM</v>
      </c>
      <c r="H53" s="54">
        <f>CDM!I59</f>
        <v>0</v>
      </c>
      <c r="I53" s="4">
        <f>+IFERROR(VLOOKUP(F53,CDM!F59:M59,7,0),"")</f>
        <v>0</v>
      </c>
      <c r="J53" s="3" t="str">
        <f t="shared" si="5"/>
        <v/>
      </c>
      <c r="K53" s="4">
        <f>+IFERROR(VLOOKUP(F53,CDM!F59:N59,8,0),"")</f>
        <v>0</v>
      </c>
      <c r="L53" s="7" t="str">
        <f t="shared" si="6"/>
        <v/>
      </c>
      <c r="M53" s="7" t="str">
        <f t="shared" si="0"/>
        <v/>
      </c>
      <c r="N53" s="19">
        <f>+IFERROR(VLOOKUP(F53,CDM!F59:AA59,17,0),"")</f>
        <v>0</v>
      </c>
      <c r="O53" s="19">
        <f>+IFERROR(VLOOKUP(F53,CDM!F59:AD59,20,0),"")</f>
        <v>0</v>
      </c>
      <c r="P53" s="21">
        <f>+IFERROR(VLOOKUP(F53,CDM!F59:AH59,24,0),"")</f>
        <v>0</v>
      </c>
      <c r="Q53" s="9"/>
      <c r="R53" s="4"/>
      <c r="S53" s="3" t="str">
        <f t="shared" si="7"/>
        <v/>
      </c>
      <c r="T53" s="79"/>
      <c r="U53" s="9"/>
      <c r="V53" s="4"/>
      <c r="W53" s="3" t="str">
        <f t="shared" si="8"/>
        <v/>
      </c>
      <c r="X53" s="79"/>
      <c r="Y53" s="83" t="str">
        <f t="shared" si="1"/>
        <v/>
      </c>
      <c r="Z53" s="9"/>
      <c r="AA53" s="4"/>
      <c r="AB53" s="3" t="str">
        <f t="shared" si="9"/>
        <v/>
      </c>
      <c r="AC53" s="79"/>
      <c r="AD53" s="83" t="str">
        <f t="shared" si="2"/>
        <v/>
      </c>
      <c r="AE53" s="9"/>
      <c r="AF53" s="4"/>
      <c r="AG53" s="3" t="str">
        <f t="shared" si="10"/>
        <v/>
      </c>
      <c r="AH53" s="79"/>
      <c r="AI53" s="83" t="str">
        <f t="shared" si="3"/>
        <v/>
      </c>
      <c r="AJ53" s="9"/>
      <c r="AK53" s="4"/>
      <c r="AL53" s="3" t="str">
        <f t="shared" si="11"/>
        <v/>
      </c>
      <c r="AM53" s="79"/>
      <c r="AN53" s="83" t="str">
        <f t="shared" si="4"/>
        <v/>
      </c>
    </row>
    <row r="54" spans="1:40" s="52" customFormat="1" x14ac:dyDescent="0.25">
      <c r="A54" s="8"/>
      <c r="B54" s="8"/>
      <c r="C54" s="93">
        <f>CDM!A60</f>
        <v>44700</v>
      </c>
      <c r="D54" s="107">
        <f>CDM!C60</f>
        <v>86807</v>
      </c>
      <c r="E54" s="8" t="str">
        <f>CDM!D60</f>
        <v>EMERTELEVT183</v>
      </c>
      <c r="F54" s="54" t="str">
        <f>CDM!F60</f>
        <v>INES MARTINEZ GARCIA</v>
      </c>
      <c r="G54" s="54" t="str">
        <f>CDM!G60</f>
        <v>RAQUEL GARCIA SUESCUM</v>
      </c>
      <c r="H54" s="54">
        <f>CDM!I60</f>
        <v>67.770542000000006</v>
      </c>
      <c r="I54" s="4">
        <f>+IFERROR(VLOOKUP(F54,CDM!F60:M60,7,0),"")</f>
        <v>0</v>
      </c>
      <c r="J54" s="3">
        <f t="shared" si="5"/>
        <v>0</v>
      </c>
      <c r="K54" s="4">
        <f>+IFERROR(VLOOKUP(F54,CDM!F60:N60,8,0),"")</f>
        <v>10</v>
      </c>
      <c r="L54" s="7">
        <f t="shared" si="6"/>
        <v>0.14755673637669889</v>
      </c>
      <c r="M54" s="7">
        <f t="shared" si="0"/>
        <v>0</v>
      </c>
      <c r="N54" s="19">
        <f>+IFERROR(VLOOKUP(F54,CDM!F60:AA60,17,0),"")</f>
        <v>0.14755673637669889</v>
      </c>
      <c r="O54" s="19">
        <f>+IFERROR(VLOOKUP(F54,CDM!F60:AD60,20,0),"")</f>
        <v>4</v>
      </c>
      <c r="P54" s="21">
        <f>+IFERROR(VLOOKUP(F54,CDM!F60:AH60,24,0),"")</f>
        <v>5</v>
      </c>
      <c r="Q54" s="9"/>
      <c r="R54" s="4"/>
      <c r="S54" s="3" t="str">
        <f t="shared" si="7"/>
        <v/>
      </c>
      <c r="T54" s="79"/>
      <c r="U54" s="9"/>
      <c r="V54" s="4"/>
      <c r="W54" s="3" t="str">
        <f t="shared" si="8"/>
        <v/>
      </c>
      <c r="X54" s="79"/>
      <c r="Y54" s="83" t="str">
        <f t="shared" si="1"/>
        <v/>
      </c>
      <c r="Z54" s="9"/>
      <c r="AA54" s="4"/>
      <c r="AB54" s="3" t="str">
        <f t="shared" si="9"/>
        <v/>
      </c>
      <c r="AC54" s="79"/>
      <c r="AD54" s="83" t="str">
        <f t="shared" si="2"/>
        <v/>
      </c>
      <c r="AE54" s="9"/>
      <c r="AF54" s="4"/>
      <c r="AG54" s="3" t="str">
        <f t="shared" si="10"/>
        <v/>
      </c>
      <c r="AH54" s="79"/>
      <c r="AI54" s="83" t="str">
        <f t="shared" si="3"/>
        <v/>
      </c>
      <c r="AJ54" s="9"/>
      <c r="AK54" s="4"/>
      <c r="AL54" s="3" t="str">
        <f t="shared" si="11"/>
        <v/>
      </c>
      <c r="AM54" s="79"/>
      <c r="AN54" s="83" t="str">
        <f t="shared" si="4"/>
        <v/>
      </c>
    </row>
    <row r="55" spans="1:40" s="52" customFormat="1" x14ac:dyDescent="0.25">
      <c r="A55" s="8"/>
      <c r="B55" s="8"/>
      <c r="C55" s="93">
        <f>CDM!A61</f>
        <v>44721</v>
      </c>
      <c r="D55" s="107">
        <f>CDM!C61</f>
        <v>86808</v>
      </c>
      <c r="E55" s="8" t="str">
        <f>CDM!D61</f>
        <v>EMERTELEVT206</v>
      </c>
      <c r="F55" s="54" t="str">
        <f>CDM!F61</f>
        <v>MELANI PRIEGO GALLARDO</v>
      </c>
      <c r="G55" s="54" t="str">
        <f>CDM!G61</f>
        <v>RAQUEL GARCIA SUESCUM</v>
      </c>
      <c r="H55" s="54">
        <f>CDM!I61</f>
        <v>0</v>
      </c>
      <c r="I55" s="4">
        <f>+IFERROR(VLOOKUP(F55,CDM!F61:M61,7,0),"")</f>
        <v>0</v>
      </c>
      <c r="J55" s="3" t="str">
        <f t="shared" si="5"/>
        <v/>
      </c>
      <c r="K55" s="4">
        <f>+IFERROR(VLOOKUP(F55,CDM!F61:N61,8,0),"")</f>
        <v>2</v>
      </c>
      <c r="L55" s="7" t="str">
        <f t="shared" si="6"/>
        <v/>
      </c>
      <c r="M55" s="7">
        <f t="shared" si="0"/>
        <v>0</v>
      </c>
      <c r="N55" s="19">
        <f>+IFERROR(VLOOKUP(F55,CDM!F61:AA61,17,0),"")</f>
        <v>0</v>
      </c>
      <c r="O55" s="19">
        <f>+IFERROR(VLOOKUP(F55,CDM!F61:AD61,20,0),"")</f>
        <v>0</v>
      </c>
      <c r="P55" s="21">
        <f>+IFERROR(VLOOKUP(F55,CDM!F61:AH61,24,0),"")</f>
        <v>1</v>
      </c>
      <c r="Q55" s="9"/>
      <c r="R55" s="4"/>
      <c r="S55" s="3" t="str">
        <f t="shared" si="7"/>
        <v/>
      </c>
      <c r="T55" s="79"/>
      <c r="U55" s="9"/>
      <c r="V55" s="4"/>
      <c r="W55" s="3" t="str">
        <f t="shared" si="8"/>
        <v/>
      </c>
      <c r="X55" s="79"/>
      <c r="Y55" s="83" t="str">
        <f t="shared" si="1"/>
        <v/>
      </c>
      <c r="Z55" s="9"/>
      <c r="AA55" s="4"/>
      <c r="AB55" s="3" t="str">
        <f t="shared" si="9"/>
        <v/>
      </c>
      <c r="AC55" s="79"/>
      <c r="AD55" s="83" t="str">
        <f t="shared" si="2"/>
        <v/>
      </c>
      <c r="AE55" s="9"/>
      <c r="AF55" s="4"/>
      <c r="AG55" s="3" t="str">
        <f t="shared" si="10"/>
        <v/>
      </c>
      <c r="AH55" s="79"/>
      <c r="AI55" s="83" t="str">
        <f t="shared" si="3"/>
        <v/>
      </c>
      <c r="AJ55" s="9"/>
      <c r="AK55" s="4"/>
      <c r="AL55" s="3" t="str">
        <f t="shared" si="11"/>
        <v/>
      </c>
      <c r="AM55" s="79"/>
      <c r="AN55" s="83" t="str">
        <f t="shared" si="4"/>
        <v/>
      </c>
    </row>
    <row r="56" spans="1:40" s="52" customFormat="1" x14ac:dyDescent="0.25">
      <c r="A56" s="8"/>
      <c r="B56" s="8"/>
      <c r="C56" s="93">
        <f>CDM!A62</f>
        <v>45505</v>
      </c>
      <c r="D56" s="107">
        <f>CDM!C62</f>
        <v>85038</v>
      </c>
      <c r="E56" s="8" t="str">
        <f>CDM!D62</f>
        <v>EMERTELEVT443</v>
      </c>
      <c r="F56" s="54" t="str">
        <f>CDM!F62</f>
        <v xml:space="preserve">ANAIS MARTOS </v>
      </c>
      <c r="G56" s="54" t="str">
        <f>CDM!G62</f>
        <v>RAQUEL GARCIA SUESCUM</v>
      </c>
      <c r="H56" s="54">
        <f>CDM!I62</f>
        <v>104.72554099999999</v>
      </c>
      <c r="I56" s="4">
        <f>+IFERROR(VLOOKUP(F56,CDM!F62:M62,7,0),"")</f>
        <v>0</v>
      </c>
      <c r="J56" s="3">
        <f t="shared" si="5"/>
        <v>0</v>
      </c>
      <c r="K56" s="4">
        <f>+IFERROR(VLOOKUP(F56,CDM!F62:N62,8,0),"")</f>
        <v>5</v>
      </c>
      <c r="L56" s="7">
        <f t="shared" si="6"/>
        <v>4.7743845028215229E-2</v>
      </c>
      <c r="M56" s="7">
        <f t="shared" si="0"/>
        <v>0</v>
      </c>
      <c r="N56" s="19">
        <f>+IFERROR(VLOOKUP(F56,CDM!F62:AA62,17,0),"")</f>
        <v>4.7743845028215229E-2</v>
      </c>
      <c r="O56" s="19">
        <f>+IFERROR(VLOOKUP(F56,CDM!F62:AD62,20,0),"")</f>
        <v>2</v>
      </c>
      <c r="P56" s="21">
        <f>+IFERROR(VLOOKUP(F56,CDM!F62:AH62,24,0),"")</f>
        <v>2</v>
      </c>
      <c r="Q56" s="9"/>
      <c r="R56" s="4"/>
      <c r="S56" s="3" t="str">
        <f t="shared" si="7"/>
        <v/>
      </c>
      <c r="T56" s="79"/>
      <c r="U56" s="9"/>
      <c r="V56" s="4"/>
      <c r="W56" s="3" t="str">
        <f t="shared" si="8"/>
        <v/>
      </c>
      <c r="X56" s="79"/>
      <c r="Y56" s="83" t="str">
        <f t="shared" si="1"/>
        <v/>
      </c>
      <c r="Z56" s="9"/>
      <c r="AA56" s="4"/>
      <c r="AB56" s="3" t="str">
        <f t="shared" si="9"/>
        <v/>
      </c>
      <c r="AC56" s="79"/>
      <c r="AD56" s="83" t="str">
        <f t="shared" si="2"/>
        <v/>
      </c>
      <c r="AE56" s="9"/>
      <c r="AF56" s="4"/>
      <c r="AG56" s="3" t="str">
        <f t="shared" si="10"/>
        <v/>
      </c>
      <c r="AH56" s="79"/>
      <c r="AI56" s="83" t="str">
        <f t="shared" si="3"/>
        <v/>
      </c>
      <c r="AJ56" s="9"/>
      <c r="AK56" s="4"/>
      <c r="AL56" s="3" t="str">
        <f t="shared" si="11"/>
        <v/>
      </c>
      <c r="AM56" s="79"/>
      <c r="AN56" s="83" t="str">
        <f t="shared" si="4"/>
        <v/>
      </c>
    </row>
    <row r="57" spans="1:40" s="52" customFormat="1" x14ac:dyDescent="0.25">
      <c r="A57" s="8"/>
      <c r="B57" s="8"/>
      <c r="C57" s="93">
        <f>CDM!A63</f>
        <v>45505</v>
      </c>
      <c r="D57" s="107">
        <f>CDM!C63</f>
        <v>85036</v>
      </c>
      <c r="E57" s="8" t="str">
        <f>CDM!D63</f>
        <v>EMERTELEVT444</v>
      </c>
      <c r="F57" s="54" t="str">
        <f>CDM!F63</f>
        <v>ALMUDENA CANO GARCIA</v>
      </c>
      <c r="G57" s="54" t="str">
        <f>CDM!G63</f>
        <v>RAQUEL GARCIA SUESCUM</v>
      </c>
      <c r="H57" s="54">
        <f>CDM!I63</f>
        <v>48.533880999999994</v>
      </c>
      <c r="I57" s="4">
        <f>+IFERROR(VLOOKUP(F57,CDM!F63:M63,7,0),"")</f>
        <v>0</v>
      </c>
      <c r="J57" s="3">
        <f t="shared" si="5"/>
        <v>0</v>
      </c>
      <c r="K57" s="4">
        <f>+IFERROR(VLOOKUP(F57,CDM!F63:N63,8,0),"")</f>
        <v>1</v>
      </c>
      <c r="L57" s="7">
        <f t="shared" si="6"/>
        <v>2.0604163100000187E-2</v>
      </c>
      <c r="M57" s="7">
        <f t="shared" si="0"/>
        <v>0</v>
      </c>
      <c r="N57" s="19">
        <f>+IFERROR(VLOOKUP(F57,CDM!F63:AA63,17,0),"")</f>
        <v>6.1812489300000557E-2</v>
      </c>
      <c r="O57" s="19">
        <f>+IFERROR(VLOOKUP(F57,CDM!F63:AD63,20,0),"")</f>
        <v>0</v>
      </c>
      <c r="P57" s="21">
        <f>+IFERROR(VLOOKUP(F57,CDM!F63:AH63,24,0),"")</f>
        <v>0</v>
      </c>
      <c r="Q57" s="9"/>
      <c r="R57" s="4"/>
      <c r="S57" s="3" t="str">
        <f t="shared" si="7"/>
        <v/>
      </c>
      <c r="T57" s="79"/>
      <c r="U57" s="9"/>
      <c r="V57" s="4"/>
      <c r="W57" s="3" t="str">
        <f t="shared" si="8"/>
        <v/>
      </c>
      <c r="X57" s="79"/>
      <c r="Y57" s="83" t="str">
        <f t="shared" si="1"/>
        <v/>
      </c>
      <c r="Z57" s="9"/>
      <c r="AA57" s="4"/>
      <c r="AB57" s="3" t="str">
        <f t="shared" si="9"/>
        <v/>
      </c>
      <c r="AC57" s="79"/>
      <c r="AD57" s="83" t="str">
        <f t="shared" si="2"/>
        <v/>
      </c>
      <c r="AE57" s="9"/>
      <c r="AF57" s="4"/>
      <c r="AG57" s="3" t="str">
        <f t="shared" si="10"/>
        <v/>
      </c>
      <c r="AH57" s="79"/>
      <c r="AI57" s="83" t="str">
        <f t="shared" si="3"/>
        <v/>
      </c>
      <c r="AJ57" s="9"/>
      <c r="AK57" s="4"/>
      <c r="AL57" s="3" t="str">
        <f t="shared" si="11"/>
        <v/>
      </c>
      <c r="AM57" s="79"/>
      <c r="AN57" s="83" t="str">
        <f t="shared" si="4"/>
        <v/>
      </c>
    </row>
    <row r="58" spans="1:40" s="52" customFormat="1" x14ac:dyDescent="0.25">
      <c r="A58" s="8"/>
      <c r="B58" s="8"/>
      <c r="C58" s="93">
        <f>CDM!A64</f>
        <v>45505</v>
      </c>
      <c r="D58" s="107">
        <f>CDM!C64</f>
        <v>85563</v>
      </c>
      <c r="E58" s="8" t="str">
        <f>CDM!D64</f>
        <v>EMERTELEVT441</v>
      </c>
      <c r="F58" s="54" t="str">
        <f>CDM!F64</f>
        <v>LIDIA MANCERA GARCÍA</v>
      </c>
      <c r="G58" s="54" t="str">
        <f>CDM!G64</f>
        <v>RAQUEL GARCIA SUESCUM</v>
      </c>
      <c r="H58" s="54">
        <f>CDM!I64</f>
        <v>61.450825000000002</v>
      </c>
      <c r="I58" s="4">
        <f>+IFERROR(VLOOKUP(F58,CDM!F64:M64,7,0),"")</f>
        <v>0</v>
      </c>
      <c r="J58" s="3">
        <f t="shared" si="5"/>
        <v>0</v>
      </c>
      <c r="K58" s="4">
        <f>+IFERROR(VLOOKUP(F58,CDM!F64:N64,8,0),"")</f>
        <v>2</v>
      </c>
      <c r="L58" s="7">
        <f t="shared" si="6"/>
        <v>3.2546349052270655E-2</v>
      </c>
      <c r="M58" s="7">
        <f t="shared" si="0"/>
        <v>0</v>
      </c>
      <c r="N58" s="19">
        <f>+IFERROR(VLOOKUP(F58,CDM!F64:AA64,17,0),"")</f>
        <v>3.2546349052270655E-2</v>
      </c>
      <c r="O58" s="19">
        <f>+IFERROR(VLOOKUP(F58,CDM!F64:AD64,20,0),"")</f>
        <v>0</v>
      </c>
      <c r="P58" s="21">
        <f>+IFERROR(VLOOKUP(F58,CDM!F64:AH64,24,0),"")</f>
        <v>3</v>
      </c>
      <c r="Q58" s="9"/>
      <c r="R58" s="4"/>
      <c r="S58" s="3" t="str">
        <f t="shared" si="7"/>
        <v/>
      </c>
      <c r="T58" s="79"/>
      <c r="U58" s="9"/>
      <c r="V58" s="4"/>
      <c r="W58" s="3" t="str">
        <f t="shared" si="8"/>
        <v/>
      </c>
      <c r="X58" s="79"/>
      <c r="Y58" s="83" t="str">
        <f t="shared" si="1"/>
        <v/>
      </c>
      <c r="Z58" s="9"/>
      <c r="AA58" s="4"/>
      <c r="AB58" s="3" t="str">
        <f t="shared" si="9"/>
        <v/>
      </c>
      <c r="AC58" s="79"/>
      <c r="AD58" s="83" t="str">
        <f t="shared" si="2"/>
        <v/>
      </c>
      <c r="AE58" s="9"/>
      <c r="AF58" s="4"/>
      <c r="AG58" s="3" t="str">
        <f t="shared" si="10"/>
        <v/>
      </c>
      <c r="AH58" s="79"/>
      <c r="AI58" s="83" t="str">
        <f t="shared" si="3"/>
        <v/>
      </c>
      <c r="AJ58" s="9"/>
      <c r="AK58" s="4"/>
      <c r="AL58" s="3" t="str">
        <f t="shared" si="11"/>
        <v/>
      </c>
      <c r="AM58" s="79"/>
      <c r="AN58" s="83" t="str">
        <f t="shared" si="4"/>
        <v/>
      </c>
    </row>
    <row r="59" spans="1:40" s="52" customFormat="1" x14ac:dyDescent="0.25">
      <c r="A59" s="8"/>
      <c r="B59" s="8"/>
      <c r="C59" s="93">
        <f>CDM!A65</f>
        <v>45554</v>
      </c>
      <c r="D59" s="107">
        <f>CDM!C65</f>
        <v>85045</v>
      </c>
      <c r="E59" s="8" t="str">
        <f>CDM!D65</f>
        <v>EMERTELEVT464</v>
      </c>
      <c r="F59" s="54" t="str">
        <f>CDM!F65</f>
        <v>LIDIA SOLE AZUAGA</v>
      </c>
      <c r="G59" s="54" t="str">
        <f>CDM!G65</f>
        <v>RAQUEL GARCIA SUESCUM</v>
      </c>
      <c r="H59" s="54">
        <f>CDM!I65</f>
        <v>94.546644000000001</v>
      </c>
      <c r="I59" s="4">
        <f>+IFERROR(VLOOKUP(F59,CDM!F65:M65,7,0),"")</f>
        <v>0</v>
      </c>
      <c r="J59" s="3">
        <f t="shared" si="5"/>
        <v>0</v>
      </c>
      <c r="K59" s="4">
        <f>+IFERROR(VLOOKUP(F59,CDM!F65:N65,8,0),"")</f>
        <v>6</v>
      </c>
      <c r="L59" s="7">
        <f t="shared" si="6"/>
        <v>6.3460740076612343E-2</v>
      </c>
      <c r="M59" s="7">
        <f t="shared" si="0"/>
        <v>0</v>
      </c>
      <c r="N59" s="19">
        <f>+IFERROR(VLOOKUP(F59,CDM!F65:AA65,17,0),"")</f>
        <v>6.3460740076612343E-2</v>
      </c>
      <c r="O59" s="19">
        <f>+IFERROR(VLOOKUP(F59,CDM!F65:AD65,20,0),"")</f>
        <v>0</v>
      </c>
      <c r="P59" s="21">
        <f>+IFERROR(VLOOKUP(F59,CDM!F65:AH65,24,0),"")</f>
        <v>4</v>
      </c>
      <c r="Q59" s="9"/>
      <c r="R59" s="4"/>
      <c r="S59" s="3" t="str">
        <f t="shared" si="7"/>
        <v/>
      </c>
      <c r="T59" s="79"/>
      <c r="U59" s="9"/>
      <c r="V59" s="4"/>
      <c r="W59" s="3" t="str">
        <f t="shared" si="8"/>
        <v/>
      </c>
      <c r="X59" s="79"/>
      <c r="Y59" s="83" t="str">
        <f t="shared" si="1"/>
        <v/>
      </c>
      <c r="Z59" s="9"/>
      <c r="AA59" s="4"/>
      <c r="AB59" s="3" t="str">
        <f t="shared" si="9"/>
        <v/>
      </c>
      <c r="AC59" s="79"/>
      <c r="AD59" s="83" t="str">
        <f t="shared" si="2"/>
        <v/>
      </c>
      <c r="AE59" s="9"/>
      <c r="AF59" s="4"/>
      <c r="AG59" s="3" t="str">
        <f t="shared" si="10"/>
        <v/>
      </c>
      <c r="AH59" s="79"/>
      <c r="AI59" s="83" t="str">
        <f t="shared" si="3"/>
        <v/>
      </c>
      <c r="AJ59" s="9"/>
      <c r="AK59" s="4"/>
      <c r="AL59" s="3" t="str">
        <f t="shared" si="11"/>
        <v/>
      </c>
      <c r="AM59" s="79"/>
      <c r="AN59" s="83" t="str">
        <f t="shared" si="4"/>
        <v/>
      </c>
    </row>
    <row r="60" spans="1:40" s="52" customFormat="1" x14ac:dyDescent="0.25">
      <c r="A60" s="8"/>
      <c r="B60" s="8"/>
      <c r="C60" s="93">
        <f>CDM!A66</f>
        <v>45554</v>
      </c>
      <c r="D60" s="107">
        <f>CDM!C66</f>
        <v>87386</v>
      </c>
      <c r="E60" s="8" t="str">
        <f>CDM!D66</f>
        <v>EMERTELEVT466</v>
      </c>
      <c r="F60" s="54" t="str">
        <f>CDM!F66</f>
        <v>LAURA MORENO RUIZ</v>
      </c>
      <c r="G60" s="54" t="str">
        <f>CDM!G66</f>
        <v>RAQUEL GARCIA SUESCUM</v>
      </c>
      <c r="H60" s="54">
        <f>CDM!I66</f>
        <v>88.020823000000007</v>
      </c>
      <c r="I60" s="4">
        <f>+IFERROR(VLOOKUP(F60,CDM!F66:M66,7,0),"")</f>
        <v>0</v>
      </c>
      <c r="J60" s="3">
        <f t="shared" si="5"/>
        <v>0</v>
      </c>
      <c r="K60" s="4">
        <f>+IFERROR(VLOOKUP(F60,CDM!F66:N66,8,0),"")</f>
        <v>5</v>
      </c>
      <c r="L60" s="7">
        <f t="shared" si="6"/>
        <v>5.6804740396485497E-2</v>
      </c>
      <c r="M60" s="7">
        <f t="shared" si="0"/>
        <v>0</v>
      </c>
      <c r="N60" s="19">
        <f>+IFERROR(VLOOKUP(F60,CDM!F66:AA66,17,0),"")</f>
        <v>5.6804740396485497E-2</v>
      </c>
      <c r="O60" s="19">
        <f>+IFERROR(VLOOKUP(F60,CDM!F66:AD66,20,0),"")</f>
        <v>1</v>
      </c>
      <c r="P60" s="21">
        <f>+IFERROR(VLOOKUP(F60,CDM!F66:AH66,24,0),"")</f>
        <v>2</v>
      </c>
      <c r="Q60" s="9"/>
      <c r="R60" s="4"/>
      <c r="S60" s="3" t="str">
        <f t="shared" si="7"/>
        <v/>
      </c>
      <c r="T60" s="79"/>
      <c r="U60" s="9"/>
      <c r="V60" s="4"/>
      <c r="W60" s="3" t="str">
        <f t="shared" si="8"/>
        <v/>
      </c>
      <c r="X60" s="79"/>
      <c r="Y60" s="83" t="str">
        <f t="shared" si="1"/>
        <v/>
      </c>
      <c r="Z60" s="9"/>
      <c r="AA60" s="4"/>
      <c r="AB60" s="3" t="str">
        <f t="shared" si="9"/>
        <v/>
      </c>
      <c r="AC60" s="79"/>
      <c r="AD60" s="83" t="str">
        <f t="shared" si="2"/>
        <v/>
      </c>
      <c r="AE60" s="9"/>
      <c r="AF60" s="4"/>
      <c r="AG60" s="3" t="str">
        <f t="shared" si="10"/>
        <v/>
      </c>
      <c r="AH60" s="79"/>
      <c r="AI60" s="83" t="str">
        <f t="shared" si="3"/>
        <v/>
      </c>
      <c r="AJ60" s="9"/>
      <c r="AK60" s="4"/>
      <c r="AL60" s="3" t="str">
        <f t="shared" si="11"/>
        <v/>
      </c>
      <c r="AM60" s="79"/>
      <c r="AN60" s="83" t="str">
        <f t="shared" si="4"/>
        <v/>
      </c>
    </row>
    <row r="61" spans="1:40" s="52" customFormat="1" x14ac:dyDescent="0.25">
      <c r="A61" s="8"/>
      <c r="B61" s="8"/>
      <c r="C61" s="93">
        <f>CDM!A67</f>
        <v>45573</v>
      </c>
      <c r="D61" s="107">
        <f>CDM!C67</f>
        <v>84498</v>
      </c>
      <c r="E61" s="8" t="str">
        <f>CDM!D67</f>
        <v>EMERTELEVT470</v>
      </c>
      <c r="F61" s="54" t="str">
        <f>CDM!F67</f>
        <v>ANA MARÍA PRIETO URBANO</v>
      </c>
      <c r="G61" s="54" t="str">
        <f>CDM!G67</f>
        <v>RAQUEL GARCIA SUESCUM</v>
      </c>
      <c r="H61" s="54">
        <f>CDM!I67</f>
        <v>108.676648</v>
      </c>
      <c r="I61" s="4">
        <f>+IFERROR(VLOOKUP(F61,CDM!F67:M67,7,0),"")</f>
        <v>0</v>
      </c>
      <c r="J61" s="3">
        <f t="shared" si="5"/>
        <v>0</v>
      </c>
      <c r="K61" s="4">
        <f>+IFERROR(VLOOKUP(F61,CDM!F67:N67,8,0),"")</f>
        <v>25</v>
      </c>
      <c r="L61" s="7">
        <f t="shared" si="6"/>
        <v>0.23004021986397666</v>
      </c>
      <c r="M61" s="7">
        <f t="shared" si="0"/>
        <v>0</v>
      </c>
      <c r="N61" s="19">
        <f>+IFERROR(VLOOKUP(F61,CDM!F67:AA67,17,0),"")</f>
        <v>0.25764504624765389</v>
      </c>
      <c r="O61" s="19">
        <f>+IFERROR(VLOOKUP(F61,CDM!F67:AD67,20,0),"")</f>
        <v>1</v>
      </c>
      <c r="P61" s="21">
        <f>+IFERROR(VLOOKUP(F61,CDM!F67:AH67,24,0),"")</f>
        <v>11</v>
      </c>
      <c r="Q61" s="9"/>
      <c r="R61" s="4"/>
      <c r="S61" s="3" t="str">
        <f t="shared" si="7"/>
        <v/>
      </c>
      <c r="T61" s="79"/>
      <c r="U61" s="9"/>
      <c r="V61" s="4"/>
      <c r="W61" s="3" t="str">
        <f t="shared" si="8"/>
        <v/>
      </c>
      <c r="X61" s="79"/>
      <c r="Y61" s="83" t="str">
        <f t="shared" si="1"/>
        <v/>
      </c>
      <c r="Z61" s="9"/>
      <c r="AA61" s="4"/>
      <c r="AB61" s="3" t="str">
        <f t="shared" si="9"/>
        <v/>
      </c>
      <c r="AC61" s="79"/>
      <c r="AD61" s="83" t="str">
        <f t="shared" si="2"/>
        <v/>
      </c>
      <c r="AE61" s="9"/>
      <c r="AF61" s="4"/>
      <c r="AG61" s="3" t="str">
        <f t="shared" si="10"/>
        <v/>
      </c>
      <c r="AH61" s="79"/>
      <c r="AI61" s="83" t="str">
        <f t="shared" si="3"/>
        <v/>
      </c>
      <c r="AJ61" s="9"/>
      <c r="AK61" s="4"/>
      <c r="AL61" s="3" t="str">
        <f t="shared" si="11"/>
        <v/>
      </c>
      <c r="AM61" s="79"/>
      <c r="AN61" s="83" t="str">
        <f t="shared" si="4"/>
        <v/>
      </c>
    </row>
    <row r="62" spans="1:40" s="52" customFormat="1" x14ac:dyDescent="0.25">
      <c r="A62" s="8"/>
      <c r="B62" s="8"/>
      <c r="C62" s="93">
        <f>CDM!A68</f>
        <v>45573</v>
      </c>
      <c r="D62" s="107">
        <f>CDM!C68</f>
        <v>84535</v>
      </c>
      <c r="E62" s="8" t="str">
        <f>CDM!D68</f>
        <v>EMERTELEVT472</v>
      </c>
      <c r="F62" s="54" t="str">
        <f>CDM!F68</f>
        <v>MARCOS MUÑOZ VERDUGOS</v>
      </c>
      <c r="G62" s="54" t="str">
        <f>CDM!G68</f>
        <v>RAQUEL GARCIA SUESCUM</v>
      </c>
      <c r="H62" s="54">
        <f>CDM!I68</f>
        <v>97.586935999999994</v>
      </c>
      <c r="I62" s="4">
        <f>+IFERROR(VLOOKUP(F62,CDM!F68:M68,7,0),"")</f>
        <v>0</v>
      </c>
      <c r="J62" s="3">
        <f t="shared" ref="J62:J76" si="12">+IFERROR(I62/H62,"")</f>
        <v>0</v>
      </c>
      <c r="K62" s="4">
        <f>+IFERROR(VLOOKUP(F62,CDM!F68:N68,8,0),"")</f>
        <v>0</v>
      </c>
      <c r="L62" s="7">
        <f t="shared" si="6"/>
        <v>0</v>
      </c>
      <c r="M62" s="7" t="str">
        <f t="shared" si="0"/>
        <v/>
      </c>
      <c r="N62" s="19">
        <f>+IFERROR(VLOOKUP(F62,CDM!F68:AA68,17,0),"")</f>
        <v>0</v>
      </c>
      <c r="O62" s="19">
        <f>+IFERROR(VLOOKUP(F62,CDM!F68:AD68,20,0),"")</f>
        <v>0</v>
      </c>
      <c r="P62" s="21">
        <f>+IFERROR(VLOOKUP(F62,CDM!F68:AH68,24,0),"")</f>
        <v>0</v>
      </c>
      <c r="Q62" s="9"/>
      <c r="R62" s="4"/>
      <c r="S62" s="3" t="str">
        <f t="shared" ref="S62:S78" si="13">+IFERROR(R62/Q62,"")</f>
        <v/>
      </c>
      <c r="T62" s="79"/>
      <c r="U62" s="9"/>
      <c r="V62" s="4"/>
      <c r="W62" s="3" t="str">
        <f t="shared" ref="W62:W78" si="14">IFERROR(+V62/U62,"")</f>
        <v/>
      </c>
      <c r="X62" s="79"/>
      <c r="Y62" s="83" t="str">
        <f t="shared" ref="Y62:Y78" si="15">+IFERROR(T62/V62,"")</f>
        <v/>
      </c>
      <c r="Z62" s="9"/>
      <c r="AA62" s="4"/>
      <c r="AB62" s="3" t="str">
        <f t="shared" ref="AB62:AB78" si="16">IFERROR(+AA62/Z62,"")</f>
        <v/>
      </c>
      <c r="AC62" s="79"/>
      <c r="AD62" s="83" t="str">
        <f t="shared" ref="AD62:AD78" si="17">+IFERROR(X62/AA62,"")</f>
        <v/>
      </c>
      <c r="AE62" s="9"/>
      <c r="AF62" s="4"/>
      <c r="AG62" s="3" t="str">
        <f t="shared" ref="AG62:AG78" si="18">IFERROR(+AF62/AE62,"")</f>
        <v/>
      </c>
      <c r="AH62" s="79"/>
      <c r="AI62" s="83" t="str">
        <f t="shared" ref="AI62:AI78" si="19">+IFERROR(AC62/AF62,"")</f>
        <v/>
      </c>
      <c r="AJ62" s="9"/>
      <c r="AK62" s="4"/>
      <c r="AL62" s="3" t="str">
        <f t="shared" ref="AL62:AL78" si="20">IFERROR(+AK62/AJ62,"")</f>
        <v/>
      </c>
      <c r="AM62" s="79"/>
      <c r="AN62" s="83" t="str">
        <f t="shared" ref="AN62:AN78" si="21">+IFERROR(AH62/AK62,"")</f>
        <v/>
      </c>
    </row>
    <row r="63" spans="1:40" s="52" customFormat="1" x14ac:dyDescent="0.25">
      <c r="A63" s="8"/>
      <c r="B63" s="8"/>
      <c r="C63" s="93">
        <f>CDM!A69</f>
        <v>45573</v>
      </c>
      <c r="D63" s="107">
        <f>CDM!C69</f>
        <v>84538</v>
      </c>
      <c r="E63" s="8" t="str">
        <f>CDM!D69</f>
        <v>EMERTELEVT473</v>
      </c>
      <c r="F63" s="54" t="str">
        <f>CDM!F69</f>
        <v>RAUL BLANCO OLIVENCIA</v>
      </c>
      <c r="G63" s="54" t="str">
        <f>CDM!G69</f>
        <v>RAQUEL GARCIA SUESCUM</v>
      </c>
      <c r="H63" s="54">
        <f>CDM!I69</f>
        <v>123.148037</v>
      </c>
      <c r="I63" s="4">
        <f>+IFERROR(VLOOKUP(F63,CDM!F69:M69,7,0),"")</f>
        <v>0</v>
      </c>
      <c r="J63" s="3">
        <f t="shared" si="12"/>
        <v>0</v>
      </c>
      <c r="K63" s="4">
        <f>+IFERROR(VLOOKUP(F63,CDM!F69:N69,8,0),"")</f>
        <v>9</v>
      </c>
      <c r="L63" s="7">
        <f t="shared" si="6"/>
        <v>7.3082772728240888E-2</v>
      </c>
      <c r="M63" s="7">
        <f t="shared" si="0"/>
        <v>0</v>
      </c>
      <c r="N63" s="19">
        <f>+IFERROR(VLOOKUP(F63,CDM!F69:AA69,17,0),"")</f>
        <v>7.3082772728240888E-2</v>
      </c>
      <c r="O63" s="19">
        <f>+IFERROR(VLOOKUP(F63,CDM!F69:AD69,20,0),"")</f>
        <v>3</v>
      </c>
      <c r="P63" s="21">
        <f>+IFERROR(VLOOKUP(F63,CDM!F69:AH69,24,0),"")</f>
        <v>1</v>
      </c>
      <c r="Q63" s="9"/>
      <c r="R63" s="4"/>
      <c r="S63" s="3" t="str">
        <f t="shared" si="13"/>
        <v/>
      </c>
      <c r="T63" s="79"/>
      <c r="U63" s="9"/>
      <c r="V63" s="4"/>
      <c r="W63" s="3" t="str">
        <f t="shared" si="14"/>
        <v/>
      </c>
      <c r="X63" s="79"/>
      <c r="Y63" s="83" t="str">
        <f t="shared" si="15"/>
        <v/>
      </c>
      <c r="Z63" s="9"/>
      <c r="AA63" s="4"/>
      <c r="AB63" s="3" t="str">
        <f t="shared" si="16"/>
        <v/>
      </c>
      <c r="AC63" s="79"/>
      <c r="AD63" s="83" t="str">
        <f t="shared" si="17"/>
        <v/>
      </c>
      <c r="AE63" s="9"/>
      <c r="AF63" s="4"/>
      <c r="AG63" s="3" t="str">
        <f t="shared" si="18"/>
        <v/>
      </c>
      <c r="AH63" s="79"/>
      <c r="AI63" s="83" t="str">
        <f t="shared" si="19"/>
        <v/>
      </c>
      <c r="AJ63" s="9"/>
      <c r="AK63" s="4"/>
      <c r="AL63" s="3" t="str">
        <f t="shared" si="20"/>
        <v/>
      </c>
      <c r="AM63" s="79"/>
      <c r="AN63" s="83" t="str">
        <f t="shared" si="21"/>
        <v/>
      </c>
    </row>
    <row r="64" spans="1:40" s="52" customFormat="1" x14ac:dyDescent="0.25">
      <c r="A64" s="8"/>
      <c r="B64" s="8"/>
      <c r="C64" s="93" t="e">
        <f>CDM!#REF!</f>
        <v>#REF!</v>
      </c>
      <c r="D64" s="107" t="e">
        <f>CDM!#REF!</f>
        <v>#REF!</v>
      </c>
      <c r="E64" s="8" t="e">
        <f>CDM!#REF!</f>
        <v>#REF!</v>
      </c>
      <c r="F64" s="54" t="e">
        <f>CDM!#REF!</f>
        <v>#REF!</v>
      </c>
      <c r="G64" s="54" t="e">
        <f>CDM!#REF!</f>
        <v>#REF!</v>
      </c>
      <c r="H64" s="54" t="e">
        <f>CDM!#REF!</f>
        <v>#REF!</v>
      </c>
      <c r="I64" s="4" t="str">
        <f>+IFERROR(VLOOKUP(F64,CDM!#REF!,7,0),"")</f>
        <v/>
      </c>
      <c r="J64" s="3" t="str">
        <f t="shared" si="12"/>
        <v/>
      </c>
      <c r="K64" s="4" t="str">
        <f>+IFERROR(VLOOKUP(F64,CDM!#REF!,8,0),"")</f>
        <v/>
      </c>
      <c r="L64" s="7" t="str">
        <f t="shared" si="6"/>
        <v/>
      </c>
      <c r="M64" s="7" t="str">
        <f t="shared" si="0"/>
        <v/>
      </c>
      <c r="N64" s="19" t="str">
        <f>+IFERROR(VLOOKUP(F64,CDM!#REF!,17,0),"")</f>
        <v/>
      </c>
      <c r="O64" s="19" t="str">
        <f>+IFERROR(VLOOKUP(F64,CDM!#REF!,20,0),"")</f>
        <v/>
      </c>
      <c r="P64" s="21" t="str">
        <f>+IFERROR(VLOOKUP(F64,CDM!#REF!,24,0),"")</f>
        <v/>
      </c>
      <c r="Q64" s="9"/>
      <c r="R64" s="4"/>
      <c r="S64" s="3" t="str">
        <f t="shared" si="13"/>
        <v/>
      </c>
      <c r="T64" s="79"/>
      <c r="U64" s="9"/>
      <c r="V64" s="4"/>
      <c r="W64" s="3" t="str">
        <f t="shared" si="14"/>
        <v/>
      </c>
      <c r="X64" s="79"/>
      <c r="Y64" s="83" t="str">
        <f t="shared" si="15"/>
        <v/>
      </c>
      <c r="Z64" s="9"/>
      <c r="AA64" s="4"/>
      <c r="AB64" s="3" t="str">
        <f t="shared" si="16"/>
        <v/>
      </c>
      <c r="AC64" s="79"/>
      <c r="AD64" s="83" t="str">
        <f t="shared" si="17"/>
        <v/>
      </c>
      <c r="AE64" s="9"/>
      <c r="AF64" s="4"/>
      <c r="AG64" s="3" t="str">
        <f t="shared" si="18"/>
        <v/>
      </c>
      <c r="AH64" s="79"/>
      <c r="AI64" s="83" t="str">
        <f t="shared" si="19"/>
        <v/>
      </c>
      <c r="AJ64" s="9"/>
      <c r="AK64" s="4"/>
      <c r="AL64" s="3" t="str">
        <f t="shared" si="20"/>
        <v/>
      </c>
      <c r="AM64" s="79"/>
      <c r="AN64" s="83" t="str">
        <f t="shared" si="21"/>
        <v/>
      </c>
    </row>
    <row r="65" spans="1:40" s="52" customFormat="1" x14ac:dyDescent="0.25">
      <c r="A65" s="8"/>
      <c r="B65" s="8"/>
      <c r="C65" s="93" t="e">
        <f>CDM!#REF!</f>
        <v>#REF!</v>
      </c>
      <c r="D65" s="107" t="e">
        <f>CDM!#REF!</f>
        <v>#REF!</v>
      </c>
      <c r="E65" s="8" t="e">
        <f>CDM!#REF!</f>
        <v>#REF!</v>
      </c>
      <c r="F65" s="54" t="e">
        <f>CDM!#REF!</f>
        <v>#REF!</v>
      </c>
      <c r="G65" s="54" t="e">
        <f>CDM!#REF!</f>
        <v>#REF!</v>
      </c>
      <c r="H65" s="54" t="e">
        <f>CDM!#REF!</f>
        <v>#REF!</v>
      </c>
      <c r="I65" s="4" t="str">
        <f>+IFERROR(VLOOKUP(F65,CDM!#REF!,7,0),"")</f>
        <v/>
      </c>
      <c r="J65" s="3" t="str">
        <f t="shared" si="12"/>
        <v/>
      </c>
      <c r="K65" s="4" t="str">
        <f>+IFERROR(VLOOKUP(F65,CDM!#REF!,8,0),"")</f>
        <v/>
      </c>
      <c r="L65" s="7" t="str">
        <f t="shared" si="6"/>
        <v/>
      </c>
      <c r="M65" s="7" t="str">
        <f t="shared" si="0"/>
        <v/>
      </c>
      <c r="N65" s="19" t="str">
        <f>+IFERROR(VLOOKUP(F65,CDM!#REF!,17,0),"")</f>
        <v/>
      </c>
      <c r="O65" s="19" t="str">
        <f>+IFERROR(VLOOKUP(F65,CDM!#REF!,20,0),"")</f>
        <v/>
      </c>
      <c r="P65" s="21" t="str">
        <f>+IFERROR(VLOOKUP(F65,CDM!#REF!,24,0),"")</f>
        <v/>
      </c>
      <c r="Q65" s="9"/>
      <c r="R65" s="4"/>
      <c r="S65" s="3" t="str">
        <f t="shared" si="13"/>
        <v/>
      </c>
      <c r="T65" s="79"/>
      <c r="U65" s="9"/>
      <c r="V65" s="4"/>
      <c r="W65" s="3" t="str">
        <f t="shared" si="14"/>
        <v/>
      </c>
      <c r="X65" s="79"/>
      <c r="Y65" s="83" t="str">
        <f t="shared" si="15"/>
        <v/>
      </c>
      <c r="Z65" s="9"/>
      <c r="AA65" s="4"/>
      <c r="AB65" s="3" t="str">
        <f t="shared" si="16"/>
        <v/>
      </c>
      <c r="AC65" s="79"/>
      <c r="AD65" s="83" t="str">
        <f t="shared" si="17"/>
        <v/>
      </c>
      <c r="AE65" s="9"/>
      <c r="AF65" s="4"/>
      <c r="AG65" s="3" t="str">
        <f t="shared" si="18"/>
        <v/>
      </c>
      <c r="AH65" s="79"/>
      <c r="AI65" s="83" t="str">
        <f t="shared" si="19"/>
        <v/>
      </c>
      <c r="AJ65" s="9"/>
      <c r="AK65" s="4"/>
      <c r="AL65" s="3" t="str">
        <f t="shared" si="20"/>
        <v/>
      </c>
      <c r="AM65" s="79"/>
      <c r="AN65" s="83" t="str">
        <f t="shared" si="21"/>
        <v/>
      </c>
    </row>
    <row r="66" spans="1:40" s="52" customFormat="1" x14ac:dyDescent="0.25">
      <c r="A66" s="8"/>
      <c r="B66" s="8"/>
      <c r="C66" s="93" t="e">
        <f>CDM!#REF!</f>
        <v>#REF!</v>
      </c>
      <c r="D66" s="107" t="e">
        <f>CDM!#REF!</f>
        <v>#REF!</v>
      </c>
      <c r="E66" s="8" t="e">
        <f>CDM!#REF!</f>
        <v>#REF!</v>
      </c>
      <c r="F66" s="54" t="e">
        <f>CDM!#REF!</f>
        <v>#REF!</v>
      </c>
      <c r="G66" s="54" t="e">
        <f>CDM!#REF!</f>
        <v>#REF!</v>
      </c>
      <c r="H66" s="54" t="e">
        <f>CDM!#REF!</f>
        <v>#REF!</v>
      </c>
      <c r="I66" s="4" t="str">
        <f>+IFERROR(VLOOKUP(F66,CDM!#REF!,7,0),"")</f>
        <v/>
      </c>
      <c r="J66" s="3" t="str">
        <f t="shared" si="12"/>
        <v/>
      </c>
      <c r="K66" s="4" t="str">
        <f>+IFERROR(VLOOKUP(F66,CDM!#REF!,8,0),"")</f>
        <v/>
      </c>
      <c r="L66" s="7" t="str">
        <f t="shared" si="6"/>
        <v/>
      </c>
      <c r="M66" s="7" t="str">
        <f t="shared" si="0"/>
        <v/>
      </c>
      <c r="N66" s="19" t="str">
        <f>+IFERROR(VLOOKUP(F66,CDM!#REF!,17,0),"")</f>
        <v/>
      </c>
      <c r="O66" s="19" t="str">
        <f>+IFERROR(VLOOKUP(F66,CDM!#REF!,20,0),"")</f>
        <v/>
      </c>
      <c r="P66" s="21" t="str">
        <f>+IFERROR(VLOOKUP(F66,CDM!#REF!,24,0),"")</f>
        <v/>
      </c>
      <c r="Q66" s="9"/>
      <c r="R66" s="4"/>
      <c r="S66" s="3" t="str">
        <f t="shared" si="13"/>
        <v/>
      </c>
      <c r="T66" s="79"/>
      <c r="U66" s="9"/>
      <c r="V66" s="4"/>
      <c r="W66" s="3" t="str">
        <f t="shared" si="14"/>
        <v/>
      </c>
      <c r="X66" s="79"/>
      <c r="Y66" s="83" t="str">
        <f t="shared" si="15"/>
        <v/>
      </c>
      <c r="Z66" s="9"/>
      <c r="AA66" s="4"/>
      <c r="AB66" s="3" t="str">
        <f t="shared" si="16"/>
        <v/>
      </c>
      <c r="AC66" s="79"/>
      <c r="AD66" s="83" t="str">
        <f t="shared" si="17"/>
        <v/>
      </c>
      <c r="AE66" s="9"/>
      <c r="AF66" s="4"/>
      <c r="AG66" s="3" t="str">
        <f t="shared" si="18"/>
        <v/>
      </c>
      <c r="AH66" s="79"/>
      <c r="AI66" s="83" t="str">
        <f t="shared" si="19"/>
        <v/>
      </c>
      <c r="AJ66" s="9"/>
      <c r="AK66" s="4"/>
      <c r="AL66" s="3" t="str">
        <f t="shared" si="20"/>
        <v/>
      </c>
      <c r="AM66" s="79"/>
      <c r="AN66" s="83" t="str">
        <f t="shared" si="21"/>
        <v/>
      </c>
    </row>
    <row r="67" spans="1:40" s="52" customFormat="1" x14ac:dyDescent="0.25">
      <c r="A67" s="8"/>
      <c r="B67" s="8"/>
      <c r="C67" s="93" t="e">
        <f>CDM!#REF!</f>
        <v>#REF!</v>
      </c>
      <c r="D67" s="107" t="e">
        <f>CDM!#REF!</f>
        <v>#REF!</v>
      </c>
      <c r="E67" s="8" t="e">
        <f>CDM!#REF!</f>
        <v>#REF!</v>
      </c>
      <c r="F67" s="54" t="e">
        <f>CDM!#REF!</f>
        <v>#REF!</v>
      </c>
      <c r="G67" s="54" t="e">
        <f>CDM!#REF!</f>
        <v>#REF!</v>
      </c>
      <c r="H67" s="54" t="e">
        <f>CDM!#REF!</f>
        <v>#REF!</v>
      </c>
      <c r="I67" s="4" t="str">
        <f>+IFERROR(VLOOKUP(F67,CDM!#REF!,7,0),"")</f>
        <v/>
      </c>
      <c r="J67" s="3" t="str">
        <f t="shared" si="12"/>
        <v/>
      </c>
      <c r="K67" s="4" t="str">
        <f>+IFERROR(VLOOKUP(F67,CDM!#REF!,8,0),"")</f>
        <v/>
      </c>
      <c r="L67" s="7" t="str">
        <f t="shared" si="6"/>
        <v/>
      </c>
      <c r="M67" s="7" t="str">
        <f t="shared" si="0"/>
        <v/>
      </c>
      <c r="N67" s="19" t="str">
        <f>+IFERROR(VLOOKUP(F67,CDM!#REF!,17,0),"")</f>
        <v/>
      </c>
      <c r="O67" s="19" t="str">
        <f>+IFERROR(VLOOKUP(F67,CDM!#REF!,20,0),"")</f>
        <v/>
      </c>
      <c r="P67" s="21" t="str">
        <f>+IFERROR(VLOOKUP(F67,CDM!#REF!,24,0),"")</f>
        <v/>
      </c>
      <c r="Q67" s="9"/>
      <c r="R67" s="4"/>
      <c r="S67" s="3" t="str">
        <f t="shared" si="13"/>
        <v/>
      </c>
      <c r="T67" s="79"/>
      <c r="U67" s="9"/>
      <c r="V67" s="4"/>
      <c r="W67" s="3" t="str">
        <f t="shared" si="14"/>
        <v/>
      </c>
      <c r="X67" s="79"/>
      <c r="Y67" s="83" t="str">
        <f t="shared" si="15"/>
        <v/>
      </c>
      <c r="Z67" s="9"/>
      <c r="AA67" s="4"/>
      <c r="AB67" s="3" t="str">
        <f t="shared" si="16"/>
        <v/>
      </c>
      <c r="AC67" s="79"/>
      <c r="AD67" s="83" t="str">
        <f t="shared" si="17"/>
        <v/>
      </c>
      <c r="AE67" s="9"/>
      <c r="AF67" s="4"/>
      <c r="AG67" s="3" t="str">
        <f t="shared" si="18"/>
        <v/>
      </c>
      <c r="AH67" s="79"/>
      <c r="AI67" s="83" t="str">
        <f t="shared" si="19"/>
        <v/>
      </c>
      <c r="AJ67" s="9"/>
      <c r="AK67" s="4"/>
      <c r="AL67" s="3" t="str">
        <f t="shared" si="20"/>
        <v/>
      </c>
      <c r="AM67" s="79"/>
      <c r="AN67" s="83" t="str">
        <f t="shared" si="21"/>
        <v/>
      </c>
    </row>
    <row r="68" spans="1:40" s="52" customFormat="1" x14ac:dyDescent="0.25">
      <c r="A68" s="8"/>
      <c r="B68" s="8"/>
      <c r="C68" s="93" t="e">
        <f>CDM!#REF!</f>
        <v>#REF!</v>
      </c>
      <c r="D68" s="107" t="e">
        <f>CDM!#REF!</f>
        <v>#REF!</v>
      </c>
      <c r="E68" s="8" t="e">
        <f>CDM!#REF!</f>
        <v>#REF!</v>
      </c>
      <c r="F68" s="54" t="e">
        <f>CDM!#REF!</f>
        <v>#REF!</v>
      </c>
      <c r="G68" s="54" t="e">
        <f>CDM!#REF!</f>
        <v>#REF!</v>
      </c>
      <c r="H68" s="54" t="e">
        <f>CDM!#REF!</f>
        <v>#REF!</v>
      </c>
      <c r="I68" s="4" t="str">
        <f>+IFERROR(VLOOKUP(F68,CDM!#REF!,7,0),"")</f>
        <v/>
      </c>
      <c r="J68" s="3" t="str">
        <f t="shared" si="12"/>
        <v/>
      </c>
      <c r="K68" s="4" t="str">
        <f>+IFERROR(VLOOKUP(F68,CDM!#REF!,8,0),"")</f>
        <v/>
      </c>
      <c r="L68" s="7" t="str">
        <f t="shared" si="6"/>
        <v/>
      </c>
      <c r="M68" s="7" t="str">
        <f t="shared" si="0"/>
        <v/>
      </c>
      <c r="N68" s="19" t="str">
        <f>+IFERROR(VLOOKUP(F68,CDM!#REF!,17,0),"")</f>
        <v/>
      </c>
      <c r="O68" s="19" t="str">
        <f>+IFERROR(VLOOKUP(F68,CDM!#REF!,20,0),"")</f>
        <v/>
      </c>
      <c r="P68" s="21" t="str">
        <f>+IFERROR(VLOOKUP(F68,CDM!#REF!,24,0),"")</f>
        <v/>
      </c>
      <c r="Q68" s="9"/>
      <c r="R68" s="4"/>
      <c r="S68" s="3" t="str">
        <f t="shared" si="13"/>
        <v/>
      </c>
      <c r="T68" s="79"/>
      <c r="U68" s="9"/>
      <c r="V68" s="4"/>
      <c r="W68" s="3" t="str">
        <f t="shared" si="14"/>
        <v/>
      </c>
      <c r="X68" s="79"/>
      <c r="Y68" s="83" t="str">
        <f t="shared" si="15"/>
        <v/>
      </c>
      <c r="Z68" s="9"/>
      <c r="AA68" s="4"/>
      <c r="AB68" s="3" t="str">
        <f t="shared" si="16"/>
        <v/>
      </c>
      <c r="AC68" s="79"/>
      <c r="AD68" s="83" t="str">
        <f t="shared" si="17"/>
        <v/>
      </c>
      <c r="AE68" s="9"/>
      <c r="AF68" s="4"/>
      <c r="AG68" s="3" t="str">
        <f t="shared" si="18"/>
        <v/>
      </c>
      <c r="AH68" s="79"/>
      <c r="AI68" s="83" t="str">
        <f t="shared" si="19"/>
        <v/>
      </c>
      <c r="AJ68" s="9"/>
      <c r="AK68" s="4"/>
      <c r="AL68" s="3" t="str">
        <f t="shared" si="20"/>
        <v/>
      </c>
      <c r="AM68" s="79"/>
      <c r="AN68" s="83" t="str">
        <f t="shared" si="21"/>
        <v/>
      </c>
    </row>
    <row r="69" spans="1:40" s="52" customFormat="1" x14ac:dyDescent="0.25">
      <c r="A69" s="8"/>
      <c r="B69" s="8"/>
      <c r="C69" s="93" t="e">
        <f>CDM!#REF!</f>
        <v>#REF!</v>
      </c>
      <c r="D69" s="107" t="e">
        <f>CDM!#REF!</f>
        <v>#REF!</v>
      </c>
      <c r="E69" s="8" t="e">
        <f>CDM!#REF!</f>
        <v>#REF!</v>
      </c>
      <c r="F69" s="54" t="e">
        <f>CDM!#REF!</f>
        <v>#REF!</v>
      </c>
      <c r="G69" s="54" t="e">
        <f>CDM!#REF!</f>
        <v>#REF!</v>
      </c>
      <c r="H69" s="54" t="e">
        <f>CDM!#REF!</f>
        <v>#REF!</v>
      </c>
      <c r="I69" s="4" t="str">
        <f>+IFERROR(VLOOKUP(F69,CDM!#REF!,7,0),"")</f>
        <v/>
      </c>
      <c r="J69" s="3" t="str">
        <f t="shared" si="12"/>
        <v/>
      </c>
      <c r="K69" s="4" t="str">
        <f>+IFERROR(VLOOKUP(F69,CDM!#REF!,8,0),"")</f>
        <v/>
      </c>
      <c r="L69" s="7" t="str">
        <f t="shared" si="6"/>
        <v/>
      </c>
      <c r="M69" s="7" t="str">
        <f t="shared" si="0"/>
        <v/>
      </c>
      <c r="N69" s="19" t="str">
        <f>+IFERROR(VLOOKUP(F69,CDM!#REF!,17,0),"")</f>
        <v/>
      </c>
      <c r="O69" s="19" t="str">
        <f>+IFERROR(VLOOKUP(F69,CDM!#REF!,20,0),"")</f>
        <v/>
      </c>
      <c r="P69" s="21" t="str">
        <f>+IFERROR(VLOOKUP(F69,CDM!#REF!,24,0),"")</f>
        <v/>
      </c>
      <c r="Q69" s="9"/>
      <c r="R69" s="4"/>
      <c r="S69" s="3" t="str">
        <f t="shared" si="13"/>
        <v/>
      </c>
      <c r="T69" s="79"/>
      <c r="U69" s="9"/>
      <c r="V69" s="4"/>
      <c r="W69" s="3" t="str">
        <f t="shared" si="14"/>
        <v/>
      </c>
      <c r="X69" s="79"/>
      <c r="Y69" s="83" t="str">
        <f t="shared" si="15"/>
        <v/>
      </c>
      <c r="Z69" s="9"/>
      <c r="AA69" s="4"/>
      <c r="AB69" s="3" t="str">
        <f t="shared" si="16"/>
        <v/>
      </c>
      <c r="AC69" s="79"/>
      <c r="AD69" s="83" t="str">
        <f t="shared" si="17"/>
        <v/>
      </c>
      <c r="AE69" s="9"/>
      <c r="AF69" s="4"/>
      <c r="AG69" s="3" t="str">
        <f t="shared" si="18"/>
        <v/>
      </c>
      <c r="AH69" s="79"/>
      <c r="AI69" s="83" t="str">
        <f t="shared" si="19"/>
        <v/>
      </c>
      <c r="AJ69" s="9"/>
      <c r="AK69" s="4"/>
      <c r="AL69" s="3" t="str">
        <f t="shared" si="20"/>
        <v/>
      </c>
      <c r="AM69" s="79"/>
      <c r="AN69" s="83" t="str">
        <f t="shared" si="21"/>
        <v/>
      </c>
    </row>
    <row r="70" spans="1:40" s="52" customFormat="1" x14ac:dyDescent="0.25">
      <c r="A70" s="8"/>
      <c r="B70" s="8"/>
      <c r="C70" s="93" t="e">
        <f>CDM!#REF!</f>
        <v>#REF!</v>
      </c>
      <c r="D70" s="107" t="e">
        <f>CDM!#REF!</f>
        <v>#REF!</v>
      </c>
      <c r="E70" s="8" t="e">
        <f>CDM!#REF!</f>
        <v>#REF!</v>
      </c>
      <c r="F70" s="54" t="e">
        <f>CDM!#REF!</f>
        <v>#REF!</v>
      </c>
      <c r="G70" s="54" t="e">
        <f>CDM!#REF!</f>
        <v>#REF!</v>
      </c>
      <c r="H70" s="54" t="e">
        <f>CDM!#REF!</f>
        <v>#REF!</v>
      </c>
      <c r="I70" s="4" t="str">
        <f>+IFERROR(VLOOKUP(F70,CDM!#REF!,7,0),"")</f>
        <v/>
      </c>
      <c r="J70" s="3" t="str">
        <f t="shared" si="12"/>
        <v/>
      </c>
      <c r="K70" s="4" t="str">
        <f>+IFERROR(VLOOKUP(F70,CDM!#REF!,8,0),"")</f>
        <v/>
      </c>
      <c r="L70" s="7" t="str">
        <f t="shared" si="6"/>
        <v/>
      </c>
      <c r="M70" s="7" t="str">
        <f t="shared" si="0"/>
        <v/>
      </c>
      <c r="N70" s="19" t="str">
        <f>+IFERROR(VLOOKUP(F70,CDM!#REF!,17,0),"")</f>
        <v/>
      </c>
      <c r="O70" s="19" t="str">
        <f>+IFERROR(VLOOKUP(F70,CDM!#REF!,20,0),"")</f>
        <v/>
      </c>
      <c r="P70" s="21" t="str">
        <f>+IFERROR(VLOOKUP(F70,CDM!#REF!,24,0),"")</f>
        <v/>
      </c>
      <c r="Q70" s="9"/>
      <c r="R70" s="4"/>
      <c r="S70" s="3" t="str">
        <f t="shared" si="13"/>
        <v/>
      </c>
      <c r="T70" s="79"/>
      <c r="U70" s="9"/>
      <c r="V70" s="4"/>
      <c r="W70" s="3" t="str">
        <f t="shared" si="14"/>
        <v/>
      </c>
      <c r="X70" s="79"/>
      <c r="Y70" s="83" t="str">
        <f t="shared" si="15"/>
        <v/>
      </c>
      <c r="Z70" s="9"/>
      <c r="AA70" s="4"/>
      <c r="AB70" s="3" t="str">
        <f t="shared" si="16"/>
        <v/>
      </c>
      <c r="AC70" s="79"/>
      <c r="AD70" s="83" t="str">
        <f t="shared" si="17"/>
        <v/>
      </c>
      <c r="AE70" s="9"/>
      <c r="AF70" s="4"/>
      <c r="AG70" s="3" t="str">
        <f t="shared" si="18"/>
        <v/>
      </c>
      <c r="AH70" s="79"/>
      <c r="AI70" s="83" t="str">
        <f t="shared" si="19"/>
        <v/>
      </c>
      <c r="AJ70" s="9"/>
      <c r="AK70" s="4"/>
      <c r="AL70" s="3" t="str">
        <f t="shared" si="20"/>
        <v/>
      </c>
      <c r="AM70" s="79"/>
      <c r="AN70" s="83" t="str">
        <f t="shared" si="21"/>
        <v/>
      </c>
    </row>
    <row r="71" spans="1:40" s="52" customFormat="1" x14ac:dyDescent="0.25">
      <c r="A71" s="8"/>
      <c r="B71" s="8"/>
      <c r="C71" s="93" t="e">
        <f>CDM!#REF!</f>
        <v>#REF!</v>
      </c>
      <c r="D71" s="107" t="e">
        <f>CDM!#REF!</f>
        <v>#REF!</v>
      </c>
      <c r="E71" s="8" t="e">
        <f>CDM!#REF!</f>
        <v>#REF!</v>
      </c>
      <c r="F71" s="54" t="e">
        <f>CDM!#REF!</f>
        <v>#REF!</v>
      </c>
      <c r="G71" s="54" t="e">
        <f>CDM!#REF!</f>
        <v>#REF!</v>
      </c>
      <c r="H71" s="54" t="e">
        <f>CDM!#REF!</f>
        <v>#REF!</v>
      </c>
      <c r="I71" s="4" t="str">
        <f>+IFERROR(VLOOKUP(F71,CDM!#REF!,7,0),"")</f>
        <v/>
      </c>
      <c r="J71" s="3" t="str">
        <f t="shared" si="12"/>
        <v/>
      </c>
      <c r="K71" s="4" t="str">
        <f>+IFERROR(VLOOKUP(F71,CDM!#REF!,8,0),"")</f>
        <v/>
      </c>
      <c r="L71" s="7" t="str">
        <f t="shared" si="6"/>
        <v/>
      </c>
      <c r="M71" s="7" t="str">
        <f t="shared" si="0"/>
        <v/>
      </c>
      <c r="N71" s="19" t="str">
        <f>+IFERROR(VLOOKUP(F71,CDM!#REF!,17,0),"")</f>
        <v/>
      </c>
      <c r="O71" s="19" t="str">
        <f>+IFERROR(VLOOKUP(F71,CDM!#REF!,20,0),"")</f>
        <v/>
      </c>
      <c r="P71" s="21" t="str">
        <f>+IFERROR(VLOOKUP(F71,CDM!#REF!,24,0),"")</f>
        <v/>
      </c>
      <c r="Q71" s="9"/>
      <c r="R71" s="4"/>
      <c r="S71" s="3" t="str">
        <f t="shared" si="13"/>
        <v/>
      </c>
      <c r="T71" s="79"/>
      <c r="U71" s="9"/>
      <c r="V71" s="4"/>
      <c r="W71" s="3" t="str">
        <f t="shared" si="14"/>
        <v/>
      </c>
      <c r="X71" s="79"/>
      <c r="Y71" s="83" t="str">
        <f t="shared" si="15"/>
        <v/>
      </c>
      <c r="Z71" s="9"/>
      <c r="AA71" s="4"/>
      <c r="AB71" s="3" t="str">
        <f t="shared" si="16"/>
        <v/>
      </c>
      <c r="AC71" s="79"/>
      <c r="AD71" s="83" t="str">
        <f t="shared" si="17"/>
        <v/>
      </c>
      <c r="AE71" s="9"/>
      <c r="AF71" s="4"/>
      <c r="AG71" s="3" t="str">
        <f t="shared" si="18"/>
        <v/>
      </c>
      <c r="AH71" s="79"/>
      <c r="AI71" s="83" t="str">
        <f t="shared" si="19"/>
        <v/>
      </c>
      <c r="AJ71" s="9"/>
      <c r="AK71" s="4"/>
      <c r="AL71" s="3" t="str">
        <f t="shared" si="20"/>
        <v/>
      </c>
      <c r="AM71" s="79"/>
      <c r="AN71" s="83" t="str">
        <f t="shared" si="21"/>
        <v/>
      </c>
    </row>
    <row r="72" spans="1:40" s="52" customFormat="1" x14ac:dyDescent="0.25">
      <c r="A72" s="8"/>
      <c r="B72" s="8"/>
      <c r="C72" s="93" t="e">
        <f>CDM!#REF!</f>
        <v>#REF!</v>
      </c>
      <c r="D72" s="107" t="e">
        <f>CDM!#REF!</f>
        <v>#REF!</v>
      </c>
      <c r="E72" s="8" t="e">
        <f>CDM!#REF!</f>
        <v>#REF!</v>
      </c>
      <c r="F72" s="54" t="e">
        <f>CDM!#REF!</f>
        <v>#REF!</v>
      </c>
      <c r="G72" s="54" t="e">
        <f>CDM!#REF!</f>
        <v>#REF!</v>
      </c>
      <c r="H72" s="54" t="e">
        <f>CDM!#REF!</f>
        <v>#REF!</v>
      </c>
      <c r="I72" s="4" t="str">
        <f>+IFERROR(VLOOKUP(F72,CDM!#REF!,7,0),"")</f>
        <v/>
      </c>
      <c r="J72" s="3" t="str">
        <f t="shared" si="12"/>
        <v/>
      </c>
      <c r="K72" s="4" t="str">
        <f>+IFERROR(VLOOKUP(F72,CDM!#REF!,8,0),"")</f>
        <v/>
      </c>
      <c r="L72" s="7" t="str">
        <f t="shared" si="6"/>
        <v/>
      </c>
      <c r="M72" s="7" t="str">
        <f t="shared" si="0"/>
        <v/>
      </c>
      <c r="N72" s="19" t="str">
        <f>+IFERROR(VLOOKUP(F72,CDM!#REF!,17,0),"")</f>
        <v/>
      </c>
      <c r="O72" s="19" t="str">
        <f>+IFERROR(VLOOKUP(F72,CDM!#REF!,20,0),"")</f>
        <v/>
      </c>
      <c r="P72" s="21" t="str">
        <f>+IFERROR(VLOOKUP(F72,CDM!#REF!,24,0),"")</f>
        <v/>
      </c>
      <c r="Q72" s="9"/>
      <c r="R72" s="4"/>
      <c r="S72" s="3" t="str">
        <f t="shared" si="13"/>
        <v/>
      </c>
      <c r="T72" s="79"/>
      <c r="U72" s="9"/>
      <c r="V72" s="4"/>
      <c r="W72" s="3" t="str">
        <f t="shared" si="14"/>
        <v/>
      </c>
      <c r="X72" s="79"/>
      <c r="Y72" s="83" t="str">
        <f t="shared" si="15"/>
        <v/>
      </c>
      <c r="Z72" s="9"/>
      <c r="AA72" s="4"/>
      <c r="AB72" s="3" t="str">
        <f t="shared" si="16"/>
        <v/>
      </c>
      <c r="AC72" s="79"/>
      <c r="AD72" s="83" t="str">
        <f t="shared" si="17"/>
        <v/>
      </c>
      <c r="AE72" s="9"/>
      <c r="AF72" s="4"/>
      <c r="AG72" s="3" t="str">
        <f t="shared" si="18"/>
        <v/>
      </c>
      <c r="AH72" s="79"/>
      <c r="AI72" s="83" t="str">
        <f t="shared" si="19"/>
        <v/>
      </c>
      <c r="AJ72" s="9"/>
      <c r="AK72" s="4"/>
      <c r="AL72" s="3" t="str">
        <f t="shared" si="20"/>
        <v/>
      </c>
      <c r="AM72" s="79"/>
      <c r="AN72" s="83" t="str">
        <f t="shared" si="21"/>
        <v/>
      </c>
    </row>
    <row r="73" spans="1:40" s="52" customFormat="1" x14ac:dyDescent="0.25">
      <c r="A73" s="8"/>
      <c r="B73" s="8"/>
      <c r="C73" s="93" t="e">
        <f>CDM!#REF!</f>
        <v>#REF!</v>
      </c>
      <c r="D73" s="107" t="e">
        <f>CDM!#REF!</f>
        <v>#REF!</v>
      </c>
      <c r="E73" s="8" t="e">
        <f>CDM!#REF!</f>
        <v>#REF!</v>
      </c>
      <c r="F73" s="54" t="e">
        <f>CDM!#REF!</f>
        <v>#REF!</v>
      </c>
      <c r="G73" s="54" t="e">
        <f>CDM!#REF!</f>
        <v>#REF!</v>
      </c>
      <c r="H73" s="54" t="e">
        <f>CDM!#REF!</f>
        <v>#REF!</v>
      </c>
      <c r="I73" s="4" t="str">
        <f>+IFERROR(VLOOKUP(F73,CDM!#REF!,7,0),"")</f>
        <v/>
      </c>
      <c r="J73" s="3" t="str">
        <f t="shared" si="12"/>
        <v/>
      </c>
      <c r="K73" s="4" t="str">
        <f>+IFERROR(VLOOKUP(F73,CDM!#REF!,8,0),"")</f>
        <v/>
      </c>
      <c r="L73" s="7" t="str">
        <f t="shared" si="6"/>
        <v/>
      </c>
      <c r="M73" s="7" t="str">
        <f t="shared" si="0"/>
        <v/>
      </c>
      <c r="N73" s="19" t="str">
        <f>+IFERROR(VLOOKUP(F73,CDM!#REF!,17,0),"")</f>
        <v/>
      </c>
      <c r="O73" s="19" t="str">
        <f>+IFERROR(VLOOKUP(F73,CDM!#REF!,20,0),"")</f>
        <v/>
      </c>
      <c r="P73" s="21" t="str">
        <f>+IFERROR(VLOOKUP(F73,CDM!#REF!,24,0),"")</f>
        <v/>
      </c>
      <c r="Q73" s="9"/>
      <c r="R73" s="4"/>
      <c r="S73" s="3" t="str">
        <f t="shared" si="13"/>
        <v/>
      </c>
      <c r="T73" s="79"/>
      <c r="U73" s="9"/>
      <c r="V73" s="4"/>
      <c r="W73" s="3" t="str">
        <f t="shared" si="14"/>
        <v/>
      </c>
      <c r="X73" s="79"/>
      <c r="Y73" s="83" t="str">
        <f t="shared" si="15"/>
        <v/>
      </c>
      <c r="Z73" s="9"/>
      <c r="AA73" s="4"/>
      <c r="AB73" s="3" t="str">
        <f t="shared" si="16"/>
        <v/>
      </c>
      <c r="AC73" s="79"/>
      <c r="AD73" s="83" t="str">
        <f t="shared" si="17"/>
        <v/>
      </c>
      <c r="AE73" s="9"/>
      <c r="AF73" s="4"/>
      <c r="AG73" s="3" t="str">
        <f t="shared" si="18"/>
        <v/>
      </c>
      <c r="AH73" s="79"/>
      <c r="AI73" s="83" t="str">
        <f t="shared" si="19"/>
        <v/>
      </c>
      <c r="AJ73" s="9"/>
      <c r="AK73" s="4"/>
      <c r="AL73" s="3" t="str">
        <f t="shared" si="20"/>
        <v/>
      </c>
      <c r="AM73" s="79"/>
      <c r="AN73" s="83" t="str">
        <f t="shared" si="21"/>
        <v/>
      </c>
    </row>
    <row r="74" spans="1:40" s="52" customFormat="1" x14ac:dyDescent="0.25">
      <c r="A74" s="8"/>
      <c r="B74" s="8"/>
      <c r="C74" s="93" t="e">
        <f>CDM!#REF!</f>
        <v>#REF!</v>
      </c>
      <c r="D74" s="107" t="e">
        <f>CDM!#REF!</f>
        <v>#REF!</v>
      </c>
      <c r="E74" s="8" t="e">
        <f>CDM!#REF!</f>
        <v>#REF!</v>
      </c>
      <c r="F74" s="54" t="e">
        <f>CDM!#REF!</f>
        <v>#REF!</v>
      </c>
      <c r="G74" s="54" t="e">
        <f>CDM!#REF!</f>
        <v>#REF!</v>
      </c>
      <c r="H74" s="54" t="e">
        <f>CDM!#REF!</f>
        <v>#REF!</v>
      </c>
      <c r="I74" s="4" t="str">
        <f>+IFERROR(VLOOKUP(F74,CDM!#REF!,7,0),"")</f>
        <v/>
      </c>
      <c r="J74" s="3" t="str">
        <f t="shared" si="12"/>
        <v/>
      </c>
      <c r="K74" s="4" t="str">
        <f>+IFERROR(VLOOKUP(F74,CDM!#REF!,8,0),"")</f>
        <v/>
      </c>
      <c r="L74" s="7" t="str">
        <f t="shared" si="6"/>
        <v/>
      </c>
      <c r="M74" s="7" t="str">
        <f t="shared" si="0"/>
        <v/>
      </c>
      <c r="N74" s="19" t="str">
        <f>+IFERROR(VLOOKUP(F74,CDM!#REF!,17,0),"")</f>
        <v/>
      </c>
      <c r="O74" s="19" t="str">
        <f>+IFERROR(VLOOKUP(F74,CDM!#REF!,20,0),"")</f>
        <v/>
      </c>
      <c r="P74" s="21" t="str">
        <f>+IFERROR(VLOOKUP(F74,CDM!#REF!,24,0),"")</f>
        <v/>
      </c>
      <c r="Q74" s="9"/>
      <c r="R74" s="4"/>
      <c r="S74" s="3" t="str">
        <f t="shared" si="13"/>
        <v/>
      </c>
      <c r="T74" s="79"/>
      <c r="U74" s="9"/>
      <c r="V74" s="4"/>
      <c r="W74" s="3" t="str">
        <f t="shared" si="14"/>
        <v/>
      </c>
      <c r="X74" s="79"/>
      <c r="Y74" s="83" t="str">
        <f t="shared" si="15"/>
        <v/>
      </c>
      <c r="Z74" s="9"/>
      <c r="AA74" s="4"/>
      <c r="AB74" s="3" t="str">
        <f t="shared" si="16"/>
        <v/>
      </c>
      <c r="AC74" s="79"/>
      <c r="AD74" s="83" t="str">
        <f t="shared" si="17"/>
        <v/>
      </c>
      <c r="AE74" s="9"/>
      <c r="AF74" s="4"/>
      <c r="AG74" s="3" t="str">
        <f t="shared" si="18"/>
        <v/>
      </c>
      <c r="AH74" s="79"/>
      <c r="AI74" s="83" t="str">
        <f t="shared" si="19"/>
        <v/>
      </c>
      <c r="AJ74" s="9"/>
      <c r="AK74" s="4"/>
      <c r="AL74" s="3" t="str">
        <f t="shared" si="20"/>
        <v/>
      </c>
      <c r="AM74" s="79"/>
      <c r="AN74" s="83" t="str">
        <f t="shared" si="21"/>
        <v/>
      </c>
    </row>
    <row r="75" spans="1:40" s="52" customFormat="1" x14ac:dyDescent="0.25">
      <c r="A75" s="8"/>
      <c r="B75" s="8"/>
      <c r="C75" s="93"/>
      <c r="D75" s="107" t="e">
        <f>CDM!#REF!</f>
        <v>#REF!</v>
      </c>
      <c r="E75" s="8" t="e">
        <f>CDM!#REF!</f>
        <v>#REF!</v>
      </c>
      <c r="F75" s="54" t="e">
        <f>CDM!#REF!</f>
        <v>#REF!</v>
      </c>
      <c r="G75" s="54" t="e">
        <f>CDM!#REF!</f>
        <v>#REF!</v>
      </c>
      <c r="H75" s="54" t="e">
        <f>CDM!#REF!</f>
        <v>#REF!</v>
      </c>
      <c r="I75" s="4" t="str">
        <f>+IFERROR(VLOOKUP(F75,CDM!#REF!,7,0),"")</f>
        <v/>
      </c>
      <c r="J75" s="3" t="str">
        <f t="shared" si="12"/>
        <v/>
      </c>
      <c r="K75" s="4" t="str">
        <f>+IFERROR(VLOOKUP(F75,CDM!#REF!,8,0),"")</f>
        <v/>
      </c>
      <c r="L75" s="7" t="str">
        <f t="shared" si="6"/>
        <v/>
      </c>
      <c r="M75" s="7" t="str">
        <f t="shared" si="0"/>
        <v/>
      </c>
      <c r="N75" s="19" t="str">
        <f>+IFERROR(VLOOKUP(F75,CDM!#REF!,17,0),"")</f>
        <v/>
      </c>
      <c r="O75" s="19" t="str">
        <f>+IFERROR(VLOOKUP(F75,CDM!#REF!,20,0),"")</f>
        <v/>
      </c>
      <c r="P75" s="21" t="str">
        <f>+IFERROR(VLOOKUP(F75,CDM!#REF!,24,0),"")</f>
        <v/>
      </c>
      <c r="Q75" s="9"/>
      <c r="R75" s="4"/>
      <c r="S75" s="3" t="str">
        <f t="shared" si="13"/>
        <v/>
      </c>
      <c r="T75" s="79"/>
      <c r="U75" s="9"/>
      <c r="V75" s="4"/>
      <c r="W75" s="3" t="str">
        <f t="shared" si="14"/>
        <v/>
      </c>
      <c r="X75" s="79"/>
      <c r="Y75" s="83" t="str">
        <f t="shared" si="15"/>
        <v/>
      </c>
      <c r="Z75" s="9"/>
      <c r="AA75" s="4"/>
      <c r="AB75" s="3" t="str">
        <f t="shared" si="16"/>
        <v/>
      </c>
      <c r="AC75" s="79"/>
      <c r="AD75" s="83" t="str">
        <f t="shared" si="17"/>
        <v/>
      </c>
      <c r="AE75" s="9"/>
      <c r="AF75" s="4"/>
      <c r="AG75" s="3" t="str">
        <f t="shared" si="18"/>
        <v/>
      </c>
      <c r="AH75" s="79"/>
      <c r="AI75" s="83" t="str">
        <f t="shared" si="19"/>
        <v/>
      </c>
      <c r="AJ75" s="9"/>
      <c r="AK75" s="4"/>
      <c r="AL75" s="3" t="str">
        <f t="shared" si="20"/>
        <v/>
      </c>
      <c r="AM75" s="79"/>
      <c r="AN75" s="83" t="str">
        <f t="shared" si="21"/>
        <v/>
      </c>
    </row>
    <row r="76" spans="1:40" s="52" customFormat="1" x14ac:dyDescent="0.25">
      <c r="A76" s="8"/>
      <c r="B76" s="8"/>
      <c r="C76" s="93"/>
      <c r="D76" s="107" t="e">
        <f>CDM!#REF!</f>
        <v>#REF!</v>
      </c>
      <c r="E76" s="8" t="e">
        <f>CDM!#REF!</f>
        <v>#REF!</v>
      </c>
      <c r="F76" s="54" t="e">
        <f>CDM!#REF!</f>
        <v>#REF!</v>
      </c>
      <c r="G76" s="54" t="e">
        <f>CDM!#REF!</f>
        <v>#REF!</v>
      </c>
      <c r="H76" s="54" t="e">
        <f>CDM!#REF!</f>
        <v>#REF!</v>
      </c>
      <c r="I76" s="4" t="str">
        <f>+IFERROR(VLOOKUP(F76,CDM!#REF!,7,0),"")</f>
        <v/>
      </c>
      <c r="J76" s="3" t="str">
        <f t="shared" si="12"/>
        <v/>
      </c>
      <c r="K76" s="4" t="str">
        <f>+IFERROR(VLOOKUP(F76,CDM!#REF!,8,0),"")</f>
        <v/>
      </c>
      <c r="L76" s="7" t="str">
        <f t="shared" si="6"/>
        <v/>
      </c>
      <c r="M76" s="7" t="str">
        <f t="shared" si="0"/>
        <v/>
      </c>
      <c r="N76" s="19" t="str">
        <f>+IFERROR(VLOOKUP(F76,CDM!#REF!,17,0),"")</f>
        <v/>
      </c>
      <c r="O76" s="19" t="str">
        <f>+IFERROR(VLOOKUP(F76,CDM!#REF!,20,0),"")</f>
        <v/>
      </c>
      <c r="P76" s="21" t="str">
        <f>+IFERROR(VLOOKUP(F76,CDM!#REF!,24,0),"")</f>
        <v/>
      </c>
      <c r="Q76" s="9"/>
      <c r="R76" s="4"/>
      <c r="S76" s="3" t="str">
        <f t="shared" si="13"/>
        <v/>
      </c>
      <c r="T76" s="79"/>
      <c r="U76" s="9"/>
      <c r="V76" s="4"/>
      <c r="W76" s="3" t="str">
        <f t="shared" si="14"/>
        <v/>
      </c>
      <c r="X76" s="79"/>
      <c r="Y76" s="83" t="str">
        <f t="shared" si="15"/>
        <v/>
      </c>
      <c r="Z76" s="9"/>
      <c r="AA76" s="4"/>
      <c r="AB76" s="3" t="str">
        <f t="shared" si="16"/>
        <v/>
      </c>
      <c r="AC76" s="79"/>
      <c r="AD76" s="83" t="str">
        <f t="shared" si="17"/>
        <v/>
      </c>
      <c r="AE76" s="9"/>
      <c r="AF76" s="4"/>
      <c r="AG76" s="3" t="str">
        <f t="shared" si="18"/>
        <v/>
      </c>
      <c r="AH76" s="79"/>
      <c r="AI76" s="83" t="str">
        <f t="shared" si="19"/>
        <v/>
      </c>
      <c r="AJ76" s="9"/>
      <c r="AK76" s="4"/>
      <c r="AL76" s="3" t="str">
        <f t="shared" si="20"/>
        <v/>
      </c>
      <c r="AM76" s="79"/>
      <c r="AN76" s="83" t="str">
        <f t="shared" si="21"/>
        <v/>
      </c>
    </row>
    <row r="77" spans="1:40" s="52" customFormat="1" x14ac:dyDescent="0.25">
      <c r="A77" s="8"/>
      <c r="B77" s="8"/>
      <c r="C77" s="93"/>
      <c r="D77" s="107" t="e">
        <f>CDM!#REF!</f>
        <v>#REF!</v>
      </c>
      <c r="E77" s="8" t="e">
        <f>CDM!#REF!</f>
        <v>#REF!</v>
      </c>
      <c r="F77" s="54" t="e">
        <f>CDM!#REF!</f>
        <v>#REF!</v>
      </c>
      <c r="G77" s="54" t="e">
        <f>CDM!#REF!</f>
        <v>#REF!</v>
      </c>
      <c r="H77" s="54" t="e">
        <f>CDM!#REF!</f>
        <v>#REF!</v>
      </c>
      <c r="I77" s="4" t="str">
        <f>+IFERROR(VLOOKUP(F77,CDM!#REF!,7,0),"")</f>
        <v/>
      </c>
      <c r="J77" s="3" t="str">
        <f>+IFERROR(I77/H77,"")</f>
        <v/>
      </c>
      <c r="K77" s="4" t="str">
        <f>+IFERROR(VLOOKUP(F77,CDM!#REF!,8,0),"")</f>
        <v/>
      </c>
      <c r="L77" s="7" t="str">
        <f t="shared" si="6"/>
        <v/>
      </c>
      <c r="M77" s="7" t="str">
        <f>+IFERROR(I77/K77,"")</f>
        <v/>
      </c>
      <c r="N77" s="19" t="str">
        <f>+IFERROR(VLOOKUP(F77,CDM!#REF!,17,0),"")</f>
        <v/>
      </c>
      <c r="O77" s="19" t="str">
        <f>+IFERROR(VLOOKUP(F77,CDM!#REF!,20,0),"")</f>
        <v/>
      </c>
      <c r="P77" s="21" t="str">
        <f>+IFERROR(VLOOKUP(F77,CDM!#REF!,24,0),"")</f>
        <v/>
      </c>
      <c r="Q77" s="9"/>
      <c r="R77" s="4"/>
      <c r="S77" s="3" t="str">
        <f t="shared" si="13"/>
        <v/>
      </c>
      <c r="T77" s="79"/>
      <c r="U77" s="9"/>
      <c r="V77" s="4"/>
      <c r="W77" s="3" t="str">
        <f t="shared" si="14"/>
        <v/>
      </c>
      <c r="X77" s="79"/>
      <c r="Y77" s="83" t="str">
        <f t="shared" si="15"/>
        <v/>
      </c>
      <c r="Z77" s="9"/>
      <c r="AA77" s="4"/>
      <c r="AB77" s="3" t="str">
        <f t="shared" si="16"/>
        <v/>
      </c>
      <c r="AC77" s="79"/>
      <c r="AD77" s="83" t="str">
        <f t="shared" si="17"/>
        <v/>
      </c>
      <c r="AE77" s="9"/>
      <c r="AF77" s="4"/>
      <c r="AG77" s="3" t="str">
        <f t="shared" si="18"/>
        <v/>
      </c>
      <c r="AH77" s="79"/>
      <c r="AI77" s="83" t="str">
        <f t="shared" si="19"/>
        <v/>
      </c>
      <c r="AJ77" s="9"/>
      <c r="AK77" s="4"/>
      <c r="AL77" s="3" t="str">
        <f t="shared" si="20"/>
        <v/>
      </c>
      <c r="AM77" s="79"/>
      <c r="AN77" s="83" t="str">
        <f t="shared" si="21"/>
        <v/>
      </c>
    </row>
    <row r="78" spans="1:40" s="52" customFormat="1" x14ac:dyDescent="0.25">
      <c r="A78" s="8"/>
      <c r="B78" s="8"/>
      <c r="C78" s="93"/>
      <c r="D78" s="107" t="e">
        <f>CDM!#REF!</f>
        <v>#REF!</v>
      </c>
      <c r="E78" s="8" t="e">
        <f>CDM!#REF!</f>
        <v>#REF!</v>
      </c>
      <c r="F78" s="54" t="e">
        <f>CDM!#REF!</f>
        <v>#REF!</v>
      </c>
      <c r="G78" s="54" t="e">
        <f>CDM!#REF!</f>
        <v>#REF!</v>
      </c>
      <c r="H78" s="54" t="e">
        <f>CDM!#REF!</f>
        <v>#REF!</v>
      </c>
      <c r="I78" s="4" t="str">
        <f>+IFERROR(VLOOKUP(F78,CDM!#REF!,7,0),"")</f>
        <v/>
      </c>
      <c r="J78" s="3" t="str">
        <f>+IFERROR(I78/H78,"")</f>
        <v/>
      </c>
      <c r="K78" s="4" t="str">
        <f>+IFERROR(VLOOKUP(F78,CDM!#REF!,8,0),"")</f>
        <v/>
      </c>
      <c r="L78" s="7" t="str">
        <f t="shared" si="6"/>
        <v/>
      </c>
      <c r="M78" s="7" t="str">
        <f>+IFERROR(I78/K78,"")</f>
        <v/>
      </c>
      <c r="N78" s="19" t="str">
        <f>+IFERROR(VLOOKUP(F78,CDM!#REF!,17,0),"")</f>
        <v/>
      </c>
      <c r="O78" s="19" t="str">
        <f>+IFERROR(VLOOKUP(F78,CDM!#REF!,20,0),"")</f>
        <v/>
      </c>
      <c r="P78" s="21" t="str">
        <f>+IFERROR(VLOOKUP(F78,CDM!#REF!,24,0),"")</f>
        <v/>
      </c>
      <c r="Q78" s="9"/>
      <c r="R78" s="4"/>
      <c r="S78" s="3" t="str">
        <f t="shared" si="13"/>
        <v/>
      </c>
      <c r="T78" s="79"/>
      <c r="U78" s="9"/>
      <c r="V78" s="4"/>
      <c r="W78" s="3" t="str">
        <f t="shared" si="14"/>
        <v/>
      </c>
      <c r="X78" s="79"/>
      <c r="Y78" s="83" t="str">
        <f t="shared" si="15"/>
        <v/>
      </c>
      <c r="Z78" s="9"/>
      <c r="AA78" s="4"/>
      <c r="AB78" s="3" t="str">
        <f t="shared" si="16"/>
        <v/>
      </c>
      <c r="AC78" s="79"/>
      <c r="AD78" s="83" t="str">
        <f t="shared" si="17"/>
        <v/>
      </c>
      <c r="AE78" s="9"/>
      <c r="AF78" s="4"/>
      <c r="AG78" s="3" t="str">
        <f t="shared" si="18"/>
        <v/>
      </c>
      <c r="AH78" s="79"/>
      <c r="AI78" s="83" t="str">
        <f t="shared" si="19"/>
        <v/>
      </c>
      <c r="AJ78" s="9"/>
      <c r="AK78" s="4"/>
      <c r="AL78" s="3" t="str">
        <f t="shared" si="20"/>
        <v/>
      </c>
      <c r="AM78" s="79"/>
      <c r="AN78" s="83" t="str">
        <f t="shared" si="21"/>
        <v/>
      </c>
    </row>
    <row r="79" spans="1:40" x14ac:dyDescent="0.25">
      <c r="A79" s="8"/>
      <c r="B79" s="8"/>
      <c r="C79" s="93"/>
      <c r="D79" s="107" t="e">
        <f>CDM!#REF!</f>
        <v>#REF!</v>
      </c>
      <c r="E79" s="8" t="e">
        <f>CDM!#REF!</f>
        <v>#REF!</v>
      </c>
      <c r="F79" s="54" t="e">
        <f>CDM!#REF!</f>
        <v>#REF!</v>
      </c>
      <c r="G79" s="54" t="e">
        <f>CDM!#REF!</f>
        <v>#REF!</v>
      </c>
      <c r="H79" s="54" t="e">
        <f>CDM!#REF!</f>
        <v>#REF!</v>
      </c>
      <c r="I79" s="4" t="str">
        <f>+IFERROR(VLOOKUP(F79,CDM!#REF!,7,0),"")</f>
        <v/>
      </c>
      <c r="J79" s="3" t="str">
        <f>+IFERROR(I79/H79,"")</f>
        <v/>
      </c>
      <c r="K79" s="4" t="str">
        <f>+IFERROR(VLOOKUP(F79,CDM!#REF!,8,0),"")</f>
        <v/>
      </c>
      <c r="L79" s="7" t="str">
        <f t="shared" si="6"/>
        <v/>
      </c>
      <c r="M79" s="7" t="str">
        <f>+IFERROR(I79/K79,"")</f>
        <v/>
      </c>
      <c r="N79" s="19" t="str">
        <f>+IFERROR(VLOOKUP(F79,CDM!#REF!,17,0),"")</f>
        <v/>
      </c>
      <c r="O79" s="19" t="str">
        <f>+IFERROR(VLOOKUP(F79,CDM!#REF!,20,0),"")</f>
        <v/>
      </c>
      <c r="P79" s="21" t="str">
        <f>+IFERROR(VLOOKUP(F79,CDM!#REF!,24,0),"")</f>
        <v/>
      </c>
      <c r="Q79" s="9"/>
      <c r="R79" s="4"/>
      <c r="S79" s="3" t="str">
        <f t="shared" ref="S79:S84" si="22">+IFERROR(R79/Q79,"")</f>
        <v/>
      </c>
      <c r="T79" s="79"/>
      <c r="U79" s="9"/>
      <c r="V79" s="4"/>
      <c r="W79" s="3" t="str">
        <f t="shared" ref="W79:W84" si="23">IFERROR(+V79/U79,"")</f>
        <v/>
      </c>
      <c r="X79" s="79"/>
      <c r="Y79" s="83" t="str">
        <f t="shared" ref="Y79:Y84" si="24">+IFERROR(T79/V79,"")</f>
        <v/>
      </c>
      <c r="Z79" s="9"/>
      <c r="AA79" s="4"/>
      <c r="AB79" s="3" t="str">
        <f t="shared" ref="AB79:AB84" si="25">IFERROR(+AA79/Z79,"")</f>
        <v/>
      </c>
      <c r="AC79" s="79"/>
      <c r="AD79" s="83" t="str">
        <f t="shared" ref="AD79:AD84" si="26">+IFERROR(X79/AA79,"")</f>
        <v/>
      </c>
      <c r="AE79" s="9"/>
      <c r="AF79" s="4"/>
      <c r="AG79" s="3" t="str">
        <f t="shared" ref="AG79:AG84" si="27">IFERROR(+AF79/AE79,"")</f>
        <v/>
      </c>
      <c r="AH79" s="79"/>
      <c r="AI79" s="83" t="str">
        <f t="shared" ref="AI79:AI84" si="28">+IFERROR(AC79/AF79,"")</f>
        <v/>
      </c>
      <c r="AJ79" s="9"/>
      <c r="AK79" s="4"/>
      <c r="AL79" s="3" t="str">
        <f t="shared" ref="AL79:AL84" si="29">IFERROR(+AK79/AJ79,"")</f>
        <v/>
      </c>
      <c r="AM79" s="79"/>
      <c r="AN79" s="83" t="str">
        <f t="shared" ref="AN79:AN84" si="30">+IFERROR(AH79/AK79,"")</f>
        <v/>
      </c>
    </row>
    <row r="80" spans="1:40" x14ac:dyDescent="0.25">
      <c r="A80" s="8"/>
      <c r="B80" s="8"/>
      <c r="C80" s="93"/>
      <c r="D80" s="107" t="e">
        <f>CDM!#REF!</f>
        <v>#REF!</v>
      </c>
      <c r="E80" s="8" t="e">
        <f>CDM!#REF!</f>
        <v>#REF!</v>
      </c>
      <c r="F80" s="54" t="e">
        <f>CDM!#REF!</f>
        <v>#REF!</v>
      </c>
      <c r="G80" s="54" t="e">
        <f>CDM!#REF!</f>
        <v>#REF!</v>
      </c>
      <c r="H80" s="54" t="e">
        <f>CDM!#REF!</f>
        <v>#REF!</v>
      </c>
      <c r="I80" s="4" t="str">
        <f>+IFERROR(VLOOKUP(F80,CDM!#REF!,7,0),"")</f>
        <v/>
      </c>
      <c r="J80" s="3" t="str">
        <f>+IFERROR(I80/H80,"")</f>
        <v/>
      </c>
      <c r="K80" s="4" t="str">
        <f>+IFERROR(VLOOKUP(F80,CDM!#REF!,8,0),"")</f>
        <v/>
      </c>
      <c r="L80" s="7" t="str">
        <f t="shared" si="6"/>
        <v/>
      </c>
      <c r="M80" s="7" t="str">
        <f>+IFERROR(I80/K80,"")</f>
        <v/>
      </c>
      <c r="N80" s="19" t="str">
        <f>+IFERROR(VLOOKUP(F80,CDM!#REF!,17,0),"")</f>
        <v/>
      </c>
      <c r="O80" s="19" t="str">
        <f>+IFERROR(VLOOKUP(F80,CDM!#REF!,20,0),"")</f>
        <v/>
      </c>
      <c r="P80" s="21" t="str">
        <f>+IFERROR(VLOOKUP(F80,CDM!#REF!,24,0),"")</f>
        <v/>
      </c>
      <c r="Q80" s="9"/>
      <c r="R80" s="4"/>
      <c r="S80" s="3" t="str">
        <f t="shared" si="22"/>
        <v/>
      </c>
      <c r="T80" s="79"/>
      <c r="U80" s="9"/>
      <c r="V80" s="4"/>
      <c r="W80" s="3" t="str">
        <f t="shared" si="23"/>
        <v/>
      </c>
      <c r="X80" s="79"/>
      <c r="Y80" s="83" t="str">
        <f t="shared" si="24"/>
        <v/>
      </c>
      <c r="Z80" s="9"/>
      <c r="AA80" s="4"/>
      <c r="AB80" s="3" t="str">
        <f t="shared" si="25"/>
        <v/>
      </c>
      <c r="AC80" s="79"/>
      <c r="AD80" s="83" t="str">
        <f t="shared" si="26"/>
        <v/>
      </c>
      <c r="AE80" s="9"/>
      <c r="AF80" s="4"/>
      <c r="AG80" s="3" t="str">
        <f t="shared" si="27"/>
        <v/>
      </c>
      <c r="AH80" s="79"/>
      <c r="AI80" s="83" t="str">
        <f t="shared" si="28"/>
        <v/>
      </c>
      <c r="AJ80" s="9"/>
      <c r="AK80" s="4"/>
      <c r="AL80" s="3" t="str">
        <f t="shared" si="29"/>
        <v/>
      </c>
      <c r="AM80" s="79"/>
      <c r="AN80" s="83" t="str">
        <f t="shared" si="30"/>
        <v/>
      </c>
    </row>
    <row r="81" spans="1:40" s="102" customFormat="1" x14ac:dyDescent="0.25">
      <c r="A81" s="8"/>
      <c r="B81" s="8"/>
      <c r="C81" s="93"/>
      <c r="D81" s="107"/>
      <c r="E81" s="93"/>
      <c r="F81" s="54"/>
      <c r="G81" s="54"/>
      <c r="H81" s="54" t="e">
        <f>CDM!#REF!</f>
        <v>#REF!</v>
      </c>
      <c r="I81" s="4" t="str">
        <f>+IFERROR(VLOOKUP(F81,CDM!#REF!,7,0),"")</f>
        <v/>
      </c>
      <c r="J81" s="3" t="str">
        <f t="shared" ref="J81:J86" si="31">+IFERROR(I81/H81,"")</f>
        <v/>
      </c>
      <c r="K81" s="4" t="str">
        <f>+IFERROR(VLOOKUP(F81,CDM!#REF!,8,0),"")</f>
        <v/>
      </c>
      <c r="L81" s="7" t="str">
        <f t="shared" si="6"/>
        <v/>
      </c>
      <c r="M81" s="7" t="str">
        <f t="shared" ref="M81:M86" si="32">+IFERROR(I81/K81,"")</f>
        <v/>
      </c>
      <c r="N81" s="19" t="str">
        <f>+IFERROR(VLOOKUP(F81,CDM!#REF!,17,0),"")</f>
        <v/>
      </c>
      <c r="O81" s="19" t="str">
        <f>+IFERROR(VLOOKUP(F81,CDM!#REF!,20,0),"")</f>
        <v/>
      </c>
      <c r="P81" s="21" t="str">
        <f>+IFERROR(VLOOKUP(F81,CDM!#REF!,24,0),"")</f>
        <v/>
      </c>
      <c r="Q81" s="9"/>
      <c r="R81" s="4"/>
      <c r="S81" s="3" t="str">
        <f t="shared" si="22"/>
        <v/>
      </c>
      <c r="T81" s="79"/>
      <c r="U81" s="9"/>
      <c r="V81" s="4"/>
      <c r="W81" s="3" t="str">
        <f t="shared" si="23"/>
        <v/>
      </c>
      <c r="X81" s="79"/>
      <c r="Y81" s="83" t="str">
        <f t="shared" si="24"/>
        <v/>
      </c>
      <c r="Z81" s="9"/>
      <c r="AA81" s="4"/>
      <c r="AB81" s="3" t="str">
        <f t="shared" si="25"/>
        <v/>
      </c>
      <c r="AC81" s="79"/>
      <c r="AD81" s="83" t="str">
        <f t="shared" si="26"/>
        <v/>
      </c>
      <c r="AE81" s="9"/>
      <c r="AF81" s="4"/>
      <c r="AG81" s="3" t="str">
        <f t="shared" si="27"/>
        <v/>
      </c>
      <c r="AH81" s="79"/>
      <c r="AI81" s="83" t="str">
        <f t="shared" si="28"/>
        <v/>
      </c>
      <c r="AJ81" s="9"/>
      <c r="AK81" s="4"/>
      <c r="AL81" s="3" t="str">
        <f t="shared" si="29"/>
        <v/>
      </c>
      <c r="AM81" s="79"/>
      <c r="AN81" s="83" t="str">
        <f t="shared" si="30"/>
        <v/>
      </c>
    </row>
    <row r="82" spans="1:40" s="102" customFormat="1" x14ac:dyDescent="0.25">
      <c r="A82" s="8"/>
      <c r="B82" s="8"/>
      <c r="C82" s="93"/>
      <c r="D82" s="107"/>
      <c r="E82" s="93"/>
      <c r="F82" s="54"/>
      <c r="G82" s="54"/>
      <c r="H82" s="54" t="e">
        <f>CDM!#REF!</f>
        <v>#REF!</v>
      </c>
      <c r="I82" s="4" t="str">
        <f>+IFERROR(VLOOKUP(F82,CDM!#REF!,7,0),"")</f>
        <v/>
      </c>
      <c r="J82" s="3" t="str">
        <f t="shared" si="31"/>
        <v/>
      </c>
      <c r="K82" s="4" t="str">
        <f>+IFERROR(VLOOKUP(F82,CDM!#REF!,8,0),"")</f>
        <v/>
      </c>
      <c r="L82" s="7" t="str">
        <f t="shared" si="6"/>
        <v/>
      </c>
      <c r="M82" s="7" t="str">
        <f t="shared" si="32"/>
        <v/>
      </c>
      <c r="N82" s="19" t="str">
        <f>+IFERROR(VLOOKUP(F82,CDM!#REF!,17,0),"")</f>
        <v/>
      </c>
      <c r="O82" s="19" t="str">
        <f>+IFERROR(VLOOKUP(F82,CDM!#REF!,20,0),"")</f>
        <v/>
      </c>
      <c r="P82" s="21" t="str">
        <f>+IFERROR(VLOOKUP(F82,CDM!#REF!,24,0),"")</f>
        <v/>
      </c>
      <c r="Q82" s="9"/>
      <c r="R82" s="4"/>
      <c r="S82" s="3" t="str">
        <f t="shared" si="22"/>
        <v/>
      </c>
      <c r="T82" s="79"/>
      <c r="U82" s="9"/>
      <c r="V82" s="4"/>
      <c r="W82" s="3" t="str">
        <f t="shared" si="23"/>
        <v/>
      </c>
      <c r="X82" s="79"/>
      <c r="Y82" s="83" t="str">
        <f t="shared" si="24"/>
        <v/>
      </c>
      <c r="Z82" s="9"/>
      <c r="AA82" s="4"/>
      <c r="AB82" s="3" t="str">
        <f t="shared" si="25"/>
        <v/>
      </c>
      <c r="AC82" s="79"/>
      <c r="AD82" s="83" t="str">
        <f t="shared" si="26"/>
        <v/>
      </c>
      <c r="AE82" s="9"/>
      <c r="AF82" s="4"/>
      <c r="AG82" s="3" t="str">
        <f t="shared" si="27"/>
        <v/>
      </c>
      <c r="AH82" s="79"/>
      <c r="AI82" s="83" t="str">
        <f t="shared" si="28"/>
        <v/>
      </c>
      <c r="AJ82" s="9"/>
      <c r="AK82" s="4"/>
      <c r="AL82" s="3" t="str">
        <f t="shared" si="29"/>
        <v/>
      </c>
      <c r="AM82" s="79"/>
      <c r="AN82" s="83" t="str">
        <f t="shared" si="30"/>
        <v/>
      </c>
    </row>
    <row r="83" spans="1:40" s="102" customFormat="1" x14ac:dyDescent="0.25">
      <c r="A83" s="8"/>
      <c r="B83" s="8"/>
      <c r="C83" s="93"/>
      <c r="D83" s="107"/>
      <c r="E83" s="93"/>
      <c r="F83" s="54"/>
      <c r="G83" s="54"/>
      <c r="H83" s="54" t="e">
        <f>CDM!#REF!</f>
        <v>#REF!</v>
      </c>
      <c r="I83" s="4" t="str">
        <f>+IFERROR(VLOOKUP(F83,CDM!#REF!,7,0),"")</f>
        <v/>
      </c>
      <c r="J83" s="3" t="str">
        <f t="shared" si="31"/>
        <v/>
      </c>
      <c r="K83" s="4" t="str">
        <f>+IFERROR(VLOOKUP(F83,CDM!#REF!,8,0),"")</f>
        <v/>
      </c>
      <c r="L83" s="7" t="str">
        <f t="shared" si="6"/>
        <v/>
      </c>
      <c r="M83" s="7" t="str">
        <f t="shared" si="32"/>
        <v/>
      </c>
      <c r="N83" s="19" t="str">
        <f>+IFERROR(VLOOKUP(F83,CDM!#REF!,17,0),"")</f>
        <v/>
      </c>
      <c r="O83" s="19" t="str">
        <f>+IFERROR(VLOOKUP(F83,CDM!#REF!,20,0),"")</f>
        <v/>
      </c>
      <c r="P83" s="21" t="str">
        <f>+IFERROR(VLOOKUP(F83,CDM!#REF!,24,0),"")</f>
        <v/>
      </c>
      <c r="Q83" s="9"/>
      <c r="R83" s="4"/>
      <c r="S83" s="3" t="str">
        <f t="shared" si="22"/>
        <v/>
      </c>
      <c r="T83" s="79"/>
      <c r="U83" s="9"/>
      <c r="V83" s="4"/>
      <c r="W83" s="3" t="str">
        <f t="shared" si="23"/>
        <v/>
      </c>
      <c r="X83" s="79"/>
      <c r="Y83" s="83" t="str">
        <f t="shared" si="24"/>
        <v/>
      </c>
      <c r="Z83" s="9"/>
      <c r="AA83" s="4"/>
      <c r="AB83" s="3" t="str">
        <f t="shared" si="25"/>
        <v/>
      </c>
      <c r="AC83" s="79"/>
      <c r="AD83" s="83" t="str">
        <f t="shared" si="26"/>
        <v/>
      </c>
      <c r="AE83" s="9"/>
      <c r="AF83" s="4"/>
      <c r="AG83" s="3" t="str">
        <f t="shared" si="27"/>
        <v/>
      </c>
      <c r="AH83" s="79"/>
      <c r="AI83" s="83" t="str">
        <f t="shared" si="28"/>
        <v/>
      </c>
      <c r="AJ83" s="9"/>
      <c r="AK83" s="4"/>
      <c r="AL83" s="3" t="str">
        <f t="shared" si="29"/>
        <v/>
      </c>
      <c r="AM83" s="79"/>
      <c r="AN83" s="83" t="str">
        <f t="shared" si="30"/>
        <v/>
      </c>
    </row>
    <row r="84" spans="1:40" s="102" customFormat="1" x14ac:dyDescent="0.25">
      <c r="A84" s="8"/>
      <c r="B84" s="8"/>
      <c r="C84" s="93"/>
      <c r="D84" s="107"/>
      <c r="E84" s="93"/>
      <c r="F84" s="54"/>
      <c r="G84" s="54"/>
      <c r="H84" s="54" t="e">
        <f>CDM!#REF!</f>
        <v>#REF!</v>
      </c>
      <c r="I84" s="4" t="str">
        <f>+IFERROR(VLOOKUP(F84,CDM!#REF!,7,0),"")</f>
        <v/>
      </c>
      <c r="J84" s="3" t="str">
        <f t="shared" si="31"/>
        <v/>
      </c>
      <c r="K84" s="4" t="str">
        <f>+IFERROR(VLOOKUP(F84,CDM!#REF!,8,0),"")</f>
        <v/>
      </c>
      <c r="L84" s="7" t="str">
        <f>IFERROR(+K84/H84,"")</f>
        <v/>
      </c>
      <c r="M84" s="7" t="str">
        <f t="shared" si="32"/>
        <v/>
      </c>
      <c r="N84" s="19" t="str">
        <f>+IFERROR(VLOOKUP(F84,CDM!#REF!,17,0),"")</f>
        <v/>
      </c>
      <c r="O84" s="19" t="str">
        <f>+IFERROR(VLOOKUP(F84,CDM!#REF!,20,0),"")</f>
        <v/>
      </c>
      <c r="P84" s="21" t="str">
        <f>+IFERROR(VLOOKUP(F84,CDM!#REF!,24,0),"")</f>
        <v/>
      </c>
      <c r="Q84" s="9"/>
      <c r="R84" s="4"/>
      <c r="S84" s="3" t="str">
        <f t="shared" si="22"/>
        <v/>
      </c>
      <c r="T84" s="79"/>
      <c r="U84" s="9"/>
      <c r="V84" s="4"/>
      <c r="W84" s="3" t="str">
        <f t="shared" si="23"/>
        <v/>
      </c>
      <c r="X84" s="79"/>
      <c r="Y84" s="83" t="str">
        <f t="shared" si="24"/>
        <v/>
      </c>
      <c r="Z84" s="9"/>
      <c r="AA84" s="4"/>
      <c r="AB84" s="3" t="str">
        <f t="shared" si="25"/>
        <v/>
      </c>
      <c r="AC84" s="79"/>
      <c r="AD84" s="83" t="str">
        <f t="shared" si="26"/>
        <v/>
      </c>
      <c r="AE84" s="9"/>
      <c r="AF84" s="4"/>
      <c r="AG84" s="3" t="str">
        <f t="shared" si="27"/>
        <v/>
      </c>
      <c r="AH84" s="79"/>
      <c r="AI84" s="83" t="str">
        <f t="shared" si="28"/>
        <v/>
      </c>
      <c r="AJ84" s="9"/>
      <c r="AK84" s="4"/>
      <c r="AL84" s="3" t="str">
        <f t="shared" si="29"/>
        <v/>
      </c>
      <c r="AM84" s="79"/>
      <c r="AN84" s="83" t="str">
        <f t="shared" si="30"/>
        <v/>
      </c>
    </row>
    <row r="85" spans="1:40" s="102" customFormat="1" x14ac:dyDescent="0.25">
      <c r="A85" s="8"/>
      <c r="B85" s="8"/>
      <c r="C85" s="93"/>
      <c r="D85" s="107"/>
      <c r="E85" s="93"/>
      <c r="F85" s="54"/>
      <c r="G85" s="54"/>
      <c r="H85" s="54" t="e">
        <f>CDM!#REF!</f>
        <v>#REF!</v>
      </c>
      <c r="I85" s="4" t="str">
        <f>+IFERROR(VLOOKUP(F85,CDM!#REF!,7,0),"")</f>
        <v/>
      </c>
      <c r="J85" s="3" t="str">
        <f t="shared" si="31"/>
        <v/>
      </c>
      <c r="K85" s="4" t="str">
        <f>+IFERROR(VLOOKUP(F85,CDM!#REF!,8,0),"")</f>
        <v/>
      </c>
      <c r="L85" s="7" t="str">
        <f>IFERROR(+K85/H85,"")</f>
        <v/>
      </c>
      <c r="M85" s="7" t="str">
        <f t="shared" si="32"/>
        <v/>
      </c>
      <c r="N85" s="19" t="str">
        <f>+IFERROR(VLOOKUP(F85,CDM!#REF!,17,0),"")</f>
        <v/>
      </c>
      <c r="O85" s="19" t="str">
        <f>+IFERROR(VLOOKUP(F85,CDM!#REF!,20,0),"")</f>
        <v/>
      </c>
      <c r="P85" s="21" t="str">
        <f>+IFERROR(VLOOKUP(F85,CDM!#REF!,24,0),"")</f>
        <v/>
      </c>
      <c r="Q85" s="9"/>
      <c r="R85" s="4"/>
      <c r="S85" s="3"/>
      <c r="T85" s="79"/>
      <c r="U85" s="9"/>
      <c r="V85" s="4"/>
      <c r="W85" s="3"/>
      <c r="X85" s="79"/>
      <c r="Y85" s="83"/>
      <c r="Z85" s="9"/>
      <c r="AA85" s="4"/>
      <c r="AB85" s="3"/>
      <c r="AC85" s="79"/>
      <c r="AD85" s="83"/>
      <c r="AE85" s="9"/>
      <c r="AF85" s="4"/>
      <c r="AG85" s="3"/>
      <c r="AH85" s="79"/>
      <c r="AI85" s="83"/>
      <c r="AJ85" s="9"/>
      <c r="AK85" s="4"/>
      <c r="AL85" s="3"/>
      <c r="AM85" s="79"/>
      <c r="AN85" s="83"/>
    </row>
    <row r="86" spans="1:40" s="102" customFormat="1" x14ac:dyDescent="0.25">
      <c r="A86" s="8"/>
      <c r="B86" s="8"/>
      <c r="C86" s="93"/>
      <c r="D86" s="107"/>
      <c r="E86" s="93"/>
      <c r="F86" s="54"/>
      <c r="G86" s="54"/>
      <c r="H86" s="54" t="e">
        <f>CDM!#REF!</f>
        <v>#REF!</v>
      </c>
      <c r="I86" s="4" t="str">
        <f>+IFERROR(VLOOKUP(F86,CDM!#REF!,7,0),"")</f>
        <v/>
      </c>
      <c r="J86" s="3" t="str">
        <f t="shared" si="31"/>
        <v/>
      </c>
      <c r="K86" s="4" t="str">
        <f>+IFERROR(VLOOKUP(F86,CDM!#REF!,8,0),"")</f>
        <v/>
      </c>
      <c r="L86" s="7" t="str">
        <f>IFERROR(+K86/H86,"")</f>
        <v/>
      </c>
      <c r="M86" s="7" t="str">
        <f t="shared" si="32"/>
        <v/>
      </c>
      <c r="N86" s="19" t="str">
        <f>+IFERROR(VLOOKUP(F86,CDM!#REF!,17,0),"")</f>
        <v/>
      </c>
      <c r="O86" s="19" t="str">
        <f>+IFERROR(VLOOKUP(F86,CDM!#REF!,20,0),"")</f>
        <v/>
      </c>
      <c r="P86" s="21" t="str">
        <f>+IFERROR(VLOOKUP(F86,CDM!#REF!,24,0),"")</f>
        <v/>
      </c>
      <c r="Q86" s="9"/>
      <c r="R86" s="4"/>
      <c r="S86" s="3"/>
      <c r="T86" s="79"/>
      <c r="U86" s="9"/>
      <c r="V86" s="4"/>
      <c r="W86" s="3"/>
      <c r="X86" s="79"/>
      <c r="Y86" s="83"/>
      <c r="Z86" s="9"/>
      <c r="AA86" s="4"/>
      <c r="AB86" s="3"/>
      <c r="AC86" s="79"/>
      <c r="AD86" s="83"/>
      <c r="AE86" s="9"/>
      <c r="AF86" s="4"/>
      <c r="AG86" s="3"/>
      <c r="AH86" s="79"/>
      <c r="AI86" s="83"/>
      <c r="AJ86" s="9"/>
      <c r="AK86" s="4"/>
      <c r="AL86" s="3"/>
      <c r="AM86" s="79"/>
      <c r="AN86" s="83"/>
    </row>
  </sheetData>
  <mergeCells count="11">
    <mergeCell ref="H1:N4"/>
    <mergeCell ref="Q7:T7"/>
    <mergeCell ref="Q15:T15"/>
    <mergeCell ref="U7:Y7"/>
    <mergeCell ref="Z7:AD7"/>
    <mergeCell ref="AE7:AI7"/>
    <mergeCell ref="AJ7:AN7"/>
    <mergeCell ref="AJ15:AN15"/>
    <mergeCell ref="AE15:AI15"/>
    <mergeCell ref="U15:Y15"/>
    <mergeCell ref="Z15:AD15"/>
  </mergeCells>
  <conditionalFormatting sqref="D1:D4 D6:D8 D13:D17 D10">
    <cfRule type="duplicateValues" dxfId="113" priority="97"/>
  </conditionalFormatting>
  <conditionalFormatting sqref="D11">
    <cfRule type="duplicateValues" dxfId="112" priority="87"/>
  </conditionalFormatting>
  <conditionalFormatting sqref="E11">
    <cfRule type="duplicateValues" dxfId="111" priority="83"/>
    <cfRule type="duplicateValues" dxfId="110" priority="84"/>
    <cfRule type="duplicateValues" dxfId="109" priority="86"/>
  </conditionalFormatting>
  <conditionalFormatting sqref="F11">
    <cfRule type="duplicateValues" dxfId="108" priority="85"/>
  </conditionalFormatting>
  <conditionalFormatting sqref="E1:E8 E13:E17 E10">
    <cfRule type="duplicateValues" dxfId="107" priority="98"/>
    <cfRule type="duplicateValues" dxfId="106" priority="99"/>
    <cfRule type="duplicateValues" dxfId="105" priority="100"/>
  </conditionalFormatting>
  <conditionalFormatting sqref="F1:F4 F6:F8 F13:F17 F10">
    <cfRule type="duplicateValues" dxfId="104" priority="101"/>
  </conditionalFormatting>
  <conditionalFormatting sqref="D9">
    <cfRule type="duplicateValues" dxfId="103" priority="74"/>
  </conditionalFormatting>
  <conditionalFormatting sqref="E9">
    <cfRule type="duplicateValues" dxfId="102" priority="75"/>
    <cfRule type="duplicateValues" dxfId="101" priority="76"/>
    <cfRule type="duplicateValues" dxfId="100" priority="77"/>
  </conditionalFormatting>
  <conditionalFormatting sqref="F9">
    <cfRule type="duplicateValues" dxfId="99" priority="78"/>
  </conditionalFormatting>
  <conditionalFormatting sqref="D18">
    <cfRule type="duplicateValues" dxfId="98" priority="59"/>
  </conditionalFormatting>
  <conditionalFormatting sqref="C18">
    <cfRule type="duplicateValues" dxfId="97" priority="58"/>
  </conditionalFormatting>
  <conditionalFormatting sqref="E18">
    <cfRule type="duplicateValues" dxfId="96" priority="60"/>
    <cfRule type="duplicateValues" dxfId="95" priority="61"/>
    <cfRule type="duplicateValues" dxfId="94" priority="62"/>
  </conditionalFormatting>
  <conditionalFormatting sqref="F18">
    <cfRule type="duplicateValues" dxfId="93" priority="63"/>
  </conditionalFormatting>
  <conditionalFormatting sqref="G2">
    <cfRule type="duplicateValues" dxfId="92" priority="23"/>
  </conditionalFormatting>
  <conditionalFormatting sqref="D12">
    <cfRule type="duplicateValues" dxfId="91" priority="9"/>
  </conditionalFormatting>
  <conditionalFormatting sqref="E12">
    <cfRule type="duplicateValues" dxfId="90" priority="10"/>
    <cfRule type="duplicateValues" dxfId="89" priority="11"/>
    <cfRule type="duplicateValues" dxfId="88" priority="12"/>
  </conditionalFormatting>
  <conditionalFormatting sqref="F12">
    <cfRule type="duplicateValues" dxfId="87" priority="13"/>
  </conditionalFormatting>
  <conditionalFormatting sqref="D19:D86">
    <cfRule type="duplicateValues" dxfId="86" priority="633"/>
  </conditionalFormatting>
  <conditionalFormatting sqref="E19:F86">
    <cfRule type="duplicateValues" dxfId="85" priority="634"/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3:R39"/>
  <sheetViews>
    <sheetView showGridLines="0" workbookViewId="0">
      <selection activeCell="E26" sqref="E26"/>
    </sheetView>
  </sheetViews>
  <sheetFormatPr baseColWidth="10" defaultRowHeight="15" x14ac:dyDescent="0.25"/>
  <cols>
    <col min="1" max="1" width="11.42578125" style="102"/>
    <col min="2" max="2" width="14.7109375" style="102" bestFit="1" customWidth="1"/>
    <col min="3" max="3" width="11.7109375" style="102" bestFit="1" customWidth="1"/>
    <col min="4" max="4" width="11.42578125" style="102"/>
    <col min="5" max="5" width="18.140625" style="102" bestFit="1" customWidth="1"/>
    <col min="6" max="6" width="18.7109375" style="102" bestFit="1" customWidth="1"/>
    <col min="7" max="7" width="25.7109375" style="102" bestFit="1" customWidth="1"/>
    <col min="8" max="8" width="18" style="102" bestFit="1" customWidth="1"/>
    <col min="9" max="10" width="11.42578125" style="102"/>
    <col min="11" max="11" width="13.5703125" style="102" bestFit="1" customWidth="1"/>
    <col min="12" max="12" width="11.42578125" style="102"/>
    <col min="13" max="13" width="12.7109375" style="102" customWidth="1"/>
    <col min="14" max="16" width="11.42578125" style="102"/>
    <col min="17" max="17" width="13.7109375" style="102" customWidth="1"/>
    <col min="18" max="18" width="11.42578125" style="102"/>
    <col min="19" max="19" width="12.7109375" style="102" customWidth="1"/>
    <col min="20" max="16384" width="11.42578125" style="102"/>
  </cols>
  <sheetData>
    <row r="3" spans="2:18" ht="15.75" thickBot="1" x14ac:dyDescent="0.3">
      <c r="J3" s="162"/>
      <c r="K3" s="162"/>
    </row>
    <row r="4" spans="2:18" ht="15.75" thickBot="1" x14ac:dyDescent="0.3">
      <c r="J4" s="218" t="s">
        <v>460</v>
      </c>
      <c r="K4" s="219"/>
      <c r="M4" s="220" t="s">
        <v>483</v>
      </c>
      <c r="N4" s="221"/>
      <c r="O4" s="221"/>
      <c r="P4" s="221"/>
      <c r="Q4" s="222"/>
    </row>
    <row r="5" spans="2:18" ht="15.75" thickBot="1" x14ac:dyDescent="0.3">
      <c r="J5" s="131" t="s">
        <v>461</v>
      </c>
      <c r="K5" s="132" t="s">
        <v>462</v>
      </c>
      <c r="M5" s="131" t="s">
        <v>461</v>
      </c>
      <c r="N5" s="223" t="s">
        <v>462</v>
      </c>
      <c r="O5" s="223"/>
      <c r="P5" s="223"/>
      <c r="Q5" s="224"/>
    </row>
    <row r="6" spans="2:18" x14ac:dyDescent="0.25">
      <c r="J6" s="133">
        <v>0.8</v>
      </c>
      <c r="K6" s="134">
        <v>0.2</v>
      </c>
      <c r="M6" s="171" t="s">
        <v>484</v>
      </c>
      <c r="N6" s="225" t="s">
        <v>485</v>
      </c>
      <c r="O6" s="225"/>
      <c r="P6" s="225"/>
      <c r="Q6" s="226"/>
    </row>
    <row r="7" spans="2:18" x14ac:dyDescent="0.25">
      <c r="J7" s="135">
        <v>0.7</v>
      </c>
      <c r="K7" s="136">
        <v>0.15</v>
      </c>
      <c r="M7" s="172" t="s">
        <v>486</v>
      </c>
      <c r="N7" s="227" t="s">
        <v>487</v>
      </c>
      <c r="O7" s="227"/>
      <c r="P7" s="227"/>
      <c r="Q7" s="228"/>
    </row>
    <row r="8" spans="2:18" x14ac:dyDescent="0.25">
      <c r="J8" s="135">
        <v>0.6</v>
      </c>
      <c r="K8" s="137">
        <v>0.1</v>
      </c>
      <c r="M8" s="172" t="s">
        <v>488</v>
      </c>
      <c r="N8" s="227" t="s">
        <v>489</v>
      </c>
      <c r="O8" s="227"/>
      <c r="P8" s="227"/>
      <c r="Q8" s="228"/>
    </row>
    <row r="9" spans="2:18" ht="15.75" thickBot="1" x14ac:dyDescent="0.3">
      <c r="J9" s="135">
        <v>0.5</v>
      </c>
      <c r="K9" s="137">
        <v>0</v>
      </c>
      <c r="M9" s="173" t="s">
        <v>490</v>
      </c>
      <c r="N9" s="210" t="s">
        <v>491</v>
      </c>
      <c r="O9" s="210"/>
      <c r="P9" s="210"/>
      <c r="Q9" s="211"/>
    </row>
    <row r="10" spans="2:18" ht="15.75" thickBot="1" x14ac:dyDescent="0.3">
      <c r="I10" s="163" t="s">
        <v>478</v>
      </c>
      <c r="J10" s="138">
        <v>0.3</v>
      </c>
      <c r="K10" s="139">
        <v>-0.2</v>
      </c>
    </row>
    <row r="11" spans="2:18" x14ac:dyDescent="0.25">
      <c r="I11" s="174" t="s">
        <v>478</v>
      </c>
    </row>
    <row r="12" spans="2:18" x14ac:dyDescent="0.25">
      <c r="I12" s="174" t="s">
        <v>478</v>
      </c>
    </row>
    <row r="13" spans="2:18" x14ac:dyDescent="0.25">
      <c r="I13" s="174" t="s">
        <v>478</v>
      </c>
    </row>
    <row r="14" spans="2:18" ht="15.75" thickBot="1" x14ac:dyDescent="0.3"/>
    <row r="15" spans="2:18" ht="15.75" thickBot="1" x14ac:dyDescent="0.3">
      <c r="B15" s="212" t="s">
        <v>464</v>
      </c>
      <c r="C15" s="213"/>
      <c r="D15" s="213"/>
      <c r="E15" s="213"/>
      <c r="F15" s="214"/>
      <c r="H15" s="212" t="s">
        <v>465</v>
      </c>
      <c r="I15" s="213"/>
      <c r="J15" s="213"/>
      <c r="K15" s="213"/>
      <c r="L15" s="214"/>
      <c r="N15" s="215" t="s">
        <v>466</v>
      </c>
      <c r="O15" s="216"/>
      <c r="P15" s="216"/>
      <c r="Q15" s="216"/>
      <c r="R15" s="217"/>
    </row>
    <row r="16" spans="2:18" ht="15.75" thickBot="1" x14ac:dyDescent="0.3">
      <c r="B16" s="140" t="s">
        <v>94</v>
      </c>
      <c r="C16" s="141" t="s">
        <v>453</v>
      </c>
      <c r="D16" s="129" t="s">
        <v>463</v>
      </c>
      <c r="E16" s="129" t="s">
        <v>469</v>
      </c>
      <c r="F16" s="130" t="s">
        <v>470</v>
      </c>
      <c r="H16" s="140" t="s">
        <v>94</v>
      </c>
      <c r="I16" s="141" t="s">
        <v>453</v>
      </c>
      <c r="J16" s="129" t="s">
        <v>463</v>
      </c>
      <c r="K16" s="129" t="s">
        <v>467</v>
      </c>
      <c r="L16" s="130" t="s">
        <v>468</v>
      </c>
      <c r="N16" s="140" t="s">
        <v>459</v>
      </c>
      <c r="O16" s="141" t="s">
        <v>453</v>
      </c>
      <c r="P16" s="129" t="s">
        <v>463</v>
      </c>
      <c r="Q16" s="129" t="s">
        <v>467</v>
      </c>
      <c r="R16" s="130" t="s">
        <v>468</v>
      </c>
    </row>
    <row r="17" spans="2:18" x14ac:dyDescent="0.25">
      <c r="B17" s="142">
        <v>0.9</v>
      </c>
      <c r="C17" s="143">
        <f>+$C$19*B17</f>
        <v>8.1000000000000003E-2</v>
      </c>
      <c r="D17" s="144">
        <f>+$D$19*B17</f>
        <v>0.12600000000000003</v>
      </c>
      <c r="E17" s="145">
        <v>9</v>
      </c>
      <c r="F17" s="146">
        <v>2.7</v>
      </c>
      <c r="H17" s="142">
        <f t="shared" ref="H17:J39" si="0">+B17</f>
        <v>0.9</v>
      </c>
      <c r="I17" s="143">
        <f t="shared" si="0"/>
        <v>8.1000000000000003E-2</v>
      </c>
      <c r="J17" s="144">
        <f t="shared" si="0"/>
        <v>0.12600000000000003</v>
      </c>
      <c r="K17" s="145">
        <f>+K18-25</f>
        <v>50</v>
      </c>
      <c r="L17" s="146">
        <f>+K17</f>
        <v>50</v>
      </c>
      <c r="N17" s="142">
        <v>0.7</v>
      </c>
      <c r="O17" s="148">
        <f t="shared" ref="O17:O22" si="1">+$O$23*N17</f>
        <v>4.1999999999999996E-2</v>
      </c>
      <c r="P17" s="148">
        <f t="shared" ref="P17:P39" si="2">+$P$23*N17</f>
        <v>7.1865948000000013E-2</v>
      </c>
      <c r="Q17" s="150">
        <f>+Q18-25</f>
        <v>25</v>
      </c>
      <c r="R17" s="146">
        <f>+Q17</f>
        <v>25</v>
      </c>
    </row>
    <row r="18" spans="2:18" x14ac:dyDescent="0.25">
      <c r="B18" s="147">
        <v>0.95</v>
      </c>
      <c r="C18" s="148">
        <f>+$C$19*B18</f>
        <v>8.5499999999999993E-2</v>
      </c>
      <c r="D18" s="149">
        <f>+$D$19*B18</f>
        <v>0.13300000000000001</v>
      </c>
      <c r="E18" s="150">
        <v>9.5</v>
      </c>
      <c r="F18" s="151">
        <v>2.85</v>
      </c>
      <c r="H18" s="147">
        <f t="shared" si="0"/>
        <v>0.95</v>
      </c>
      <c r="I18" s="148">
        <f t="shared" si="0"/>
        <v>8.5499999999999993E-2</v>
      </c>
      <c r="J18" s="149">
        <f t="shared" si="0"/>
        <v>0.13300000000000001</v>
      </c>
      <c r="K18" s="150">
        <f>+K19-25</f>
        <v>75</v>
      </c>
      <c r="L18" s="151">
        <f>+K18</f>
        <v>75</v>
      </c>
      <c r="N18" s="147">
        <v>0.75</v>
      </c>
      <c r="O18" s="148">
        <f t="shared" si="1"/>
        <v>4.4999999999999998E-2</v>
      </c>
      <c r="P18" s="148">
        <f t="shared" si="2"/>
        <v>7.6999230000000016E-2</v>
      </c>
      <c r="Q18" s="150">
        <f>+Q19-25</f>
        <v>50</v>
      </c>
      <c r="R18" s="151">
        <f t="shared" ref="R18:R39" si="3">+Q18</f>
        <v>50</v>
      </c>
    </row>
    <row r="19" spans="2:18" x14ac:dyDescent="0.25">
      <c r="B19" s="147">
        <v>1</v>
      </c>
      <c r="C19" s="148">
        <v>0.09</v>
      </c>
      <c r="D19" s="149">
        <v>0.14000000000000001</v>
      </c>
      <c r="E19" s="175">
        <v>10</v>
      </c>
      <c r="F19" s="176">
        <v>3</v>
      </c>
      <c r="H19" s="147">
        <f t="shared" si="0"/>
        <v>1</v>
      </c>
      <c r="I19" s="148">
        <f t="shared" si="0"/>
        <v>0.09</v>
      </c>
      <c r="J19" s="149">
        <f t="shared" si="0"/>
        <v>0.14000000000000001</v>
      </c>
      <c r="K19" s="152">
        <v>100</v>
      </c>
      <c r="L19" s="151">
        <v>100</v>
      </c>
      <c r="N19" s="147">
        <v>0.8</v>
      </c>
      <c r="O19" s="148">
        <f t="shared" si="1"/>
        <v>4.8000000000000001E-2</v>
      </c>
      <c r="P19" s="148">
        <f t="shared" si="2"/>
        <v>8.2132512000000019E-2</v>
      </c>
      <c r="Q19" s="150">
        <f>+Q20-25</f>
        <v>75</v>
      </c>
      <c r="R19" s="151">
        <f t="shared" si="3"/>
        <v>75</v>
      </c>
    </row>
    <row r="20" spans="2:18" x14ac:dyDescent="0.25">
      <c r="B20" s="147">
        <v>1.05</v>
      </c>
      <c r="C20" s="148">
        <f>+$C$19*B20</f>
        <v>9.4500000000000001E-2</v>
      </c>
      <c r="D20" s="149">
        <f>+$D$19*B20</f>
        <v>0.14700000000000002</v>
      </c>
      <c r="E20" s="150">
        <v>10.5</v>
      </c>
      <c r="F20" s="151">
        <v>3.1500000000000004</v>
      </c>
      <c r="H20" s="147">
        <f t="shared" si="0"/>
        <v>1.05</v>
      </c>
      <c r="I20" s="148">
        <f t="shared" si="0"/>
        <v>9.4500000000000001E-2</v>
      </c>
      <c r="J20" s="149">
        <f t="shared" si="0"/>
        <v>0.14700000000000002</v>
      </c>
      <c r="K20" s="150">
        <f>+K19+25</f>
        <v>125</v>
      </c>
      <c r="L20" s="151">
        <f>+L19+25</f>
        <v>125</v>
      </c>
      <c r="N20" s="147">
        <v>0.85</v>
      </c>
      <c r="O20" s="148">
        <f t="shared" si="1"/>
        <v>5.0999999999999997E-2</v>
      </c>
      <c r="P20" s="148">
        <f t="shared" si="2"/>
        <v>8.7265794000000008E-2</v>
      </c>
      <c r="Q20" s="153">
        <v>100</v>
      </c>
      <c r="R20" s="151">
        <f t="shared" si="3"/>
        <v>100</v>
      </c>
    </row>
    <row r="21" spans="2:18" x14ac:dyDescent="0.25">
      <c r="B21" s="147">
        <v>1.1000000000000001</v>
      </c>
      <c r="C21" s="148">
        <f t="shared" ref="C21:C39" si="4">+$C$19*B21</f>
        <v>9.9000000000000005E-2</v>
      </c>
      <c r="D21" s="149">
        <f t="shared" ref="D21:D39" si="5">+$D$19*B21</f>
        <v>0.15400000000000003</v>
      </c>
      <c r="E21" s="150">
        <v>11.000000000000002</v>
      </c>
      <c r="F21" s="151">
        <v>3.3000000000000003</v>
      </c>
      <c r="H21" s="147">
        <f t="shared" si="0"/>
        <v>1.1000000000000001</v>
      </c>
      <c r="I21" s="148">
        <f t="shared" si="0"/>
        <v>9.9000000000000005E-2</v>
      </c>
      <c r="J21" s="149">
        <f t="shared" si="0"/>
        <v>0.15400000000000003</v>
      </c>
      <c r="K21" s="150">
        <f t="shared" ref="K21:L36" si="6">+K20+25</f>
        <v>150</v>
      </c>
      <c r="L21" s="151">
        <f t="shared" si="6"/>
        <v>150</v>
      </c>
      <c r="N21" s="147">
        <v>0.9</v>
      </c>
      <c r="O21" s="148">
        <f t="shared" si="1"/>
        <v>5.3999999999999999E-2</v>
      </c>
      <c r="P21" s="148">
        <f t="shared" si="2"/>
        <v>9.2399076000000011E-2</v>
      </c>
      <c r="Q21" s="150">
        <f>+Q20+25</f>
        <v>125</v>
      </c>
      <c r="R21" s="151">
        <f t="shared" si="3"/>
        <v>125</v>
      </c>
    </row>
    <row r="22" spans="2:18" x14ac:dyDescent="0.25">
      <c r="B22" s="147">
        <v>1.1499999999999999</v>
      </c>
      <c r="C22" s="148">
        <f t="shared" si="4"/>
        <v>0.10349999999999999</v>
      </c>
      <c r="D22" s="149">
        <f t="shared" si="5"/>
        <v>0.161</v>
      </c>
      <c r="E22" s="150">
        <v>11.5</v>
      </c>
      <c r="F22" s="151">
        <v>3.45</v>
      </c>
      <c r="H22" s="147">
        <f t="shared" si="0"/>
        <v>1.1499999999999999</v>
      </c>
      <c r="I22" s="148">
        <f t="shared" si="0"/>
        <v>0.10349999999999999</v>
      </c>
      <c r="J22" s="149">
        <f t="shared" si="0"/>
        <v>0.161</v>
      </c>
      <c r="K22" s="150">
        <f t="shared" si="6"/>
        <v>175</v>
      </c>
      <c r="L22" s="151">
        <f t="shared" si="6"/>
        <v>175</v>
      </c>
      <c r="N22" s="147">
        <v>0.95</v>
      </c>
      <c r="O22" s="148">
        <f t="shared" si="1"/>
        <v>5.6999999999999995E-2</v>
      </c>
      <c r="P22" s="148">
        <f>+$P$23*N22</f>
        <v>9.7532358000000013E-2</v>
      </c>
      <c r="Q22" s="150">
        <f t="shared" ref="Q22:Q39" si="7">+Q21+25</f>
        <v>150</v>
      </c>
      <c r="R22" s="151">
        <f t="shared" si="3"/>
        <v>150</v>
      </c>
    </row>
    <row r="23" spans="2:18" x14ac:dyDescent="0.25">
      <c r="B23" s="147">
        <v>1.2</v>
      </c>
      <c r="C23" s="148">
        <f t="shared" si="4"/>
        <v>0.108</v>
      </c>
      <c r="D23" s="149">
        <f t="shared" si="5"/>
        <v>0.16800000000000001</v>
      </c>
      <c r="E23" s="150">
        <v>12</v>
      </c>
      <c r="F23" s="151">
        <v>3.6</v>
      </c>
      <c r="H23" s="147">
        <f t="shared" si="0"/>
        <v>1.2</v>
      </c>
      <c r="I23" s="148">
        <f t="shared" si="0"/>
        <v>0.108</v>
      </c>
      <c r="J23" s="149">
        <f t="shared" si="0"/>
        <v>0.16800000000000001</v>
      </c>
      <c r="K23" s="150">
        <f t="shared" si="6"/>
        <v>200</v>
      </c>
      <c r="L23" s="151">
        <f t="shared" si="6"/>
        <v>200</v>
      </c>
      <c r="N23" s="147">
        <v>1</v>
      </c>
      <c r="O23" s="148">
        <v>0.06</v>
      </c>
      <c r="P23" s="148">
        <f>+J21*0.66666</f>
        <v>0.10266564000000002</v>
      </c>
      <c r="Q23" s="150">
        <f t="shared" si="7"/>
        <v>175</v>
      </c>
      <c r="R23" s="151">
        <f t="shared" si="3"/>
        <v>175</v>
      </c>
    </row>
    <row r="24" spans="2:18" x14ac:dyDescent="0.25">
      <c r="B24" s="147">
        <v>1.25</v>
      </c>
      <c r="C24" s="148">
        <f t="shared" si="4"/>
        <v>0.11249999999999999</v>
      </c>
      <c r="D24" s="149">
        <f t="shared" si="5"/>
        <v>0.17500000000000002</v>
      </c>
      <c r="E24" s="150">
        <v>12.5</v>
      </c>
      <c r="F24" s="151">
        <v>3.75</v>
      </c>
      <c r="H24" s="147">
        <f t="shared" si="0"/>
        <v>1.25</v>
      </c>
      <c r="I24" s="148">
        <f t="shared" si="0"/>
        <v>0.11249999999999999</v>
      </c>
      <c r="J24" s="149">
        <f t="shared" si="0"/>
        <v>0.17500000000000002</v>
      </c>
      <c r="K24" s="150">
        <f t="shared" si="6"/>
        <v>225</v>
      </c>
      <c r="L24" s="151">
        <f t="shared" si="6"/>
        <v>225</v>
      </c>
      <c r="N24" s="147">
        <v>1.05</v>
      </c>
      <c r="O24" s="148">
        <f t="shared" ref="O24:O39" si="8">+$O$23*N24</f>
        <v>6.3E-2</v>
      </c>
      <c r="P24" s="149">
        <f t="shared" si="2"/>
        <v>0.10779892200000002</v>
      </c>
      <c r="Q24" s="150">
        <f t="shared" si="7"/>
        <v>200</v>
      </c>
      <c r="R24" s="151">
        <f t="shared" si="3"/>
        <v>200</v>
      </c>
    </row>
    <row r="25" spans="2:18" x14ac:dyDescent="0.25">
      <c r="B25" s="147">
        <v>1.3</v>
      </c>
      <c r="C25" s="148">
        <f t="shared" si="4"/>
        <v>0.11699999999999999</v>
      </c>
      <c r="D25" s="149">
        <f t="shared" si="5"/>
        <v>0.18200000000000002</v>
      </c>
      <c r="E25" s="150">
        <v>13</v>
      </c>
      <c r="F25" s="151">
        <v>3.9000000000000004</v>
      </c>
      <c r="H25" s="147">
        <f t="shared" si="0"/>
        <v>1.3</v>
      </c>
      <c r="I25" s="148">
        <f t="shared" si="0"/>
        <v>0.11699999999999999</v>
      </c>
      <c r="J25" s="149">
        <f t="shared" si="0"/>
        <v>0.18200000000000002</v>
      </c>
      <c r="K25" s="150">
        <f t="shared" si="6"/>
        <v>250</v>
      </c>
      <c r="L25" s="151">
        <f t="shared" si="6"/>
        <v>250</v>
      </c>
      <c r="N25" s="147">
        <v>1.1000000000000001</v>
      </c>
      <c r="O25" s="148">
        <f t="shared" si="8"/>
        <v>6.6000000000000003E-2</v>
      </c>
      <c r="P25" s="149">
        <f t="shared" si="2"/>
        <v>0.11293220400000002</v>
      </c>
      <c r="Q25" s="150">
        <f t="shared" si="7"/>
        <v>225</v>
      </c>
      <c r="R25" s="151">
        <f t="shared" si="3"/>
        <v>225</v>
      </c>
    </row>
    <row r="26" spans="2:18" x14ac:dyDescent="0.25">
      <c r="B26" s="147">
        <v>1.35</v>
      </c>
      <c r="C26" s="148">
        <f t="shared" si="4"/>
        <v>0.1215</v>
      </c>
      <c r="D26" s="149">
        <f t="shared" si="5"/>
        <v>0.18900000000000003</v>
      </c>
      <c r="E26" s="150">
        <v>13.5</v>
      </c>
      <c r="F26" s="151">
        <v>4.05</v>
      </c>
      <c r="H26" s="147">
        <f t="shared" si="0"/>
        <v>1.35</v>
      </c>
      <c r="I26" s="148">
        <f t="shared" si="0"/>
        <v>0.1215</v>
      </c>
      <c r="J26" s="149">
        <f t="shared" si="0"/>
        <v>0.18900000000000003</v>
      </c>
      <c r="K26" s="150">
        <f t="shared" si="6"/>
        <v>275</v>
      </c>
      <c r="L26" s="151">
        <f t="shared" si="6"/>
        <v>275</v>
      </c>
      <c r="N26" s="147">
        <v>1.1499999999999999</v>
      </c>
      <c r="O26" s="148">
        <f t="shared" si="8"/>
        <v>6.8999999999999992E-2</v>
      </c>
      <c r="P26" s="149">
        <f t="shared" si="2"/>
        <v>0.11806548600000001</v>
      </c>
      <c r="Q26" s="150">
        <f t="shared" si="7"/>
        <v>250</v>
      </c>
      <c r="R26" s="151">
        <f t="shared" si="3"/>
        <v>250</v>
      </c>
    </row>
    <row r="27" spans="2:18" x14ac:dyDescent="0.25">
      <c r="B27" s="147">
        <v>1.4</v>
      </c>
      <c r="C27" s="148">
        <f t="shared" si="4"/>
        <v>0.126</v>
      </c>
      <c r="D27" s="149">
        <f t="shared" si="5"/>
        <v>0.19600000000000001</v>
      </c>
      <c r="E27" s="150">
        <v>14</v>
      </c>
      <c r="F27" s="151">
        <v>4.2</v>
      </c>
      <c r="H27" s="147">
        <f t="shared" si="0"/>
        <v>1.4</v>
      </c>
      <c r="I27" s="148">
        <f t="shared" si="0"/>
        <v>0.126</v>
      </c>
      <c r="J27" s="149">
        <f t="shared" si="0"/>
        <v>0.19600000000000001</v>
      </c>
      <c r="K27" s="150">
        <f t="shared" si="6"/>
        <v>300</v>
      </c>
      <c r="L27" s="151">
        <f t="shared" si="6"/>
        <v>300</v>
      </c>
      <c r="N27" s="147">
        <v>1.2</v>
      </c>
      <c r="O27" s="148">
        <f t="shared" si="8"/>
        <v>7.1999999999999995E-2</v>
      </c>
      <c r="P27" s="149">
        <f t="shared" si="2"/>
        <v>0.12319876800000001</v>
      </c>
      <c r="Q27" s="150">
        <f t="shared" si="7"/>
        <v>275</v>
      </c>
      <c r="R27" s="151">
        <f t="shared" si="3"/>
        <v>275</v>
      </c>
    </row>
    <row r="28" spans="2:18" x14ac:dyDescent="0.25">
      <c r="B28" s="147">
        <v>1.45</v>
      </c>
      <c r="C28" s="148">
        <f t="shared" si="4"/>
        <v>0.1305</v>
      </c>
      <c r="D28" s="149">
        <f t="shared" si="5"/>
        <v>0.20300000000000001</v>
      </c>
      <c r="E28" s="150">
        <v>14.5</v>
      </c>
      <c r="F28" s="151">
        <v>4.3500000000000005</v>
      </c>
      <c r="H28" s="147">
        <f t="shared" si="0"/>
        <v>1.45</v>
      </c>
      <c r="I28" s="148">
        <f t="shared" si="0"/>
        <v>0.1305</v>
      </c>
      <c r="J28" s="149">
        <f t="shared" si="0"/>
        <v>0.20300000000000001</v>
      </c>
      <c r="K28" s="150">
        <f t="shared" si="6"/>
        <v>325</v>
      </c>
      <c r="L28" s="151">
        <f t="shared" si="6"/>
        <v>325</v>
      </c>
      <c r="N28" s="147">
        <v>1.25</v>
      </c>
      <c r="O28" s="148">
        <f t="shared" si="8"/>
        <v>7.4999999999999997E-2</v>
      </c>
      <c r="P28" s="149">
        <f t="shared" si="2"/>
        <v>0.12833205000000003</v>
      </c>
      <c r="Q28" s="150">
        <f t="shared" si="7"/>
        <v>300</v>
      </c>
      <c r="R28" s="151">
        <f t="shared" si="3"/>
        <v>300</v>
      </c>
    </row>
    <row r="29" spans="2:18" x14ac:dyDescent="0.25">
      <c r="B29" s="147">
        <v>1.5</v>
      </c>
      <c r="C29" s="148">
        <f t="shared" si="4"/>
        <v>0.13500000000000001</v>
      </c>
      <c r="D29" s="149">
        <f t="shared" si="5"/>
        <v>0.21000000000000002</v>
      </c>
      <c r="E29" s="150">
        <v>15</v>
      </c>
      <c r="F29" s="151">
        <v>4.5</v>
      </c>
      <c r="H29" s="147">
        <f t="shared" si="0"/>
        <v>1.5</v>
      </c>
      <c r="I29" s="148">
        <f t="shared" si="0"/>
        <v>0.13500000000000001</v>
      </c>
      <c r="J29" s="149">
        <f t="shared" si="0"/>
        <v>0.21000000000000002</v>
      </c>
      <c r="K29" s="150">
        <f t="shared" si="6"/>
        <v>350</v>
      </c>
      <c r="L29" s="151">
        <f t="shared" si="6"/>
        <v>350</v>
      </c>
      <c r="N29" s="147">
        <v>1.3</v>
      </c>
      <c r="O29" s="148">
        <f t="shared" si="8"/>
        <v>7.8E-2</v>
      </c>
      <c r="P29" s="149">
        <f t="shared" si="2"/>
        <v>0.13346533200000002</v>
      </c>
      <c r="Q29" s="150">
        <f t="shared" si="7"/>
        <v>325</v>
      </c>
      <c r="R29" s="151">
        <f t="shared" si="3"/>
        <v>325</v>
      </c>
    </row>
    <row r="30" spans="2:18" x14ac:dyDescent="0.25">
      <c r="B30" s="147">
        <v>1.55</v>
      </c>
      <c r="C30" s="148">
        <f t="shared" si="4"/>
        <v>0.13949999999999999</v>
      </c>
      <c r="D30" s="149">
        <f t="shared" si="5"/>
        <v>0.21700000000000003</v>
      </c>
      <c r="E30" s="150">
        <v>15.5</v>
      </c>
      <c r="F30" s="151">
        <v>4.6500000000000004</v>
      </c>
      <c r="H30" s="147">
        <f t="shared" si="0"/>
        <v>1.55</v>
      </c>
      <c r="I30" s="148">
        <f t="shared" si="0"/>
        <v>0.13949999999999999</v>
      </c>
      <c r="J30" s="149">
        <f t="shared" si="0"/>
        <v>0.21700000000000003</v>
      </c>
      <c r="K30" s="150">
        <f t="shared" si="6"/>
        <v>375</v>
      </c>
      <c r="L30" s="151">
        <f t="shared" si="6"/>
        <v>375</v>
      </c>
      <c r="N30" s="147">
        <v>1.35</v>
      </c>
      <c r="O30" s="148">
        <f t="shared" si="8"/>
        <v>8.1000000000000003E-2</v>
      </c>
      <c r="P30" s="149">
        <f t="shared" si="2"/>
        <v>0.13859861400000004</v>
      </c>
      <c r="Q30" s="150">
        <f t="shared" si="7"/>
        <v>350</v>
      </c>
      <c r="R30" s="151">
        <f t="shared" si="3"/>
        <v>350</v>
      </c>
    </row>
    <row r="31" spans="2:18" x14ac:dyDescent="0.25">
      <c r="B31" s="147">
        <v>1.6</v>
      </c>
      <c r="C31" s="148">
        <f t="shared" si="4"/>
        <v>0.14399999999999999</v>
      </c>
      <c r="D31" s="149">
        <f t="shared" si="5"/>
        <v>0.22400000000000003</v>
      </c>
      <c r="E31" s="150">
        <v>16</v>
      </c>
      <c r="F31" s="151">
        <v>4.8000000000000007</v>
      </c>
      <c r="H31" s="147">
        <f t="shared" si="0"/>
        <v>1.6</v>
      </c>
      <c r="I31" s="148">
        <f t="shared" si="0"/>
        <v>0.14399999999999999</v>
      </c>
      <c r="J31" s="149">
        <f t="shared" si="0"/>
        <v>0.22400000000000003</v>
      </c>
      <c r="K31" s="150">
        <f t="shared" si="6"/>
        <v>400</v>
      </c>
      <c r="L31" s="151">
        <f t="shared" si="6"/>
        <v>400</v>
      </c>
      <c r="N31" s="147">
        <v>1.4</v>
      </c>
      <c r="O31" s="148">
        <f t="shared" si="8"/>
        <v>8.3999999999999991E-2</v>
      </c>
      <c r="P31" s="149">
        <f t="shared" si="2"/>
        <v>0.14373189600000003</v>
      </c>
      <c r="Q31" s="150">
        <f t="shared" si="7"/>
        <v>375</v>
      </c>
      <c r="R31" s="151">
        <f t="shared" si="3"/>
        <v>375</v>
      </c>
    </row>
    <row r="32" spans="2:18" x14ac:dyDescent="0.25">
      <c r="B32" s="147">
        <v>1.65</v>
      </c>
      <c r="C32" s="148">
        <f t="shared" si="4"/>
        <v>0.14849999999999999</v>
      </c>
      <c r="D32" s="149">
        <f t="shared" si="5"/>
        <v>0.23100000000000001</v>
      </c>
      <c r="E32" s="150">
        <v>16.5</v>
      </c>
      <c r="F32" s="151">
        <v>4.95</v>
      </c>
      <c r="H32" s="147">
        <f t="shared" si="0"/>
        <v>1.65</v>
      </c>
      <c r="I32" s="148">
        <f t="shared" si="0"/>
        <v>0.14849999999999999</v>
      </c>
      <c r="J32" s="149">
        <f t="shared" si="0"/>
        <v>0.23100000000000001</v>
      </c>
      <c r="K32" s="150">
        <f t="shared" si="6"/>
        <v>425</v>
      </c>
      <c r="L32" s="151">
        <f t="shared" si="6"/>
        <v>425</v>
      </c>
      <c r="N32" s="147">
        <v>1.45</v>
      </c>
      <c r="O32" s="148">
        <f t="shared" si="8"/>
        <v>8.6999999999999994E-2</v>
      </c>
      <c r="P32" s="149">
        <f t="shared" si="2"/>
        <v>0.14886517800000001</v>
      </c>
      <c r="Q32" s="150">
        <f t="shared" si="7"/>
        <v>400</v>
      </c>
      <c r="R32" s="151">
        <f t="shared" si="3"/>
        <v>400</v>
      </c>
    </row>
    <row r="33" spans="2:18" x14ac:dyDescent="0.25">
      <c r="B33" s="147">
        <v>1.7</v>
      </c>
      <c r="C33" s="148">
        <f t="shared" si="4"/>
        <v>0.153</v>
      </c>
      <c r="D33" s="149">
        <f t="shared" si="5"/>
        <v>0.23800000000000002</v>
      </c>
      <c r="E33" s="150">
        <v>17</v>
      </c>
      <c r="F33" s="151">
        <v>5.1000000000000005</v>
      </c>
      <c r="H33" s="147">
        <f t="shared" si="0"/>
        <v>1.7</v>
      </c>
      <c r="I33" s="148">
        <f t="shared" si="0"/>
        <v>0.153</v>
      </c>
      <c r="J33" s="149">
        <f t="shared" si="0"/>
        <v>0.23800000000000002</v>
      </c>
      <c r="K33" s="150">
        <f t="shared" si="6"/>
        <v>450</v>
      </c>
      <c r="L33" s="151">
        <f t="shared" si="6"/>
        <v>450</v>
      </c>
      <c r="N33" s="147">
        <v>1.5</v>
      </c>
      <c r="O33" s="148">
        <f t="shared" si="8"/>
        <v>0.09</v>
      </c>
      <c r="P33" s="149">
        <f t="shared" si="2"/>
        <v>0.15399846000000003</v>
      </c>
      <c r="Q33" s="150">
        <f t="shared" si="7"/>
        <v>425</v>
      </c>
      <c r="R33" s="151">
        <f t="shared" si="3"/>
        <v>425</v>
      </c>
    </row>
    <row r="34" spans="2:18" x14ac:dyDescent="0.25">
      <c r="B34" s="147">
        <v>1.75</v>
      </c>
      <c r="C34" s="148">
        <f t="shared" si="4"/>
        <v>0.1575</v>
      </c>
      <c r="D34" s="149">
        <f t="shared" si="5"/>
        <v>0.24500000000000002</v>
      </c>
      <c r="E34" s="150">
        <v>17.5</v>
      </c>
      <c r="F34" s="151">
        <v>5.25</v>
      </c>
      <c r="H34" s="147">
        <f t="shared" si="0"/>
        <v>1.75</v>
      </c>
      <c r="I34" s="148">
        <f t="shared" si="0"/>
        <v>0.1575</v>
      </c>
      <c r="J34" s="149">
        <f t="shared" si="0"/>
        <v>0.24500000000000002</v>
      </c>
      <c r="K34" s="150">
        <f t="shared" si="6"/>
        <v>475</v>
      </c>
      <c r="L34" s="151">
        <f t="shared" si="6"/>
        <v>475</v>
      </c>
      <c r="N34" s="147">
        <v>1.55</v>
      </c>
      <c r="O34" s="148">
        <f t="shared" si="8"/>
        <v>9.2999999999999999E-2</v>
      </c>
      <c r="P34" s="149">
        <f t="shared" si="2"/>
        <v>0.15913174200000002</v>
      </c>
      <c r="Q34" s="150">
        <f t="shared" si="7"/>
        <v>450</v>
      </c>
      <c r="R34" s="151">
        <f t="shared" si="3"/>
        <v>450</v>
      </c>
    </row>
    <row r="35" spans="2:18" x14ac:dyDescent="0.25">
      <c r="B35" s="147">
        <v>1.8</v>
      </c>
      <c r="C35" s="148">
        <f t="shared" si="4"/>
        <v>0.16200000000000001</v>
      </c>
      <c r="D35" s="149">
        <f t="shared" si="5"/>
        <v>0.25200000000000006</v>
      </c>
      <c r="E35" s="150">
        <v>18</v>
      </c>
      <c r="F35" s="151">
        <v>5.4</v>
      </c>
      <c r="H35" s="147">
        <f t="shared" si="0"/>
        <v>1.8</v>
      </c>
      <c r="I35" s="148">
        <f t="shared" si="0"/>
        <v>0.16200000000000001</v>
      </c>
      <c r="J35" s="149">
        <f t="shared" si="0"/>
        <v>0.25200000000000006</v>
      </c>
      <c r="K35" s="150">
        <f t="shared" si="6"/>
        <v>500</v>
      </c>
      <c r="L35" s="151">
        <f t="shared" si="6"/>
        <v>500</v>
      </c>
      <c r="N35" s="147">
        <v>1.6</v>
      </c>
      <c r="O35" s="148">
        <f t="shared" si="8"/>
        <v>9.6000000000000002E-2</v>
      </c>
      <c r="P35" s="149">
        <f t="shared" si="2"/>
        <v>0.16426502400000004</v>
      </c>
      <c r="Q35" s="150">
        <f t="shared" si="7"/>
        <v>475</v>
      </c>
      <c r="R35" s="151">
        <f t="shared" si="3"/>
        <v>475</v>
      </c>
    </row>
    <row r="36" spans="2:18" x14ac:dyDescent="0.25">
      <c r="B36" s="147">
        <v>1.85</v>
      </c>
      <c r="C36" s="148">
        <f t="shared" si="4"/>
        <v>0.16650000000000001</v>
      </c>
      <c r="D36" s="149">
        <f t="shared" si="5"/>
        <v>0.25900000000000006</v>
      </c>
      <c r="E36" s="150">
        <v>18.5</v>
      </c>
      <c r="F36" s="151">
        <v>5.5500000000000007</v>
      </c>
      <c r="H36" s="147">
        <f t="shared" si="0"/>
        <v>1.85</v>
      </c>
      <c r="I36" s="148">
        <f t="shared" si="0"/>
        <v>0.16650000000000001</v>
      </c>
      <c r="J36" s="149">
        <f t="shared" si="0"/>
        <v>0.25900000000000006</v>
      </c>
      <c r="K36" s="150">
        <f t="shared" si="6"/>
        <v>525</v>
      </c>
      <c r="L36" s="151">
        <f t="shared" si="6"/>
        <v>525</v>
      </c>
      <c r="N36" s="147">
        <v>1.65</v>
      </c>
      <c r="O36" s="148">
        <f t="shared" si="8"/>
        <v>9.8999999999999991E-2</v>
      </c>
      <c r="P36" s="149">
        <f t="shared" si="2"/>
        <v>0.16939830600000003</v>
      </c>
      <c r="Q36" s="150">
        <f t="shared" si="7"/>
        <v>500</v>
      </c>
      <c r="R36" s="151">
        <f t="shared" si="3"/>
        <v>500</v>
      </c>
    </row>
    <row r="37" spans="2:18" x14ac:dyDescent="0.25">
      <c r="B37" s="147">
        <v>1.9</v>
      </c>
      <c r="C37" s="148">
        <f t="shared" si="4"/>
        <v>0.17099999999999999</v>
      </c>
      <c r="D37" s="149">
        <f t="shared" si="5"/>
        <v>0.26600000000000001</v>
      </c>
      <c r="E37" s="150">
        <v>19</v>
      </c>
      <c r="F37" s="151">
        <v>5.7</v>
      </c>
      <c r="H37" s="147">
        <f t="shared" si="0"/>
        <v>1.9</v>
      </c>
      <c r="I37" s="148">
        <f t="shared" si="0"/>
        <v>0.17099999999999999</v>
      </c>
      <c r="J37" s="149">
        <f t="shared" si="0"/>
        <v>0.26600000000000001</v>
      </c>
      <c r="K37" s="150">
        <f t="shared" ref="K37:L39" si="9">+K36+25</f>
        <v>550</v>
      </c>
      <c r="L37" s="151">
        <f t="shared" si="9"/>
        <v>550</v>
      </c>
      <c r="N37" s="147">
        <v>1.7</v>
      </c>
      <c r="O37" s="148">
        <f t="shared" si="8"/>
        <v>0.10199999999999999</v>
      </c>
      <c r="P37" s="149">
        <f t="shared" si="2"/>
        <v>0.17453158800000002</v>
      </c>
      <c r="Q37" s="150">
        <f t="shared" si="7"/>
        <v>525</v>
      </c>
      <c r="R37" s="151">
        <f t="shared" si="3"/>
        <v>525</v>
      </c>
    </row>
    <row r="38" spans="2:18" x14ac:dyDescent="0.25">
      <c r="B38" s="147">
        <v>1.95</v>
      </c>
      <c r="C38" s="148">
        <f t="shared" si="4"/>
        <v>0.17549999999999999</v>
      </c>
      <c r="D38" s="149">
        <f t="shared" si="5"/>
        <v>0.27300000000000002</v>
      </c>
      <c r="E38" s="150">
        <v>19.5</v>
      </c>
      <c r="F38" s="151">
        <v>5.8500000000000005</v>
      </c>
      <c r="H38" s="147">
        <f t="shared" si="0"/>
        <v>1.95</v>
      </c>
      <c r="I38" s="148">
        <f t="shared" si="0"/>
        <v>0.17549999999999999</v>
      </c>
      <c r="J38" s="149">
        <f t="shared" si="0"/>
        <v>0.27300000000000002</v>
      </c>
      <c r="K38" s="150">
        <f t="shared" si="9"/>
        <v>575</v>
      </c>
      <c r="L38" s="151">
        <f t="shared" si="9"/>
        <v>575</v>
      </c>
      <c r="N38" s="147">
        <v>1.75</v>
      </c>
      <c r="O38" s="148">
        <f t="shared" si="8"/>
        <v>0.105</v>
      </c>
      <c r="P38" s="149">
        <f t="shared" si="2"/>
        <v>0.17966487000000003</v>
      </c>
      <c r="Q38" s="150">
        <f t="shared" si="7"/>
        <v>550</v>
      </c>
      <c r="R38" s="151">
        <f t="shared" si="3"/>
        <v>550</v>
      </c>
    </row>
    <row r="39" spans="2:18" ht="15.75" thickBot="1" x14ac:dyDescent="0.3">
      <c r="B39" s="154">
        <v>2</v>
      </c>
      <c r="C39" s="155">
        <f t="shared" si="4"/>
        <v>0.18</v>
      </c>
      <c r="D39" s="156">
        <f t="shared" si="5"/>
        <v>0.28000000000000003</v>
      </c>
      <c r="E39" s="157">
        <v>20</v>
      </c>
      <c r="F39" s="158">
        <v>6</v>
      </c>
      <c r="H39" s="154">
        <f t="shared" si="0"/>
        <v>2</v>
      </c>
      <c r="I39" s="155">
        <f t="shared" si="0"/>
        <v>0.18</v>
      </c>
      <c r="J39" s="156">
        <f t="shared" si="0"/>
        <v>0.28000000000000003</v>
      </c>
      <c r="K39" s="157">
        <f t="shared" si="9"/>
        <v>600</v>
      </c>
      <c r="L39" s="158">
        <f t="shared" si="9"/>
        <v>600</v>
      </c>
      <c r="N39" s="154">
        <v>1.8</v>
      </c>
      <c r="O39" s="155">
        <f t="shared" si="8"/>
        <v>0.108</v>
      </c>
      <c r="P39" s="156">
        <f t="shared" si="2"/>
        <v>0.18479815200000002</v>
      </c>
      <c r="Q39" s="157">
        <f t="shared" si="7"/>
        <v>575</v>
      </c>
      <c r="R39" s="158">
        <f t="shared" si="3"/>
        <v>575</v>
      </c>
    </row>
  </sheetData>
  <mergeCells count="10">
    <mergeCell ref="N9:Q9"/>
    <mergeCell ref="B15:F15"/>
    <mergeCell ref="H15:L15"/>
    <mergeCell ref="N15:R15"/>
    <mergeCell ref="J4:K4"/>
    <mergeCell ref="M4:Q4"/>
    <mergeCell ref="N5:Q5"/>
    <mergeCell ref="N6:Q6"/>
    <mergeCell ref="N7:Q7"/>
    <mergeCell ref="N8:Q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"/>
  <sheetViews>
    <sheetView showGridLines="0" topLeftCell="A8" zoomScale="80" zoomScaleNormal="80" workbookViewId="0">
      <selection activeCell="B59" sqref="B5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FF00"/>
  </sheetPr>
  <dimension ref="A1:Q192"/>
  <sheetViews>
    <sheetView zoomScale="80" zoomScaleNormal="80" workbookViewId="0">
      <selection activeCell="B15" sqref="B15"/>
    </sheetView>
  </sheetViews>
  <sheetFormatPr baseColWidth="10" defaultColWidth="11.42578125" defaultRowHeight="15" x14ac:dyDescent="0.25"/>
  <cols>
    <col min="1" max="1" width="17.28515625" style="52" customWidth="1"/>
    <col min="2" max="2" width="13" style="52" customWidth="1"/>
    <col min="3" max="3" width="19.28515625" style="52" bestFit="1" customWidth="1"/>
    <col min="4" max="4" width="13" style="52" customWidth="1"/>
    <col min="5" max="5" width="19.28515625" style="52" bestFit="1" customWidth="1"/>
    <col min="6" max="6" width="16" style="52" bestFit="1" customWidth="1"/>
    <col min="7" max="7" width="17.28515625" style="52" customWidth="1"/>
    <col min="8" max="8" width="12.42578125" style="52" customWidth="1"/>
    <col min="9" max="9" width="18.7109375" style="52" bestFit="1" customWidth="1"/>
    <col min="10" max="10" width="12.42578125" style="52" customWidth="1"/>
    <col min="11" max="11" width="19.28515625" style="52" bestFit="1" customWidth="1"/>
    <col min="12" max="13" width="11.42578125" style="52"/>
    <col min="14" max="14" width="51.28515625" style="52" customWidth="1"/>
    <col min="15" max="15" width="19.5703125" style="52" bestFit="1" customWidth="1"/>
    <col min="16" max="16" width="20.140625" style="52" bestFit="1" customWidth="1"/>
    <col min="17" max="17" width="25.5703125" style="52" customWidth="1"/>
    <col min="18" max="16384" width="11.42578125" style="52"/>
  </cols>
  <sheetData>
    <row r="1" spans="1:17" x14ac:dyDescent="0.25">
      <c r="A1" s="1" t="s">
        <v>385</v>
      </c>
      <c r="B1" s="53">
        <v>2025</v>
      </c>
      <c r="G1" s="1" t="s">
        <v>386</v>
      </c>
      <c r="H1" s="53">
        <v>2025</v>
      </c>
    </row>
    <row r="2" spans="1:17" x14ac:dyDescent="0.25">
      <c r="A2" s="1" t="s">
        <v>159</v>
      </c>
      <c r="B2" s="102" t="s">
        <v>665</v>
      </c>
      <c r="G2" s="1" t="s">
        <v>160</v>
      </c>
      <c r="H2" s="102" t="s">
        <v>665</v>
      </c>
    </row>
    <row r="3" spans="1:17" x14ac:dyDescent="0.25">
      <c r="A3" s="1" t="s">
        <v>161</v>
      </c>
      <c r="B3" s="102" t="s">
        <v>141</v>
      </c>
      <c r="G3" s="1" t="s">
        <v>161</v>
      </c>
      <c r="H3" s="102" t="s">
        <v>141</v>
      </c>
    </row>
    <row r="4" spans="1:17" x14ac:dyDescent="0.25">
      <c r="A4" s="1" t="s">
        <v>184</v>
      </c>
      <c r="B4" s="102" t="s">
        <v>26</v>
      </c>
      <c r="C4"/>
      <c r="D4"/>
      <c r="E4"/>
      <c r="G4" s="1" t="s">
        <v>196</v>
      </c>
      <c r="H4" s="102" t="s">
        <v>26</v>
      </c>
      <c r="I4"/>
      <c r="J4"/>
      <c r="K4"/>
    </row>
    <row r="5" spans="1:17" x14ac:dyDescent="0.25">
      <c r="A5"/>
      <c r="B5"/>
      <c r="C5"/>
      <c r="D5"/>
      <c r="E5"/>
      <c r="G5"/>
      <c r="H5"/>
      <c r="I5"/>
      <c r="J5"/>
      <c r="K5"/>
      <c r="N5" s="53"/>
      <c r="O5" s="2"/>
      <c r="P5" s="2"/>
      <c r="Q5" s="2"/>
    </row>
    <row r="6" spans="1:17" x14ac:dyDescent="0.25">
      <c r="A6" s="1" t="s">
        <v>162</v>
      </c>
      <c r="B6" s="200" t="s">
        <v>163</v>
      </c>
      <c r="C6" s="102" t="s">
        <v>164</v>
      </c>
      <c r="D6" s="200" t="s">
        <v>165</v>
      </c>
      <c r="E6" s="60" t="s">
        <v>166</v>
      </c>
      <c r="F6" s="52" t="e">
        <f>VLOOKUP(A6,CDM!$D:$D,1,0)</f>
        <v>#N/A</v>
      </c>
      <c r="G6" s="1" t="s">
        <v>162</v>
      </c>
      <c r="H6" s="102" t="s">
        <v>167</v>
      </c>
      <c r="I6" s="102" t="s">
        <v>168</v>
      </c>
      <c r="J6" s="102" t="s">
        <v>169</v>
      </c>
      <c r="K6" s="60" t="s">
        <v>166</v>
      </c>
      <c r="N6" s="53"/>
      <c r="O6" s="2"/>
      <c r="P6" s="2"/>
      <c r="Q6" s="2"/>
    </row>
    <row r="7" spans="1:17" x14ac:dyDescent="0.25">
      <c r="A7" s="53" t="s">
        <v>707</v>
      </c>
      <c r="B7" s="2">
        <v>1</v>
      </c>
      <c r="C7" s="2">
        <v>0</v>
      </c>
      <c r="D7" s="2">
        <v>0</v>
      </c>
      <c r="E7" s="2">
        <v>0</v>
      </c>
      <c r="F7" s="92" t="e">
        <f>VLOOKUP(A7,CDM!$D:$D,1,0)</f>
        <v>#N/A</v>
      </c>
      <c r="G7" s="53" t="s">
        <v>19</v>
      </c>
      <c r="H7" s="2">
        <v>4</v>
      </c>
      <c r="I7" s="2">
        <v>3</v>
      </c>
      <c r="J7" s="2">
        <v>4</v>
      </c>
      <c r="K7" s="2">
        <v>0</v>
      </c>
      <c r="N7" s="53"/>
      <c r="O7" s="2"/>
      <c r="P7" s="2"/>
      <c r="Q7" s="2"/>
    </row>
    <row r="8" spans="1:17" x14ac:dyDescent="0.25">
      <c r="A8" s="53" t="s">
        <v>708</v>
      </c>
      <c r="B8" s="2">
        <v>1</v>
      </c>
      <c r="C8" s="2">
        <v>0</v>
      </c>
      <c r="D8" s="2">
        <v>0</v>
      </c>
      <c r="E8" s="2">
        <v>0</v>
      </c>
      <c r="F8" s="92" t="e">
        <f>VLOOKUP(A8,CDM!$D:$D,1,0)</f>
        <v>#N/A</v>
      </c>
      <c r="G8" s="53" t="s">
        <v>23</v>
      </c>
      <c r="H8" s="2">
        <v>3</v>
      </c>
      <c r="I8" s="2">
        <v>2</v>
      </c>
      <c r="J8" s="2">
        <v>2</v>
      </c>
      <c r="K8" s="2">
        <v>0</v>
      </c>
      <c r="N8" s="53"/>
      <c r="O8" s="2"/>
      <c r="P8" s="2"/>
      <c r="Q8" s="2"/>
    </row>
    <row r="9" spans="1:17" x14ac:dyDescent="0.25">
      <c r="A9" s="53" t="s">
        <v>691</v>
      </c>
      <c r="B9" s="2">
        <v>1</v>
      </c>
      <c r="C9" s="2">
        <v>1</v>
      </c>
      <c r="D9" s="2">
        <v>1</v>
      </c>
      <c r="E9" s="2">
        <v>0</v>
      </c>
      <c r="F9" s="92" t="e">
        <f>VLOOKUP(A9,CDM!$D:$D,1,0)</f>
        <v>#N/A</v>
      </c>
      <c r="G9" s="53" t="s">
        <v>24</v>
      </c>
      <c r="H9" s="2">
        <v>5</v>
      </c>
      <c r="I9" s="2">
        <v>4</v>
      </c>
      <c r="J9" s="2">
        <v>4</v>
      </c>
      <c r="K9" s="2">
        <v>0</v>
      </c>
      <c r="N9" s="53"/>
      <c r="O9" s="2"/>
      <c r="P9" s="2"/>
      <c r="Q9" s="2"/>
    </row>
    <row r="10" spans="1:17" x14ac:dyDescent="0.25">
      <c r="A10" s="53" t="s">
        <v>19</v>
      </c>
      <c r="B10" s="2">
        <v>5</v>
      </c>
      <c r="C10" s="2">
        <v>4</v>
      </c>
      <c r="D10" s="2">
        <v>4</v>
      </c>
      <c r="E10" s="2">
        <v>0</v>
      </c>
      <c r="F10" s="92" t="str">
        <f>VLOOKUP(A10,CDM!$D:$D,1,0)</f>
        <v>EMERTELEVT002</v>
      </c>
      <c r="G10" s="53" t="s">
        <v>36</v>
      </c>
      <c r="H10" s="2">
        <v>7</v>
      </c>
      <c r="I10" s="2">
        <v>4</v>
      </c>
      <c r="J10" s="2">
        <v>5</v>
      </c>
      <c r="K10" s="2">
        <v>0</v>
      </c>
      <c r="N10" s="53"/>
      <c r="O10" s="2"/>
      <c r="P10" s="2"/>
      <c r="Q10" s="2"/>
    </row>
    <row r="11" spans="1:17" x14ac:dyDescent="0.25">
      <c r="A11" s="53" t="s">
        <v>23</v>
      </c>
      <c r="B11" s="2">
        <v>5</v>
      </c>
      <c r="C11" s="2">
        <v>3</v>
      </c>
      <c r="D11" s="2">
        <v>3</v>
      </c>
      <c r="E11" s="2">
        <v>0</v>
      </c>
      <c r="F11" s="92" t="str">
        <f>VLOOKUP(A11,CDM!$D:$D,1,0)</f>
        <v>EMERTELEVT010</v>
      </c>
      <c r="G11" s="53" t="s">
        <v>86</v>
      </c>
      <c r="H11" s="2">
        <v>6</v>
      </c>
      <c r="I11" s="2">
        <v>5</v>
      </c>
      <c r="J11" s="2">
        <v>5</v>
      </c>
      <c r="K11" s="2">
        <v>0</v>
      </c>
      <c r="N11" s="53"/>
      <c r="O11" s="2"/>
      <c r="P11" s="2"/>
      <c r="Q11" s="2"/>
    </row>
    <row r="12" spans="1:17" x14ac:dyDescent="0.25">
      <c r="A12" s="53" t="s">
        <v>24</v>
      </c>
      <c r="B12" s="2">
        <v>7</v>
      </c>
      <c r="C12" s="2">
        <v>6</v>
      </c>
      <c r="D12" s="2">
        <v>6</v>
      </c>
      <c r="E12" s="2">
        <v>0</v>
      </c>
      <c r="F12" s="92" t="str">
        <f>VLOOKUP(A12,CDM!$D:$D,1,0)</f>
        <v>EMERTELEVT026</v>
      </c>
      <c r="G12" s="53" t="s">
        <v>84</v>
      </c>
      <c r="H12" s="2">
        <v>4</v>
      </c>
      <c r="I12" s="2">
        <v>4</v>
      </c>
      <c r="J12" s="2">
        <v>4</v>
      </c>
      <c r="K12" s="2">
        <v>0</v>
      </c>
      <c r="N12" s="53"/>
      <c r="O12" s="2"/>
      <c r="P12" s="2"/>
      <c r="Q12" s="2"/>
    </row>
    <row r="13" spans="1:17" x14ac:dyDescent="0.25">
      <c r="A13" s="53" t="s">
        <v>36</v>
      </c>
      <c r="B13" s="2">
        <v>10</v>
      </c>
      <c r="C13" s="2">
        <v>5</v>
      </c>
      <c r="D13" s="2">
        <v>6</v>
      </c>
      <c r="E13" s="2">
        <v>0</v>
      </c>
      <c r="F13" s="92" t="str">
        <f>VLOOKUP(A13,CDM!$D:$D,1,0)</f>
        <v>EMERTELEVT037</v>
      </c>
      <c r="G13" s="53" t="s">
        <v>102</v>
      </c>
      <c r="H13" s="2">
        <v>4</v>
      </c>
      <c r="I13" s="2">
        <v>3</v>
      </c>
      <c r="J13" s="2">
        <v>3</v>
      </c>
      <c r="K13" s="2">
        <v>0</v>
      </c>
      <c r="N13" s="53"/>
      <c r="O13" s="2"/>
      <c r="P13" s="2"/>
      <c r="Q13" s="2"/>
    </row>
    <row r="14" spans="1:17" x14ac:dyDescent="0.25">
      <c r="A14" s="53" t="s">
        <v>86</v>
      </c>
      <c r="B14" s="2">
        <v>8</v>
      </c>
      <c r="C14" s="2">
        <v>6</v>
      </c>
      <c r="D14" s="2">
        <v>7</v>
      </c>
      <c r="E14" s="2">
        <v>0</v>
      </c>
      <c r="F14" s="92" t="str">
        <f>VLOOKUP(A14,CDM!$D:$D,1,0)</f>
        <v>EMERTELEVT042</v>
      </c>
      <c r="G14" s="53" t="s">
        <v>105</v>
      </c>
      <c r="H14" s="2">
        <v>4</v>
      </c>
      <c r="I14" s="2">
        <v>4</v>
      </c>
      <c r="J14" s="2">
        <v>4</v>
      </c>
      <c r="K14" s="2">
        <v>0</v>
      </c>
      <c r="N14" s="53"/>
      <c r="O14" s="2"/>
      <c r="P14" s="2"/>
      <c r="Q14" s="2"/>
    </row>
    <row r="15" spans="1:17" x14ac:dyDescent="0.25">
      <c r="A15" s="53" t="s">
        <v>80</v>
      </c>
      <c r="B15" s="2">
        <v>1</v>
      </c>
      <c r="C15" s="2">
        <v>1</v>
      </c>
      <c r="D15" s="2">
        <v>1</v>
      </c>
      <c r="E15" s="2">
        <v>0</v>
      </c>
      <c r="F15" s="92" t="str">
        <f>VLOOKUP(A15,CDM!$D:$D,1,0)</f>
        <v>EMERTELEVT046</v>
      </c>
      <c r="G15" s="53" t="s">
        <v>106</v>
      </c>
      <c r="H15" s="2">
        <v>2</v>
      </c>
      <c r="I15" s="2">
        <v>0</v>
      </c>
      <c r="J15" s="2">
        <v>2</v>
      </c>
      <c r="K15" s="2">
        <v>0</v>
      </c>
      <c r="N15" s="53"/>
      <c r="O15" s="2"/>
      <c r="P15" s="2"/>
      <c r="Q15" s="2"/>
    </row>
    <row r="16" spans="1:17" x14ac:dyDescent="0.25">
      <c r="A16" s="53" t="s">
        <v>84</v>
      </c>
      <c r="B16" s="2">
        <v>6</v>
      </c>
      <c r="C16" s="2">
        <v>6</v>
      </c>
      <c r="D16" s="2">
        <v>6</v>
      </c>
      <c r="E16" s="2">
        <v>0</v>
      </c>
      <c r="F16" s="92" t="str">
        <f>VLOOKUP(A16,CDM!$D:$D,1,0)</f>
        <v>EMERTELEVT048</v>
      </c>
      <c r="G16" s="53" t="s">
        <v>109</v>
      </c>
      <c r="H16" s="2">
        <v>10</v>
      </c>
      <c r="I16" s="2">
        <v>6</v>
      </c>
      <c r="J16" s="2">
        <v>8</v>
      </c>
      <c r="K16" s="2">
        <v>0</v>
      </c>
      <c r="N16" s="53"/>
      <c r="O16" s="2"/>
      <c r="P16" s="2"/>
      <c r="Q16" s="2"/>
    </row>
    <row r="17" spans="1:17" x14ac:dyDescent="0.25">
      <c r="A17" s="53" t="s">
        <v>102</v>
      </c>
      <c r="B17" s="2">
        <v>6</v>
      </c>
      <c r="C17" s="2">
        <v>5</v>
      </c>
      <c r="D17" s="2">
        <v>5</v>
      </c>
      <c r="E17" s="2">
        <v>0</v>
      </c>
      <c r="F17" s="92" t="str">
        <f>VLOOKUP(A17,CDM!$D:$D,1,0)</f>
        <v>EMERTELEVT054</v>
      </c>
      <c r="G17" s="53" t="s">
        <v>108</v>
      </c>
      <c r="H17" s="2">
        <v>8</v>
      </c>
      <c r="I17" s="2">
        <v>8</v>
      </c>
      <c r="J17" s="2">
        <v>8</v>
      </c>
      <c r="K17" s="2">
        <v>0</v>
      </c>
      <c r="N17" s="53"/>
      <c r="O17" s="2"/>
      <c r="P17" s="2"/>
      <c r="Q17" s="2"/>
    </row>
    <row r="18" spans="1:17" x14ac:dyDescent="0.25">
      <c r="A18" s="53" t="s">
        <v>105</v>
      </c>
      <c r="B18" s="2">
        <v>6</v>
      </c>
      <c r="C18" s="2">
        <v>6</v>
      </c>
      <c r="D18" s="2">
        <v>6</v>
      </c>
      <c r="E18" s="2">
        <v>0</v>
      </c>
      <c r="F18" s="92" t="str">
        <f>VLOOKUP(A18,CDM!$D:$D,1,0)</f>
        <v>EMERTELEVT057</v>
      </c>
      <c r="G18" s="53" t="s">
        <v>181</v>
      </c>
      <c r="H18" s="2">
        <v>1</v>
      </c>
      <c r="I18" s="2">
        <v>1</v>
      </c>
      <c r="J18" s="2">
        <v>1</v>
      </c>
      <c r="K18" s="2">
        <v>0</v>
      </c>
      <c r="N18" s="53"/>
      <c r="O18" s="2"/>
      <c r="P18" s="2"/>
      <c r="Q18" s="2"/>
    </row>
    <row r="19" spans="1:17" x14ac:dyDescent="0.25">
      <c r="A19" s="53" t="s">
        <v>106</v>
      </c>
      <c r="B19" s="2">
        <v>3</v>
      </c>
      <c r="C19" s="2">
        <v>2</v>
      </c>
      <c r="D19" s="2">
        <v>3</v>
      </c>
      <c r="E19" s="2">
        <v>0</v>
      </c>
      <c r="F19" s="92" t="str">
        <f>VLOOKUP(A19,CDM!$D:$D,1,0)</f>
        <v>EMERTELEVT058</v>
      </c>
      <c r="G19" s="53" t="s">
        <v>215</v>
      </c>
      <c r="H19" s="2">
        <v>2</v>
      </c>
      <c r="I19" s="2">
        <v>2</v>
      </c>
      <c r="J19" s="2">
        <v>2</v>
      </c>
      <c r="K19" s="2">
        <v>0</v>
      </c>
      <c r="N19" s="53"/>
      <c r="O19" s="2"/>
      <c r="P19" s="2"/>
      <c r="Q19" s="2"/>
    </row>
    <row r="20" spans="1:17" x14ac:dyDescent="0.25">
      <c r="A20" s="53" t="s">
        <v>109</v>
      </c>
      <c r="B20" s="2">
        <v>8</v>
      </c>
      <c r="C20" s="2">
        <v>7</v>
      </c>
      <c r="D20" s="2">
        <v>6</v>
      </c>
      <c r="E20" s="2">
        <v>0</v>
      </c>
      <c r="F20" s="92" t="str">
        <f>VLOOKUP(A20,CDM!$D:$D,1,0)</f>
        <v>EMERTELEVT060</v>
      </c>
      <c r="G20" s="53" t="s">
        <v>223</v>
      </c>
      <c r="H20" s="2">
        <v>4</v>
      </c>
      <c r="I20" s="2">
        <v>3</v>
      </c>
      <c r="J20" s="2">
        <v>4</v>
      </c>
      <c r="K20" s="2">
        <v>0</v>
      </c>
      <c r="N20" s="53"/>
      <c r="O20" s="2"/>
      <c r="P20" s="2"/>
      <c r="Q20" s="2"/>
    </row>
    <row r="21" spans="1:17" x14ac:dyDescent="0.25">
      <c r="A21" s="53" t="s">
        <v>108</v>
      </c>
      <c r="B21" s="2">
        <v>9</v>
      </c>
      <c r="C21" s="2">
        <v>9</v>
      </c>
      <c r="D21" s="2">
        <v>9</v>
      </c>
      <c r="E21" s="2">
        <v>0</v>
      </c>
      <c r="F21" s="92" t="str">
        <f>VLOOKUP(A21,CDM!$D:$D,1,0)</f>
        <v>EMERTELEVT066</v>
      </c>
      <c r="G21" s="53" t="s">
        <v>232</v>
      </c>
      <c r="H21" s="2">
        <v>8</v>
      </c>
      <c r="I21" s="2">
        <v>5</v>
      </c>
      <c r="J21" s="2">
        <v>5</v>
      </c>
      <c r="K21" s="2">
        <v>0</v>
      </c>
      <c r="N21" s="53"/>
      <c r="O21" s="2"/>
      <c r="P21" s="2"/>
      <c r="Q21" s="2"/>
    </row>
    <row r="22" spans="1:17" x14ac:dyDescent="0.25">
      <c r="A22" s="53" t="s">
        <v>215</v>
      </c>
      <c r="B22" s="2">
        <v>4</v>
      </c>
      <c r="C22" s="2">
        <v>4</v>
      </c>
      <c r="D22" s="2">
        <v>4</v>
      </c>
      <c r="E22" s="2">
        <v>0</v>
      </c>
      <c r="F22" s="92" t="str">
        <f>VLOOKUP(A22,CDM!$D:$D,1,0)</f>
        <v>EMERTELEVT127</v>
      </c>
      <c r="G22" s="53" t="s">
        <v>237</v>
      </c>
      <c r="H22" s="2">
        <v>5</v>
      </c>
      <c r="I22" s="2">
        <v>5</v>
      </c>
      <c r="J22" s="2">
        <v>5</v>
      </c>
      <c r="K22" s="2">
        <v>0</v>
      </c>
      <c r="N22" s="53"/>
      <c r="O22" s="2"/>
      <c r="P22" s="2"/>
      <c r="Q22" s="2"/>
    </row>
    <row r="23" spans="1:17" x14ac:dyDescent="0.25">
      <c r="A23" s="53" t="s">
        <v>223</v>
      </c>
      <c r="B23" s="2">
        <v>8</v>
      </c>
      <c r="C23" s="2">
        <v>7</v>
      </c>
      <c r="D23" s="2">
        <v>8</v>
      </c>
      <c r="E23" s="2">
        <v>0</v>
      </c>
      <c r="F23" s="92" t="str">
        <f>VLOOKUP(A23,CDM!$D:$D,1,0)</f>
        <v>EMERTELEVT158</v>
      </c>
      <c r="G23" s="53" t="s">
        <v>248</v>
      </c>
      <c r="H23" s="2">
        <v>1</v>
      </c>
      <c r="I23" s="2">
        <v>1</v>
      </c>
      <c r="J23" s="2">
        <v>1</v>
      </c>
      <c r="K23" s="2">
        <v>0</v>
      </c>
      <c r="N23" s="53"/>
      <c r="O23" s="2"/>
      <c r="P23" s="2"/>
      <c r="Q23" s="2"/>
    </row>
    <row r="24" spans="1:17" x14ac:dyDescent="0.25">
      <c r="A24" s="53" t="s">
        <v>232</v>
      </c>
      <c r="B24" s="2">
        <v>9</v>
      </c>
      <c r="C24" s="2">
        <v>6</v>
      </c>
      <c r="D24" s="2">
        <v>6</v>
      </c>
      <c r="E24" s="2">
        <v>0</v>
      </c>
      <c r="F24" s="92" t="str">
        <f>VLOOKUP(A24,CDM!$D:$D,1,0)</f>
        <v>EMERTELEVT174</v>
      </c>
      <c r="G24" s="53" t="s">
        <v>254</v>
      </c>
      <c r="H24" s="2">
        <v>6</v>
      </c>
      <c r="I24" s="2">
        <v>4</v>
      </c>
      <c r="J24" s="2">
        <v>5</v>
      </c>
      <c r="K24" s="2">
        <v>0</v>
      </c>
      <c r="N24" s="53"/>
      <c r="O24" s="2"/>
      <c r="P24" s="2"/>
      <c r="Q24" s="2"/>
    </row>
    <row r="25" spans="1:17" x14ac:dyDescent="0.25">
      <c r="A25" s="53" t="s">
        <v>237</v>
      </c>
      <c r="B25" s="2">
        <v>7</v>
      </c>
      <c r="C25" s="2">
        <v>7</v>
      </c>
      <c r="D25" s="2">
        <v>7</v>
      </c>
      <c r="E25" s="2">
        <v>0</v>
      </c>
      <c r="F25" s="92" t="str">
        <f>VLOOKUP(A25,CDM!$D:$D,1,0)</f>
        <v>EMERTELEVT183</v>
      </c>
      <c r="G25" s="53" t="s">
        <v>388</v>
      </c>
      <c r="H25" s="2">
        <v>3</v>
      </c>
      <c r="I25" s="2">
        <v>3</v>
      </c>
      <c r="J25" s="2">
        <v>3</v>
      </c>
      <c r="K25" s="2">
        <v>0</v>
      </c>
      <c r="N25" s="53"/>
      <c r="O25" s="2"/>
      <c r="P25" s="2"/>
      <c r="Q25" s="2"/>
    </row>
    <row r="26" spans="1:17" x14ac:dyDescent="0.25">
      <c r="A26" s="53" t="s">
        <v>254</v>
      </c>
      <c r="B26" s="2">
        <v>7</v>
      </c>
      <c r="C26" s="2">
        <v>4</v>
      </c>
      <c r="D26" s="2">
        <v>5</v>
      </c>
      <c r="E26" s="2">
        <v>0</v>
      </c>
      <c r="F26" s="92" t="str">
        <f>VLOOKUP(A26,CDM!$D:$D,1,0)</f>
        <v>EMERTELEVT211</v>
      </c>
      <c r="G26" s="53" t="s">
        <v>383</v>
      </c>
      <c r="H26" s="2">
        <v>6</v>
      </c>
      <c r="I26" s="2">
        <v>5</v>
      </c>
      <c r="J26" s="2">
        <v>5</v>
      </c>
      <c r="K26" s="2">
        <v>0</v>
      </c>
    </row>
    <row r="27" spans="1:17" x14ac:dyDescent="0.25">
      <c r="A27" s="53" t="s">
        <v>383</v>
      </c>
      <c r="B27" s="2">
        <v>8</v>
      </c>
      <c r="C27" s="2">
        <v>6</v>
      </c>
      <c r="D27" s="2">
        <v>6</v>
      </c>
      <c r="E27" s="2">
        <v>0</v>
      </c>
      <c r="F27" s="92" t="str">
        <f>VLOOKUP(A27,CDM!$D:$D,1,0)</f>
        <v>EMERTELEVT246</v>
      </c>
      <c r="G27" s="53" t="s">
        <v>392</v>
      </c>
      <c r="H27" s="2">
        <v>2</v>
      </c>
      <c r="I27" s="2">
        <v>2</v>
      </c>
      <c r="J27" s="2">
        <v>2</v>
      </c>
      <c r="K27" s="2">
        <v>0</v>
      </c>
    </row>
    <row r="28" spans="1:17" x14ac:dyDescent="0.25">
      <c r="A28" s="53" t="s">
        <v>388</v>
      </c>
      <c r="B28" s="2">
        <v>3</v>
      </c>
      <c r="C28" s="2">
        <v>3</v>
      </c>
      <c r="D28" s="2">
        <v>3</v>
      </c>
      <c r="E28" s="2">
        <v>0</v>
      </c>
      <c r="F28" s="92" t="str">
        <f>VLOOKUP(A28,CDM!$D:$D,1,0)</f>
        <v>EMERTELEVT248</v>
      </c>
      <c r="G28" s="53" t="s">
        <v>391</v>
      </c>
      <c r="H28" s="2">
        <v>2</v>
      </c>
      <c r="I28" s="2">
        <v>2</v>
      </c>
      <c r="J28" s="2">
        <v>2</v>
      </c>
      <c r="K28" s="2">
        <v>0</v>
      </c>
    </row>
    <row r="29" spans="1:17" x14ac:dyDescent="0.25">
      <c r="A29" s="53" t="s">
        <v>392</v>
      </c>
      <c r="B29" s="2">
        <v>4</v>
      </c>
      <c r="C29" s="2">
        <v>4</v>
      </c>
      <c r="D29" s="2">
        <v>4</v>
      </c>
      <c r="E29" s="2">
        <v>0</v>
      </c>
      <c r="F29" s="92" t="str">
        <f>VLOOKUP(A29,CDM!$D:$D,1,0)</f>
        <v>EMERTELEVT305</v>
      </c>
      <c r="G29" s="53" t="s">
        <v>395</v>
      </c>
      <c r="H29" s="2">
        <v>4</v>
      </c>
      <c r="I29" s="2">
        <v>4</v>
      </c>
      <c r="J29" s="2">
        <v>4</v>
      </c>
      <c r="K29" s="2">
        <v>0</v>
      </c>
    </row>
    <row r="30" spans="1:17" x14ac:dyDescent="0.25">
      <c r="A30" s="53" t="s">
        <v>391</v>
      </c>
      <c r="B30" s="2">
        <v>6</v>
      </c>
      <c r="C30" s="2">
        <v>5</v>
      </c>
      <c r="D30" s="2">
        <v>6</v>
      </c>
      <c r="E30" s="2">
        <v>0</v>
      </c>
      <c r="F30" s="92" t="str">
        <f>VLOOKUP(A30,CDM!$D:$D,1,0)</f>
        <v>EMERTELEVT309</v>
      </c>
      <c r="G30" s="53" t="s">
        <v>450</v>
      </c>
      <c r="H30" s="2">
        <v>2</v>
      </c>
      <c r="I30" s="2">
        <v>1</v>
      </c>
      <c r="J30" s="2">
        <v>1</v>
      </c>
      <c r="K30" s="2">
        <v>0</v>
      </c>
    </row>
    <row r="31" spans="1:17" x14ac:dyDescent="0.25">
      <c r="A31" s="53" t="s">
        <v>395</v>
      </c>
      <c r="B31" s="2">
        <v>5</v>
      </c>
      <c r="C31" s="2">
        <v>5</v>
      </c>
      <c r="D31" s="2">
        <v>4</v>
      </c>
      <c r="E31" s="2">
        <v>0</v>
      </c>
      <c r="F31" s="92" t="str">
        <f>VLOOKUP(A31,CDM!$D:$D,1,0)</f>
        <v>EMERTELEVT329</v>
      </c>
      <c r="G31" s="53" t="s">
        <v>476</v>
      </c>
      <c r="H31" s="2">
        <v>6</v>
      </c>
      <c r="I31" s="2">
        <v>5</v>
      </c>
      <c r="J31" s="2">
        <v>5</v>
      </c>
      <c r="K31" s="2">
        <v>0</v>
      </c>
    </row>
    <row r="32" spans="1:17" x14ac:dyDescent="0.25">
      <c r="A32" s="53" t="s">
        <v>450</v>
      </c>
      <c r="B32" s="2">
        <v>1</v>
      </c>
      <c r="C32" s="2">
        <v>1</v>
      </c>
      <c r="D32" s="2">
        <v>1</v>
      </c>
      <c r="E32" s="2">
        <v>0</v>
      </c>
      <c r="F32" s="92" t="str">
        <f>VLOOKUP(A32,CDM!$D:$D,1,0)</f>
        <v>EMERTELEVT348</v>
      </c>
      <c r="G32" s="53" t="s">
        <v>501</v>
      </c>
      <c r="H32" s="2">
        <v>4</v>
      </c>
      <c r="I32" s="2">
        <v>4</v>
      </c>
      <c r="J32" s="2">
        <v>4</v>
      </c>
      <c r="K32" s="2">
        <v>0</v>
      </c>
    </row>
    <row r="33" spans="1:11" x14ac:dyDescent="0.25">
      <c r="A33" s="53" t="s">
        <v>476</v>
      </c>
      <c r="B33" s="2">
        <v>7</v>
      </c>
      <c r="C33" s="2">
        <v>5</v>
      </c>
      <c r="D33" s="2">
        <v>5</v>
      </c>
      <c r="E33" s="2">
        <v>0</v>
      </c>
      <c r="F33" s="92" t="str">
        <f>VLOOKUP(A33,CDM!$D:$D,1,0)</f>
        <v>EMERTELEVT359</v>
      </c>
      <c r="G33" s="53" t="s">
        <v>500</v>
      </c>
      <c r="H33" s="2">
        <v>3</v>
      </c>
      <c r="I33" s="2">
        <v>3</v>
      </c>
      <c r="J33" s="2">
        <v>3</v>
      </c>
      <c r="K33" s="2">
        <v>0</v>
      </c>
    </row>
    <row r="34" spans="1:11" x14ac:dyDescent="0.25">
      <c r="A34" s="53" t="s">
        <v>500</v>
      </c>
      <c r="B34" s="2">
        <v>2</v>
      </c>
      <c r="C34" s="2">
        <v>2</v>
      </c>
      <c r="D34" s="2">
        <v>2</v>
      </c>
      <c r="E34" s="2">
        <v>0</v>
      </c>
      <c r="F34" s="92" t="str">
        <f>VLOOKUP(A34,CDM!$D:$D,1,0)</f>
        <v>EMERTELEVT363</v>
      </c>
      <c r="G34" s="53" t="s">
        <v>521</v>
      </c>
      <c r="H34" s="2">
        <v>4</v>
      </c>
      <c r="I34" s="2">
        <v>2</v>
      </c>
      <c r="J34" s="2">
        <v>3</v>
      </c>
      <c r="K34" s="2">
        <v>0</v>
      </c>
    </row>
    <row r="35" spans="1:11" x14ac:dyDescent="0.25">
      <c r="A35" s="53" t="s">
        <v>501</v>
      </c>
      <c r="B35" s="2">
        <v>4</v>
      </c>
      <c r="C35" s="2">
        <v>4</v>
      </c>
      <c r="D35" s="2">
        <v>4</v>
      </c>
      <c r="E35" s="2">
        <v>0</v>
      </c>
      <c r="F35" s="92" t="str">
        <f>VLOOKUP(A35,CDM!$D:$D,1,0)</f>
        <v>EMERTELEVT369</v>
      </c>
      <c r="G35" s="53" t="s">
        <v>520</v>
      </c>
      <c r="H35" s="2">
        <v>5</v>
      </c>
      <c r="I35" s="2">
        <v>3</v>
      </c>
      <c r="J35" s="2">
        <v>3</v>
      </c>
      <c r="K35" s="2">
        <v>0</v>
      </c>
    </row>
    <row r="36" spans="1:11" x14ac:dyDescent="0.25">
      <c r="A36" s="53" t="s">
        <v>520</v>
      </c>
      <c r="B36" s="2">
        <v>8</v>
      </c>
      <c r="C36" s="2">
        <v>4</v>
      </c>
      <c r="D36" s="2">
        <v>5</v>
      </c>
      <c r="E36" s="2">
        <v>0</v>
      </c>
      <c r="F36" s="92" t="str">
        <f>VLOOKUP(A36,CDM!$D:$D,1,0)</f>
        <v>EMERTELEVT441</v>
      </c>
      <c r="G36" s="53" t="s">
        <v>551</v>
      </c>
      <c r="H36" s="2">
        <v>5</v>
      </c>
      <c r="I36" s="2">
        <v>4</v>
      </c>
      <c r="J36" s="2">
        <v>4</v>
      </c>
      <c r="K36" s="2">
        <v>0</v>
      </c>
    </row>
    <row r="37" spans="1:11" x14ac:dyDescent="0.25">
      <c r="A37" s="53" t="s">
        <v>521</v>
      </c>
      <c r="B37" s="2">
        <v>6</v>
      </c>
      <c r="C37" s="2">
        <v>4</v>
      </c>
      <c r="D37" s="2">
        <v>5</v>
      </c>
      <c r="E37" s="2">
        <v>0</v>
      </c>
      <c r="F37" s="92" t="str">
        <f>VLOOKUP(A37,CDM!$D:$D,1,0)</f>
        <v>EMERTELEVT443</v>
      </c>
      <c r="G37" s="53" t="s">
        <v>552</v>
      </c>
      <c r="H37" s="2">
        <v>3</v>
      </c>
      <c r="I37" s="2">
        <v>2</v>
      </c>
      <c r="J37" s="2">
        <v>2</v>
      </c>
      <c r="K37" s="2">
        <v>0</v>
      </c>
    </row>
    <row r="38" spans="1:11" x14ac:dyDescent="0.25">
      <c r="A38" s="53" t="s">
        <v>551</v>
      </c>
      <c r="B38" s="2">
        <v>8</v>
      </c>
      <c r="C38" s="2">
        <v>7</v>
      </c>
      <c r="D38" s="2">
        <v>7</v>
      </c>
      <c r="E38" s="2">
        <v>0</v>
      </c>
      <c r="F38" s="92" t="str">
        <f>VLOOKUP(A38,CDM!$D:$D,1,0)</f>
        <v>EMERTELEVT464</v>
      </c>
      <c r="G38" s="53" t="s">
        <v>568</v>
      </c>
      <c r="H38" s="2">
        <v>4</v>
      </c>
      <c r="I38" s="2">
        <v>1</v>
      </c>
      <c r="J38" s="2">
        <v>2</v>
      </c>
      <c r="K38" s="2">
        <v>0</v>
      </c>
    </row>
    <row r="39" spans="1:11" x14ac:dyDescent="0.25">
      <c r="A39" s="53" t="s">
        <v>552</v>
      </c>
      <c r="B39" s="2">
        <v>4</v>
      </c>
      <c r="C39" s="2">
        <v>3</v>
      </c>
      <c r="D39" s="2">
        <v>3</v>
      </c>
      <c r="E39" s="2">
        <v>0</v>
      </c>
      <c r="F39" s="92" t="str">
        <f>VLOOKUP(A39,CDM!$D:$D,1,0)</f>
        <v>EMERTELEVT466</v>
      </c>
      <c r="G39" s="53" t="s">
        <v>566</v>
      </c>
      <c r="H39" s="2">
        <v>11</v>
      </c>
      <c r="I39" s="2">
        <v>11</v>
      </c>
      <c r="J39" s="2">
        <v>11</v>
      </c>
      <c r="K39" s="2">
        <v>0</v>
      </c>
    </row>
    <row r="40" spans="1:11" x14ac:dyDescent="0.25">
      <c r="A40" s="53" t="s">
        <v>570</v>
      </c>
      <c r="B40" s="2">
        <v>21</v>
      </c>
      <c r="C40" s="2">
        <v>15</v>
      </c>
      <c r="D40" s="2">
        <v>15</v>
      </c>
      <c r="E40" s="2">
        <v>0</v>
      </c>
      <c r="F40" s="92" t="str">
        <f>VLOOKUP(A40,CDM!$D:$D,1,0)</f>
        <v>EMERTELEVT469</v>
      </c>
      <c r="G40" s="53" t="s">
        <v>570</v>
      </c>
      <c r="H40" s="2">
        <v>12</v>
      </c>
      <c r="I40" s="2">
        <v>7</v>
      </c>
      <c r="J40" s="2">
        <v>9</v>
      </c>
      <c r="K40" s="2">
        <v>0</v>
      </c>
    </row>
    <row r="41" spans="1:11" x14ac:dyDescent="0.25">
      <c r="A41" s="53" t="s">
        <v>566</v>
      </c>
      <c r="B41" s="2">
        <v>16</v>
      </c>
      <c r="C41" s="2">
        <v>15</v>
      </c>
      <c r="D41" s="2">
        <v>15</v>
      </c>
      <c r="E41" s="2">
        <v>0</v>
      </c>
      <c r="F41" s="92" t="str">
        <f>VLOOKUP(A41,CDM!$D:$D,1,0)</f>
        <v>EMERTELEVT470</v>
      </c>
      <c r="G41" s="53" t="s">
        <v>567</v>
      </c>
      <c r="H41" s="2">
        <v>2</v>
      </c>
      <c r="I41" s="2">
        <v>0</v>
      </c>
      <c r="J41" s="2">
        <v>0</v>
      </c>
      <c r="K41" s="2">
        <v>0</v>
      </c>
    </row>
    <row r="42" spans="1:11" x14ac:dyDescent="0.25">
      <c r="A42" s="53" t="s">
        <v>567</v>
      </c>
      <c r="B42" s="2">
        <v>2</v>
      </c>
      <c r="C42" s="2">
        <v>0</v>
      </c>
      <c r="D42" s="2">
        <v>0</v>
      </c>
      <c r="E42" s="2">
        <v>0</v>
      </c>
      <c r="F42" s="92" t="str">
        <f>VLOOKUP(A42,CDM!$D:$D,1,0)</f>
        <v>EMERTELEVT472</v>
      </c>
      <c r="G42" s="53" t="s">
        <v>578</v>
      </c>
      <c r="H42" s="2">
        <v>2</v>
      </c>
      <c r="I42" s="2">
        <v>2</v>
      </c>
      <c r="J42" s="2">
        <v>2</v>
      </c>
      <c r="K42" s="2">
        <v>0</v>
      </c>
    </row>
    <row r="43" spans="1:11" x14ac:dyDescent="0.25">
      <c r="A43" s="53" t="s">
        <v>568</v>
      </c>
      <c r="B43" s="2">
        <v>11</v>
      </c>
      <c r="C43" s="2">
        <v>7</v>
      </c>
      <c r="D43" s="2">
        <v>7</v>
      </c>
      <c r="E43" s="2">
        <v>0</v>
      </c>
      <c r="F43" s="92" t="str">
        <f>VLOOKUP(A43,CDM!$D:$D,1,0)</f>
        <v>EMERTELEVT473</v>
      </c>
      <c r="G43" s="53" t="s">
        <v>599</v>
      </c>
      <c r="H43" s="2">
        <v>1</v>
      </c>
      <c r="I43" s="2">
        <v>1</v>
      </c>
      <c r="J43" s="2">
        <v>1</v>
      </c>
      <c r="K43" s="2">
        <v>0</v>
      </c>
    </row>
    <row r="44" spans="1:11" x14ac:dyDescent="0.25">
      <c r="A44" s="53" t="s">
        <v>578</v>
      </c>
      <c r="B44" s="2">
        <v>2</v>
      </c>
      <c r="C44" s="2">
        <v>2</v>
      </c>
      <c r="D44" s="2">
        <v>2</v>
      </c>
      <c r="E44" s="2">
        <v>0</v>
      </c>
      <c r="F44" s="92" t="str">
        <f>VLOOKUP(A44,CDM!$D:$D,1,0)</f>
        <v>EMERTELEVT485</v>
      </c>
      <c r="G44" s="53" t="s">
        <v>598</v>
      </c>
      <c r="H44" s="2">
        <v>1</v>
      </c>
      <c r="I44" s="2">
        <v>1</v>
      </c>
      <c r="J44" s="2">
        <v>1</v>
      </c>
      <c r="K44" s="2">
        <v>0</v>
      </c>
    </row>
    <row r="45" spans="1:11" x14ac:dyDescent="0.25">
      <c r="A45" s="53" t="s">
        <v>580</v>
      </c>
      <c r="B45" s="2">
        <v>1</v>
      </c>
      <c r="C45" s="2">
        <v>0</v>
      </c>
      <c r="D45" s="2">
        <v>1</v>
      </c>
      <c r="E45" s="2">
        <v>0</v>
      </c>
      <c r="F45" s="92" t="str">
        <f>VLOOKUP(A45,CDM!$D:$D,1,0)</f>
        <v>EMERTELEVT493</v>
      </c>
      <c r="G45" s="53" t="s">
        <v>604</v>
      </c>
      <c r="H45" s="2">
        <v>8</v>
      </c>
      <c r="I45" s="2">
        <v>5</v>
      </c>
      <c r="J45" s="2">
        <v>6</v>
      </c>
      <c r="K45" s="2">
        <v>0</v>
      </c>
    </row>
    <row r="46" spans="1:11" x14ac:dyDescent="0.25">
      <c r="A46" s="53" t="s">
        <v>597</v>
      </c>
      <c r="B46" s="2">
        <v>1</v>
      </c>
      <c r="C46" s="2">
        <v>1</v>
      </c>
      <c r="D46" s="2">
        <v>1</v>
      </c>
      <c r="E46" s="2">
        <v>0</v>
      </c>
      <c r="F46" s="92" t="str">
        <f>VLOOKUP(A46,CDM!$D:$D,1,0)</f>
        <v>EMERTELEVT507</v>
      </c>
      <c r="G46" s="53" t="s">
        <v>603</v>
      </c>
      <c r="H46" s="2">
        <v>3</v>
      </c>
      <c r="I46" s="2">
        <v>3</v>
      </c>
      <c r="J46" s="2">
        <v>3</v>
      </c>
      <c r="K46" s="2">
        <v>0</v>
      </c>
    </row>
    <row r="47" spans="1:11" x14ac:dyDescent="0.25">
      <c r="A47" s="53" t="s">
        <v>599</v>
      </c>
      <c r="B47" s="2">
        <v>1</v>
      </c>
      <c r="C47" s="2">
        <v>1</v>
      </c>
      <c r="D47" s="2">
        <v>1</v>
      </c>
      <c r="E47" s="2">
        <v>0</v>
      </c>
      <c r="F47" s="92" t="str">
        <f>VLOOKUP(A47,CDM!$D:$D,1,0)</f>
        <v>EMERTELEVT510</v>
      </c>
      <c r="G47" s="53" t="s">
        <v>597</v>
      </c>
      <c r="H47" s="2">
        <v>1</v>
      </c>
      <c r="I47" s="2">
        <v>1</v>
      </c>
      <c r="J47" s="2">
        <v>1</v>
      </c>
      <c r="K47" s="2">
        <v>0</v>
      </c>
    </row>
    <row r="48" spans="1:11" x14ac:dyDescent="0.25">
      <c r="A48" s="53" t="s">
        <v>603</v>
      </c>
      <c r="B48" s="2">
        <v>2</v>
      </c>
      <c r="C48" s="2">
        <v>2</v>
      </c>
      <c r="D48" s="2">
        <v>2</v>
      </c>
      <c r="E48" s="2">
        <v>0</v>
      </c>
      <c r="F48" s="92" t="str">
        <f>VLOOKUP(A48,CDM!$D:$D,1,0)</f>
        <v>EMERTELEVT514</v>
      </c>
      <c r="G48" s="53" t="s">
        <v>691</v>
      </c>
      <c r="H48" s="2">
        <v>1</v>
      </c>
      <c r="I48" s="2">
        <v>1</v>
      </c>
      <c r="J48" s="2">
        <v>1</v>
      </c>
      <c r="K48" s="2">
        <v>0</v>
      </c>
    </row>
    <row r="49" spans="1:11" x14ac:dyDescent="0.25">
      <c r="A49" s="53" t="s">
        <v>604</v>
      </c>
      <c r="B49" s="2">
        <v>9</v>
      </c>
      <c r="C49" s="2">
        <v>6</v>
      </c>
      <c r="D49" s="2">
        <v>7</v>
      </c>
      <c r="E49" s="2">
        <v>0</v>
      </c>
      <c r="F49" s="92" t="str">
        <f>VLOOKUP(A49,CDM!$D:$D,1,0)</f>
        <v>EMERTELEVT515</v>
      </c>
      <c r="G49" s="53" t="s">
        <v>698</v>
      </c>
      <c r="H49" s="2">
        <v>1</v>
      </c>
      <c r="I49" s="2">
        <v>0</v>
      </c>
      <c r="J49" s="2">
        <v>0</v>
      </c>
      <c r="K49" s="2">
        <v>0</v>
      </c>
    </row>
    <row r="50" spans="1:11" x14ac:dyDescent="0.25">
      <c r="A50" s="53" t="s">
        <v>698</v>
      </c>
      <c r="B50" s="2">
        <v>1</v>
      </c>
      <c r="C50" s="2">
        <v>0</v>
      </c>
      <c r="D50" s="2">
        <v>0</v>
      </c>
      <c r="E50" s="2">
        <v>0</v>
      </c>
      <c r="F50" s="92" t="e">
        <f>VLOOKUP(A50,CDM!$D:$D,1,0)</f>
        <v>#N/A</v>
      </c>
      <c r="G50" s="53" t="s">
        <v>28</v>
      </c>
      <c r="H50" s="2">
        <v>180</v>
      </c>
      <c r="I50" s="2">
        <v>137</v>
      </c>
      <c r="J50" s="2">
        <v>150</v>
      </c>
      <c r="K50" s="2">
        <v>0</v>
      </c>
    </row>
    <row r="51" spans="1:11" x14ac:dyDescent="0.25">
      <c r="A51" s="53" t="s">
        <v>28</v>
      </c>
      <c r="B51" s="2">
        <v>245</v>
      </c>
      <c r="C51" s="2">
        <v>191</v>
      </c>
      <c r="D51" s="2">
        <v>199</v>
      </c>
      <c r="E51" s="2">
        <v>0</v>
      </c>
      <c r="F51" s="92" t="e">
        <f>VLOOKUP(A51,CDM!$D:$D,1,0)</f>
        <v>#N/A</v>
      </c>
      <c r="G51"/>
      <c r="H51"/>
      <c r="I51"/>
      <c r="J51"/>
      <c r="K51"/>
    </row>
    <row r="52" spans="1:11" x14ac:dyDescent="0.25">
      <c r="A52"/>
      <c r="B52"/>
      <c r="C52"/>
      <c r="D52"/>
      <c r="E52"/>
      <c r="F52" s="92" t="e">
        <f>VLOOKUP(A52,CDM!$D:$D,1,0)</f>
        <v>#N/A</v>
      </c>
      <c r="G52"/>
      <c r="H52"/>
      <c r="I52"/>
      <c r="J52"/>
      <c r="K52"/>
    </row>
    <row r="53" spans="1:11" x14ac:dyDescent="0.25">
      <c r="A53"/>
      <c r="B53"/>
      <c r="C53"/>
      <c r="D53"/>
      <c r="E53"/>
      <c r="F53" s="92" t="e">
        <f>VLOOKUP(A53,CDM!$D:$D,1,0)</f>
        <v>#N/A</v>
      </c>
      <c r="G53"/>
      <c r="H53"/>
      <c r="I53"/>
      <c r="J53"/>
      <c r="K53"/>
    </row>
    <row r="54" spans="1:11" x14ac:dyDescent="0.25">
      <c r="A54"/>
      <c r="B54"/>
      <c r="C54"/>
      <c r="D54"/>
      <c r="E54"/>
      <c r="F54" s="92" t="e">
        <f>VLOOKUP(A54,CDM!$D:$D,1,0)</f>
        <v>#N/A</v>
      </c>
      <c r="G54"/>
      <c r="H54"/>
      <c r="I54"/>
      <c r="J54"/>
      <c r="K54"/>
    </row>
    <row r="55" spans="1:11" x14ac:dyDescent="0.25">
      <c r="A55"/>
      <c r="B55"/>
      <c r="C55"/>
      <c r="D55"/>
      <c r="E55"/>
      <c r="F55" s="92" t="e">
        <f>VLOOKUP(A55,CDM!$D:$D,1,0)</f>
        <v>#N/A</v>
      </c>
      <c r="G55"/>
      <c r="H55"/>
      <c r="I55"/>
      <c r="J55"/>
      <c r="K55"/>
    </row>
    <row r="56" spans="1:11" x14ac:dyDescent="0.25">
      <c r="A56"/>
      <c r="B56"/>
      <c r="C56"/>
      <c r="D56"/>
      <c r="E56"/>
      <c r="F56" s="92" t="e">
        <f>VLOOKUP(A56,CDM!$D:$D,1,0)</f>
        <v>#N/A</v>
      </c>
      <c r="G56"/>
      <c r="H56"/>
      <c r="I56"/>
      <c r="J56"/>
      <c r="K56"/>
    </row>
    <row r="57" spans="1:11" x14ac:dyDescent="0.25">
      <c r="A57"/>
      <c r="B57"/>
      <c r="C57"/>
      <c r="D57"/>
      <c r="E57"/>
      <c r="F57" s="92" t="e">
        <f>VLOOKUP(A57,CDM!$D:$D,1,0)</f>
        <v>#N/A</v>
      </c>
      <c r="G57"/>
      <c r="H57"/>
      <c r="I57"/>
      <c r="J57"/>
      <c r="K57"/>
    </row>
    <row r="58" spans="1:11" x14ac:dyDescent="0.25">
      <c r="A58"/>
      <c r="B58"/>
      <c r="C58"/>
      <c r="D58"/>
      <c r="E58"/>
      <c r="F58" s="92" t="e">
        <f>VLOOKUP(A58,CDM!$D:$D,1,0)</f>
        <v>#N/A</v>
      </c>
      <c r="G58"/>
      <c r="H58"/>
      <c r="I58"/>
      <c r="J58"/>
      <c r="K58"/>
    </row>
    <row r="59" spans="1:11" x14ac:dyDescent="0.25">
      <c r="A59"/>
      <c r="B59"/>
      <c r="C59"/>
      <c r="D59"/>
      <c r="E59"/>
      <c r="F59" s="92" t="e">
        <f>VLOOKUP(A59,CDM!$D:$D,1,0)</f>
        <v>#N/A</v>
      </c>
      <c r="G59"/>
      <c r="H59"/>
      <c r="I59"/>
      <c r="J59"/>
      <c r="K59"/>
    </row>
    <row r="60" spans="1:11" x14ac:dyDescent="0.25">
      <c r="A60"/>
      <c r="B60"/>
      <c r="C60"/>
      <c r="D60"/>
      <c r="E60"/>
      <c r="F60" s="92" t="e">
        <f>VLOOKUP(A60,CDM!$D:$D,1,0)</f>
        <v>#N/A</v>
      </c>
      <c r="G60"/>
      <c r="H60"/>
      <c r="I60"/>
      <c r="J60"/>
      <c r="K60"/>
    </row>
    <row r="61" spans="1:11" x14ac:dyDescent="0.25">
      <c r="A61"/>
      <c r="B61"/>
      <c r="C61"/>
      <c r="D61"/>
      <c r="E61"/>
      <c r="F61" s="92" t="e">
        <f>VLOOKUP(A61,CDM!$D:$D,1,0)</f>
        <v>#N/A</v>
      </c>
      <c r="G61"/>
      <c r="H61"/>
      <c r="I61"/>
      <c r="J61"/>
      <c r="K61"/>
    </row>
    <row r="62" spans="1:11" x14ac:dyDescent="0.25">
      <c r="A62"/>
      <c r="B62"/>
      <c r="C62"/>
      <c r="D62"/>
      <c r="E62"/>
      <c r="F62" s="92" t="e">
        <f>VLOOKUP(A62,CDM!$D:$D,1,0)</f>
        <v>#N/A</v>
      </c>
      <c r="G62"/>
      <c r="H62"/>
      <c r="I62"/>
      <c r="J62"/>
      <c r="K62"/>
    </row>
    <row r="63" spans="1:11" x14ac:dyDescent="0.25">
      <c r="A63"/>
      <c r="B63"/>
      <c r="C63"/>
      <c r="D63"/>
      <c r="E63"/>
      <c r="F63" s="92" t="e">
        <f>VLOOKUP(A63,CDM!$D:$D,1,0)</f>
        <v>#N/A</v>
      </c>
      <c r="G63"/>
      <c r="H63"/>
      <c r="I63"/>
      <c r="J63"/>
      <c r="K63"/>
    </row>
    <row r="64" spans="1:11" x14ac:dyDescent="0.25">
      <c r="A64"/>
      <c r="B64"/>
      <c r="C64"/>
      <c r="D64"/>
      <c r="E64"/>
      <c r="F64" s="92" t="e">
        <f>VLOOKUP(A64,CDM!$D:$D,1,0)</f>
        <v>#N/A</v>
      </c>
      <c r="G64"/>
      <c r="H64"/>
      <c r="I64"/>
      <c r="J64"/>
      <c r="K64"/>
    </row>
    <row r="65" spans="1:11" x14ac:dyDescent="0.25">
      <c r="A65"/>
      <c r="B65"/>
      <c r="C65"/>
      <c r="D65"/>
      <c r="E65"/>
      <c r="F65" s="92" t="e">
        <f>VLOOKUP(A65,CDM!$D:$D,1,0)</f>
        <v>#N/A</v>
      </c>
      <c r="G65"/>
      <c r="H65"/>
      <c r="I65"/>
      <c r="J65"/>
      <c r="K65"/>
    </row>
    <row r="66" spans="1:11" x14ac:dyDescent="0.25">
      <c r="A66"/>
      <c r="B66"/>
      <c r="C66"/>
      <c r="D66"/>
      <c r="E66"/>
      <c r="F66" s="92" t="e">
        <f>VLOOKUP(A66,CDM!$D:$D,1,0)</f>
        <v>#N/A</v>
      </c>
      <c r="G66"/>
      <c r="H66"/>
      <c r="I66"/>
      <c r="J66"/>
      <c r="K66"/>
    </row>
    <row r="67" spans="1:11" x14ac:dyDescent="0.25">
      <c r="A67"/>
      <c r="B67"/>
      <c r="C67"/>
      <c r="D67"/>
      <c r="E67"/>
      <c r="F67" s="92" t="e">
        <f>VLOOKUP(A67,CDM!$D:$D,1,0)</f>
        <v>#N/A</v>
      </c>
      <c r="G67"/>
      <c r="H67"/>
      <c r="I67"/>
      <c r="J67"/>
      <c r="K67"/>
    </row>
    <row r="68" spans="1:11" x14ac:dyDescent="0.25">
      <c r="A68"/>
      <c r="B68"/>
      <c r="C68"/>
      <c r="D68"/>
      <c r="E68"/>
      <c r="F68" s="92" t="e">
        <f>VLOOKUP(A68,CDM!$D:$D,1,0)</f>
        <v>#N/A</v>
      </c>
      <c r="G68"/>
      <c r="H68"/>
      <c r="I68"/>
      <c r="J68"/>
      <c r="K68"/>
    </row>
    <row r="69" spans="1:11" x14ac:dyDescent="0.25">
      <c r="A69"/>
      <c r="B69"/>
      <c r="C69"/>
      <c r="D69"/>
      <c r="E69"/>
      <c r="F69" s="92" t="e">
        <f>VLOOKUP(A69,CDM!$D:$D,1,0)</f>
        <v>#N/A</v>
      </c>
      <c r="G69"/>
      <c r="H69"/>
      <c r="I69"/>
      <c r="J69"/>
      <c r="K69"/>
    </row>
    <row r="70" spans="1:11" x14ac:dyDescent="0.25">
      <c r="A70"/>
      <c r="B70"/>
      <c r="C70"/>
      <c r="D70"/>
      <c r="E70"/>
      <c r="F70" s="92" t="e">
        <f>VLOOKUP(A70,CDM!$D:$D,1,0)</f>
        <v>#N/A</v>
      </c>
      <c r="G70"/>
      <c r="H70"/>
      <c r="I70"/>
      <c r="J70"/>
      <c r="K70"/>
    </row>
    <row r="71" spans="1:11" x14ac:dyDescent="0.25">
      <c r="A71"/>
      <c r="B71"/>
      <c r="C71"/>
      <c r="D71"/>
      <c r="E71"/>
      <c r="F71" s="92" t="e">
        <f>VLOOKUP(A71,CDM!$D:$D,1,0)</f>
        <v>#N/A</v>
      </c>
      <c r="G71"/>
      <c r="H71"/>
      <c r="I71"/>
      <c r="J71"/>
      <c r="K71"/>
    </row>
    <row r="72" spans="1:11" x14ac:dyDescent="0.25">
      <c r="A72"/>
      <c r="B72"/>
      <c r="C72"/>
      <c r="D72"/>
      <c r="E72"/>
      <c r="F72" s="92" t="e">
        <f>VLOOKUP(A72,CDM!$D:$D,1,0)</f>
        <v>#N/A</v>
      </c>
      <c r="G72"/>
      <c r="H72"/>
      <c r="I72"/>
      <c r="J72"/>
      <c r="K72"/>
    </row>
    <row r="73" spans="1:11" x14ac:dyDescent="0.25">
      <c r="A73"/>
      <c r="B73"/>
      <c r="C73"/>
      <c r="D73"/>
      <c r="E73"/>
      <c r="F73" s="92" t="e">
        <f>VLOOKUP(A73,CDM!$D:$D,1,0)</f>
        <v>#N/A</v>
      </c>
      <c r="G73"/>
      <c r="H73"/>
      <c r="I73"/>
      <c r="J73"/>
      <c r="K73"/>
    </row>
    <row r="74" spans="1:11" x14ac:dyDescent="0.25">
      <c r="A74"/>
      <c r="B74"/>
      <c r="C74"/>
      <c r="D74"/>
      <c r="E74"/>
      <c r="F74" s="92" t="e">
        <f>VLOOKUP(A74,CDM!$D:$D,1,0)</f>
        <v>#N/A</v>
      </c>
      <c r="G74"/>
      <c r="H74"/>
      <c r="I74"/>
      <c r="J74"/>
      <c r="K74"/>
    </row>
    <row r="75" spans="1:11" x14ac:dyDescent="0.25">
      <c r="A75"/>
      <c r="B75"/>
      <c r="C75"/>
      <c r="D75"/>
      <c r="E75"/>
      <c r="F75" s="92" t="e">
        <f>VLOOKUP(A75,CDM!$D:$D,1,0)</f>
        <v>#N/A</v>
      </c>
      <c r="G75"/>
      <c r="H75"/>
      <c r="I75"/>
      <c r="J75"/>
      <c r="K75"/>
    </row>
    <row r="76" spans="1:11" x14ac:dyDescent="0.25">
      <c r="A76"/>
      <c r="B76"/>
      <c r="C76"/>
      <c r="D76"/>
      <c r="E76"/>
      <c r="F76" s="102" t="e">
        <f>VLOOKUP(A76,CDM!$D:$D,1,0)</f>
        <v>#N/A</v>
      </c>
      <c r="G76"/>
      <c r="H76"/>
      <c r="I76"/>
      <c r="J76"/>
      <c r="K76"/>
    </row>
    <row r="77" spans="1:11" x14ac:dyDescent="0.25">
      <c r="A77"/>
      <c r="B77"/>
      <c r="C77"/>
      <c r="D77"/>
      <c r="E77"/>
      <c r="F77" s="102" t="e">
        <f>VLOOKUP(A77,CDM!$D:$D,1,0)</f>
        <v>#N/A</v>
      </c>
      <c r="G77"/>
      <c r="H77"/>
      <c r="I77"/>
      <c r="J77"/>
      <c r="K77"/>
    </row>
    <row r="78" spans="1:11" x14ac:dyDescent="0.25">
      <c r="A78"/>
      <c r="B78"/>
      <c r="C78"/>
      <c r="D78"/>
      <c r="E78"/>
      <c r="F78" s="102" t="e">
        <f>VLOOKUP(A78,CDM!$D:$D,1,0)</f>
        <v>#N/A</v>
      </c>
      <c r="G78"/>
      <c r="H78"/>
      <c r="I78"/>
      <c r="J78"/>
      <c r="K78"/>
    </row>
    <row r="79" spans="1:11" x14ac:dyDescent="0.25">
      <c r="A79"/>
      <c r="B79"/>
      <c r="C79"/>
      <c r="D79"/>
      <c r="E79"/>
      <c r="F79" s="102" t="e">
        <f>VLOOKUP(A79,CDM!$D:$D,1,0)</f>
        <v>#N/A</v>
      </c>
      <c r="G79"/>
      <c r="H79"/>
      <c r="I79"/>
      <c r="J79"/>
      <c r="K79"/>
    </row>
    <row r="80" spans="1:11" x14ac:dyDescent="0.25">
      <c r="A80"/>
      <c r="B80"/>
      <c r="C80"/>
      <c r="D80"/>
      <c r="E80"/>
      <c r="F80" s="102" t="e">
        <f>VLOOKUP(A80,CDM!$D:$D,1,0)</f>
        <v>#N/A</v>
      </c>
      <c r="G80"/>
      <c r="H80"/>
      <c r="I80"/>
      <c r="J80"/>
      <c r="K80"/>
    </row>
    <row r="81" spans="1:11" x14ac:dyDescent="0.25">
      <c r="A81"/>
      <c r="B81"/>
      <c r="C81"/>
      <c r="D81"/>
      <c r="E81"/>
      <c r="F81" s="102" t="e">
        <f>VLOOKUP(A81,CDM!$D:$D,1,0)</f>
        <v>#N/A</v>
      </c>
      <c r="G81"/>
      <c r="H81"/>
      <c r="I81"/>
      <c r="J81"/>
      <c r="K81"/>
    </row>
    <row r="82" spans="1:11" x14ac:dyDescent="0.25">
      <c r="A82"/>
      <c r="B82"/>
      <c r="C82"/>
      <c r="D82"/>
      <c r="E82"/>
      <c r="F82" s="102" t="e">
        <f>VLOOKUP(A82,CDM!$D:$D,1,0)</f>
        <v>#N/A</v>
      </c>
      <c r="G82"/>
      <c r="H82"/>
      <c r="I82"/>
      <c r="J82"/>
      <c r="K82"/>
    </row>
    <row r="83" spans="1:11" x14ac:dyDescent="0.25">
      <c r="A83"/>
      <c r="B83"/>
      <c r="C83"/>
      <c r="D83"/>
      <c r="E83"/>
      <c r="F83" s="102" t="e">
        <f>VLOOKUP(A83,CDM!$D:$D,1,0)</f>
        <v>#N/A</v>
      </c>
      <c r="G83"/>
      <c r="H83"/>
      <c r="I83"/>
      <c r="J83"/>
      <c r="K83"/>
    </row>
    <row r="84" spans="1:11" x14ac:dyDescent="0.25">
      <c r="A84"/>
      <c r="B84"/>
      <c r="C84"/>
      <c r="D84"/>
      <c r="E84"/>
      <c r="F84" s="102" t="e">
        <f>VLOOKUP(A84,CDM!$D:$D,1,0)</f>
        <v>#N/A</v>
      </c>
      <c r="G84"/>
      <c r="H84"/>
      <c r="I84"/>
      <c r="J84"/>
      <c r="K84"/>
    </row>
    <row r="85" spans="1:11" x14ac:dyDescent="0.25">
      <c r="A85"/>
      <c r="B85"/>
      <c r="C85"/>
      <c r="D85"/>
      <c r="E85"/>
      <c r="F85" s="102" t="e">
        <f>VLOOKUP(A85,CDM!$D:$D,1,0)</f>
        <v>#N/A</v>
      </c>
      <c r="G85"/>
      <c r="H85"/>
      <c r="I85"/>
      <c r="J85"/>
      <c r="K85"/>
    </row>
    <row r="86" spans="1:11" x14ac:dyDescent="0.25">
      <c r="A86"/>
      <c r="B86"/>
      <c r="C86"/>
      <c r="D86"/>
      <c r="E86"/>
      <c r="F86" s="102" t="e">
        <f>VLOOKUP(A86,CDM!$D:$D,1,0)</f>
        <v>#N/A</v>
      </c>
      <c r="G86"/>
      <c r="H86"/>
      <c r="I86"/>
      <c r="J86"/>
      <c r="K86"/>
    </row>
    <row r="87" spans="1:11" x14ac:dyDescent="0.25">
      <c r="A87"/>
      <c r="B87"/>
      <c r="C87"/>
      <c r="D87"/>
      <c r="E87"/>
      <c r="F87" s="102" t="e">
        <f>VLOOKUP(A87,CDM!$D:$D,1,0)</f>
        <v>#N/A</v>
      </c>
      <c r="G87"/>
      <c r="H87"/>
      <c r="I87"/>
      <c r="J87"/>
      <c r="K87"/>
    </row>
    <row r="88" spans="1:11" x14ac:dyDescent="0.25">
      <c r="A88"/>
      <c r="B88"/>
      <c r="C88"/>
      <c r="D88"/>
      <c r="E88"/>
      <c r="F88" s="102" t="e">
        <f>VLOOKUP(A88,CDM!$D:$D,1,0)</f>
        <v>#N/A</v>
      </c>
      <c r="G88"/>
      <c r="H88"/>
      <c r="I88"/>
      <c r="J88"/>
      <c r="K88"/>
    </row>
    <row r="89" spans="1:11" x14ac:dyDescent="0.25">
      <c r="A89"/>
      <c r="B89"/>
      <c r="C89"/>
      <c r="D89"/>
      <c r="E89"/>
      <c r="F89" s="102" t="e">
        <f>VLOOKUP(A89,CDM!$D:$D,1,0)</f>
        <v>#N/A</v>
      </c>
      <c r="G89"/>
      <c r="H89"/>
      <c r="I89"/>
      <c r="J89"/>
      <c r="K89"/>
    </row>
    <row r="90" spans="1:11" x14ac:dyDescent="0.25">
      <c r="A90"/>
      <c r="B90"/>
      <c r="C90"/>
      <c r="D90"/>
      <c r="E90"/>
      <c r="F90" s="102" t="e">
        <f>VLOOKUP(A90,CDM!$D:$D,1,0)</f>
        <v>#N/A</v>
      </c>
      <c r="G90"/>
      <c r="H90"/>
      <c r="I90"/>
      <c r="J90"/>
      <c r="K90"/>
    </row>
    <row r="91" spans="1:11" x14ac:dyDescent="0.25">
      <c r="A91"/>
      <c r="B91"/>
      <c r="C91"/>
      <c r="D91"/>
      <c r="E91"/>
      <c r="G91"/>
      <c r="H91"/>
      <c r="I91"/>
      <c r="J91"/>
      <c r="K91"/>
    </row>
    <row r="92" spans="1:11" x14ac:dyDescent="0.25">
      <c r="A92"/>
      <c r="B92"/>
      <c r="C92"/>
      <c r="D92"/>
      <c r="E92"/>
      <c r="G92"/>
      <c r="H92"/>
      <c r="I92"/>
      <c r="J92"/>
      <c r="K92"/>
    </row>
    <row r="93" spans="1:11" x14ac:dyDescent="0.25">
      <c r="A93"/>
      <c r="B93"/>
      <c r="C93"/>
      <c r="D93"/>
      <c r="E93"/>
      <c r="G93"/>
      <c r="H93"/>
      <c r="I93"/>
      <c r="J93"/>
      <c r="K93"/>
    </row>
    <row r="94" spans="1:11" x14ac:dyDescent="0.25">
      <c r="A94"/>
      <c r="B94"/>
      <c r="C94"/>
      <c r="D94"/>
      <c r="E94"/>
      <c r="G94"/>
      <c r="H94"/>
      <c r="I94"/>
      <c r="J94"/>
      <c r="K94"/>
    </row>
    <row r="95" spans="1:11" x14ac:dyDescent="0.25">
      <c r="A95"/>
      <c r="B95"/>
      <c r="C95"/>
      <c r="D95"/>
      <c r="E95"/>
      <c r="G95"/>
      <c r="H95"/>
      <c r="I95"/>
      <c r="J95"/>
      <c r="K95"/>
    </row>
    <row r="96" spans="1:11" x14ac:dyDescent="0.25">
      <c r="A96"/>
      <c r="B96"/>
      <c r="C96"/>
      <c r="D96"/>
      <c r="E96"/>
      <c r="G96"/>
      <c r="H96"/>
      <c r="I96"/>
      <c r="J96"/>
      <c r="K96"/>
    </row>
    <row r="97" spans="1:11" x14ac:dyDescent="0.25">
      <c r="A97"/>
      <c r="B97"/>
      <c r="C97"/>
      <c r="D97"/>
      <c r="E97"/>
      <c r="G97"/>
      <c r="H97"/>
      <c r="I97"/>
      <c r="J97"/>
      <c r="K97"/>
    </row>
    <row r="98" spans="1:11" x14ac:dyDescent="0.25">
      <c r="A98"/>
      <c r="B98"/>
      <c r="C98"/>
      <c r="D98"/>
      <c r="E98"/>
      <c r="G98"/>
      <c r="H98"/>
      <c r="I98"/>
      <c r="J98"/>
      <c r="K98"/>
    </row>
    <row r="99" spans="1:11" x14ac:dyDescent="0.25">
      <c r="A99"/>
      <c r="B99"/>
      <c r="C99"/>
      <c r="D99"/>
      <c r="E99"/>
      <c r="G99"/>
      <c r="H99"/>
      <c r="I99"/>
      <c r="J99"/>
      <c r="K99"/>
    </row>
    <row r="100" spans="1:11" x14ac:dyDescent="0.25">
      <c r="A100"/>
      <c r="B100"/>
      <c r="C100"/>
      <c r="D100"/>
      <c r="E100"/>
      <c r="G100"/>
      <c r="H100"/>
      <c r="I100"/>
      <c r="J100"/>
      <c r="K100"/>
    </row>
    <row r="101" spans="1:11" x14ac:dyDescent="0.25">
      <c r="A101"/>
      <c r="B101"/>
      <c r="C101"/>
      <c r="D101"/>
      <c r="E101"/>
      <c r="G101"/>
      <c r="H101"/>
      <c r="I101"/>
      <c r="J101"/>
      <c r="K101"/>
    </row>
    <row r="102" spans="1:11" x14ac:dyDescent="0.25">
      <c r="A102"/>
      <c r="B102"/>
      <c r="C102"/>
      <c r="D102"/>
      <c r="E102"/>
      <c r="G102"/>
      <c r="H102"/>
      <c r="I102"/>
      <c r="J102"/>
      <c r="K102"/>
    </row>
    <row r="103" spans="1:11" x14ac:dyDescent="0.25">
      <c r="A103"/>
      <c r="B103"/>
      <c r="C103"/>
      <c r="D103"/>
      <c r="E103"/>
      <c r="G103"/>
      <c r="H103"/>
      <c r="I103"/>
      <c r="J103"/>
      <c r="K103"/>
    </row>
    <row r="104" spans="1:11" x14ac:dyDescent="0.25">
      <c r="A104"/>
      <c r="B104"/>
      <c r="C104"/>
      <c r="D104"/>
      <c r="E104"/>
      <c r="G104"/>
      <c r="H104"/>
      <c r="I104"/>
      <c r="J104"/>
      <c r="K104"/>
    </row>
    <row r="105" spans="1:11" x14ac:dyDescent="0.25">
      <c r="A105"/>
      <c r="B105"/>
      <c r="C105"/>
      <c r="D105"/>
      <c r="E105"/>
    </row>
    <row r="106" spans="1:11" x14ac:dyDescent="0.25">
      <c r="A106"/>
      <c r="B106"/>
      <c r="C106"/>
      <c r="D106"/>
      <c r="E106"/>
    </row>
    <row r="107" spans="1:11" x14ac:dyDescent="0.25">
      <c r="A107"/>
      <c r="B107"/>
      <c r="C107"/>
      <c r="D107"/>
      <c r="E107"/>
    </row>
    <row r="108" spans="1:11" x14ac:dyDescent="0.25">
      <c r="A108"/>
      <c r="B108"/>
      <c r="C108"/>
      <c r="D108"/>
      <c r="E108"/>
    </row>
    <row r="109" spans="1:11" x14ac:dyDescent="0.25">
      <c r="A109"/>
      <c r="B109"/>
      <c r="C109"/>
      <c r="D109"/>
      <c r="E109"/>
    </row>
    <row r="110" spans="1:11" x14ac:dyDescent="0.25">
      <c r="A110"/>
      <c r="B110"/>
      <c r="C110"/>
      <c r="D110"/>
      <c r="E110"/>
    </row>
    <row r="111" spans="1:11" x14ac:dyDescent="0.25">
      <c r="A111"/>
      <c r="B111"/>
      <c r="C111"/>
      <c r="D111"/>
      <c r="E111"/>
    </row>
    <row r="112" spans="1:11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</sheetData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B0F0"/>
  </sheetPr>
  <dimension ref="A1:Q105"/>
  <sheetViews>
    <sheetView topLeftCell="D19" zoomScale="80" zoomScaleNormal="80" workbookViewId="0">
      <selection activeCell="H2" sqref="H2"/>
    </sheetView>
  </sheetViews>
  <sheetFormatPr baseColWidth="10" defaultColWidth="11.42578125" defaultRowHeight="15" x14ac:dyDescent="0.25"/>
  <cols>
    <col min="1" max="1" width="17.28515625" style="52" customWidth="1"/>
    <col min="2" max="2" width="12.42578125" style="52" customWidth="1"/>
    <col min="3" max="3" width="19.28515625" style="52" bestFit="1" customWidth="1"/>
    <col min="4" max="6" width="11.42578125" style="52"/>
    <col min="7" max="7" width="17.28515625" style="52" customWidth="1"/>
    <col min="8" max="8" width="12.42578125" style="52" customWidth="1"/>
    <col min="9" max="9" width="19.28515625" style="52" bestFit="1" customWidth="1"/>
    <col min="10" max="12" width="11.42578125" style="52"/>
    <col min="13" max="13" width="35.140625" style="52" bestFit="1" customWidth="1"/>
    <col min="14" max="15" width="11.42578125" style="52"/>
    <col min="16" max="16" width="21.42578125" style="52" bestFit="1" customWidth="1"/>
    <col min="17" max="17" width="13.42578125" style="52" bestFit="1" customWidth="1"/>
    <col min="18" max="16384" width="11.42578125" style="52"/>
  </cols>
  <sheetData>
    <row r="1" spans="1:17" x14ac:dyDescent="0.25">
      <c r="A1" s="1" t="s">
        <v>170</v>
      </c>
      <c r="B1" s="102" t="s">
        <v>666</v>
      </c>
      <c r="G1" s="1" t="s">
        <v>171</v>
      </c>
      <c r="H1" s="102" t="s">
        <v>666</v>
      </c>
      <c r="M1" s="61" t="s">
        <v>172</v>
      </c>
      <c r="P1" s="52" t="s">
        <v>182</v>
      </c>
      <c r="Q1" s="52" t="s">
        <v>183</v>
      </c>
    </row>
    <row r="2" spans="1:17" x14ac:dyDescent="0.25">
      <c r="A2" s="1" t="s">
        <v>159</v>
      </c>
      <c r="B2" s="102" t="s">
        <v>665</v>
      </c>
      <c r="G2" s="1" t="s">
        <v>160</v>
      </c>
      <c r="H2" s="102" t="s">
        <v>665</v>
      </c>
      <c r="M2" s="52" t="s">
        <v>57</v>
      </c>
    </row>
    <row r="3" spans="1:17" x14ac:dyDescent="0.25">
      <c r="A3" s="1" t="s">
        <v>197</v>
      </c>
      <c r="B3" s="102" t="s">
        <v>26</v>
      </c>
      <c r="G3" s="1" t="s">
        <v>196</v>
      </c>
      <c r="H3" s="102" t="s">
        <v>26</v>
      </c>
      <c r="M3" s="52" t="s">
        <v>70</v>
      </c>
    </row>
    <row r="4" spans="1:17" x14ac:dyDescent="0.25">
      <c r="A4"/>
      <c r="B4"/>
      <c r="C4"/>
      <c r="G4"/>
      <c r="H4"/>
      <c r="I4"/>
      <c r="M4" s="52" t="s">
        <v>64</v>
      </c>
    </row>
    <row r="5" spans="1:17" x14ac:dyDescent="0.25">
      <c r="A5" s="1" t="s">
        <v>162</v>
      </c>
      <c r="B5" s="102" t="s">
        <v>173</v>
      </c>
      <c r="C5" s="60" t="s">
        <v>174</v>
      </c>
      <c r="G5" s="1" t="s">
        <v>162</v>
      </c>
      <c r="H5" s="102" t="s">
        <v>175</v>
      </c>
      <c r="I5" s="60" t="s">
        <v>176</v>
      </c>
      <c r="M5" s="52" t="s">
        <v>63</v>
      </c>
    </row>
    <row r="6" spans="1:17" x14ac:dyDescent="0.25">
      <c r="A6" s="53" t="s">
        <v>19</v>
      </c>
      <c r="B6" s="2">
        <v>9</v>
      </c>
      <c r="C6" s="2">
        <v>0</v>
      </c>
      <c r="G6" s="53" t="s">
        <v>19</v>
      </c>
      <c r="H6" s="2">
        <v>6</v>
      </c>
      <c r="I6" s="2">
        <v>0</v>
      </c>
      <c r="M6" s="52" t="s">
        <v>62</v>
      </c>
    </row>
    <row r="7" spans="1:17" x14ac:dyDescent="0.25">
      <c r="A7" s="53" t="s">
        <v>23</v>
      </c>
      <c r="B7" s="2">
        <v>5</v>
      </c>
      <c r="C7" s="2">
        <v>0</v>
      </c>
      <c r="G7" s="53" t="s">
        <v>23</v>
      </c>
      <c r="H7" s="2">
        <v>2</v>
      </c>
      <c r="I7" s="2">
        <v>0</v>
      </c>
    </row>
    <row r="8" spans="1:17" x14ac:dyDescent="0.25">
      <c r="A8" s="53" t="s">
        <v>24</v>
      </c>
      <c r="B8" s="2">
        <v>10</v>
      </c>
      <c r="C8" s="2">
        <v>1</v>
      </c>
      <c r="G8" s="53" t="s">
        <v>24</v>
      </c>
      <c r="H8" s="2">
        <v>8</v>
      </c>
      <c r="I8" s="2">
        <v>0</v>
      </c>
    </row>
    <row r="9" spans="1:17" x14ac:dyDescent="0.25">
      <c r="A9" s="53" t="s">
        <v>36</v>
      </c>
      <c r="B9" s="2">
        <v>15</v>
      </c>
      <c r="C9" s="2">
        <v>0</v>
      </c>
      <c r="G9" s="53" t="s">
        <v>36</v>
      </c>
      <c r="H9" s="2">
        <v>14</v>
      </c>
      <c r="I9" s="2">
        <v>0</v>
      </c>
    </row>
    <row r="10" spans="1:17" x14ac:dyDescent="0.25">
      <c r="A10" s="53" t="s">
        <v>86</v>
      </c>
      <c r="B10" s="2">
        <v>8</v>
      </c>
      <c r="C10" s="2">
        <v>0</v>
      </c>
      <c r="G10" s="53" t="s">
        <v>86</v>
      </c>
      <c r="H10" s="2">
        <v>8</v>
      </c>
      <c r="I10" s="2">
        <v>0</v>
      </c>
    </row>
    <row r="11" spans="1:17" x14ac:dyDescent="0.25">
      <c r="A11" s="53" t="s">
        <v>84</v>
      </c>
      <c r="B11" s="2">
        <v>7</v>
      </c>
      <c r="C11" s="2">
        <v>0</v>
      </c>
      <c r="G11" s="53" t="s">
        <v>84</v>
      </c>
      <c r="H11" s="2">
        <v>3</v>
      </c>
      <c r="I11" s="2">
        <v>0</v>
      </c>
    </row>
    <row r="12" spans="1:17" x14ac:dyDescent="0.25">
      <c r="A12" s="53" t="s">
        <v>102</v>
      </c>
      <c r="B12" s="2">
        <v>6</v>
      </c>
      <c r="C12" s="2">
        <v>0</v>
      </c>
      <c r="G12" s="53" t="s">
        <v>102</v>
      </c>
      <c r="H12" s="2">
        <v>6</v>
      </c>
      <c r="I12" s="2">
        <v>0</v>
      </c>
    </row>
    <row r="13" spans="1:17" x14ac:dyDescent="0.25">
      <c r="A13" s="53" t="s">
        <v>105</v>
      </c>
      <c r="B13" s="2">
        <v>7</v>
      </c>
      <c r="C13" s="2">
        <v>0</v>
      </c>
      <c r="G13" s="53" t="s">
        <v>105</v>
      </c>
      <c r="H13" s="2">
        <v>4</v>
      </c>
      <c r="I13" s="2">
        <v>0</v>
      </c>
    </row>
    <row r="14" spans="1:17" x14ac:dyDescent="0.25">
      <c r="A14" s="53" t="s">
        <v>106</v>
      </c>
      <c r="B14" s="2">
        <v>5</v>
      </c>
      <c r="C14" s="2">
        <v>0</v>
      </c>
      <c r="G14" s="53" t="s">
        <v>106</v>
      </c>
      <c r="H14" s="2">
        <v>4</v>
      </c>
      <c r="I14" s="2">
        <v>0</v>
      </c>
    </row>
    <row r="15" spans="1:17" x14ac:dyDescent="0.25">
      <c r="A15" s="53" t="s">
        <v>109</v>
      </c>
      <c r="B15" s="2">
        <v>17</v>
      </c>
      <c r="C15" s="2">
        <v>0</v>
      </c>
      <c r="G15" s="53" t="s">
        <v>109</v>
      </c>
      <c r="H15" s="2">
        <v>13</v>
      </c>
      <c r="I15" s="2">
        <v>0</v>
      </c>
    </row>
    <row r="16" spans="1:17" x14ac:dyDescent="0.25">
      <c r="A16" s="53" t="s">
        <v>108</v>
      </c>
      <c r="B16" s="2">
        <v>21</v>
      </c>
      <c r="C16" s="2">
        <v>1</v>
      </c>
      <c r="G16" s="53" t="s">
        <v>108</v>
      </c>
      <c r="H16" s="2">
        <v>18</v>
      </c>
      <c r="I16" s="2">
        <v>0</v>
      </c>
    </row>
    <row r="17" spans="1:9" x14ac:dyDescent="0.25">
      <c r="A17" s="53" t="s">
        <v>215</v>
      </c>
      <c r="B17" s="2">
        <v>4</v>
      </c>
      <c r="C17" s="2">
        <v>0</v>
      </c>
      <c r="G17" s="53" t="s">
        <v>215</v>
      </c>
      <c r="H17" s="2">
        <v>2</v>
      </c>
      <c r="I17" s="2">
        <v>0</v>
      </c>
    </row>
    <row r="18" spans="1:9" x14ac:dyDescent="0.25">
      <c r="A18" s="53" t="s">
        <v>223</v>
      </c>
      <c r="B18" s="2">
        <v>9</v>
      </c>
      <c r="C18" s="2">
        <v>0</v>
      </c>
      <c r="G18" s="53" t="s">
        <v>223</v>
      </c>
      <c r="H18" s="2">
        <v>4</v>
      </c>
      <c r="I18" s="2">
        <v>0</v>
      </c>
    </row>
    <row r="19" spans="1:9" x14ac:dyDescent="0.25">
      <c r="A19" s="53" t="s">
        <v>237</v>
      </c>
      <c r="B19" s="2">
        <v>10</v>
      </c>
      <c r="C19" s="2">
        <v>2</v>
      </c>
      <c r="G19" s="53" t="s">
        <v>237</v>
      </c>
      <c r="H19" s="2">
        <v>10</v>
      </c>
      <c r="I19" s="2">
        <v>2</v>
      </c>
    </row>
    <row r="20" spans="1:9" x14ac:dyDescent="0.25">
      <c r="A20" s="53" t="s">
        <v>232</v>
      </c>
      <c r="B20" s="2">
        <v>12</v>
      </c>
      <c r="C20" s="2">
        <v>1</v>
      </c>
      <c r="G20" s="53" t="s">
        <v>232</v>
      </c>
      <c r="H20" s="2">
        <v>8</v>
      </c>
      <c r="I20" s="2">
        <v>1</v>
      </c>
    </row>
    <row r="21" spans="1:9" x14ac:dyDescent="0.25">
      <c r="A21" s="53" t="s">
        <v>248</v>
      </c>
      <c r="B21" s="2">
        <v>2</v>
      </c>
      <c r="C21" s="2">
        <v>0</v>
      </c>
      <c r="G21" s="53" t="s">
        <v>254</v>
      </c>
      <c r="H21" s="2">
        <v>15</v>
      </c>
      <c r="I21" s="2">
        <v>0</v>
      </c>
    </row>
    <row r="22" spans="1:9" x14ac:dyDescent="0.25">
      <c r="A22" s="53" t="s">
        <v>254</v>
      </c>
      <c r="B22" s="2">
        <v>12</v>
      </c>
      <c r="C22" s="2">
        <v>0</v>
      </c>
      <c r="G22" s="53" t="s">
        <v>248</v>
      </c>
      <c r="H22" s="2">
        <v>2</v>
      </c>
      <c r="I22" s="2">
        <v>0</v>
      </c>
    </row>
    <row r="23" spans="1:9" x14ac:dyDescent="0.25">
      <c r="A23" s="53" t="s">
        <v>388</v>
      </c>
      <c r="B23" s="2">
        <v>7</v>
      </c>
      <c r="C23" s="2">
        <v>1</v>
      </c>
      <c r="G23" s="53" t="s">
        <v>388</v>
      </c>
      <c r="H23" s="2">
        <v>8</v>
      </c>
      <c r="I23" s="2">
        <v>0</v>
      </c>
    </row>
    <row r="24" spans="1:9" x14ac:dyDescent="0.25">
      <c r="A24" s="53" t="s">
        <v>383</v>
      </c>
      <c r="B24" s="2">
        <v>6</v>
      </c>
      <c r="C24" s="2">
        <v>0</v>
      </c>
      <c r="G24" s="53" t="s">
        <v>383</v>
      </c>
      <c r="H24" s="2">
        <v>6</v>
      </c>
      <c r="I24" s="2">
        <v>0</v>
      </c>
    </row>
    <row r="25" spans="1:9" x14ac:dyDescent="0.25">
      <c r="A25" s="53" t="s">
        <v>392</v>
      </c>
      <c r="B25" s="2">
        <v>3</v>
      </c>
      <c r="C25" s="2">
        <v>1</v>
      </c>
      <c r="G25" s="53" t="s">
        <v>391</v>
      </c>
      <c r="H25" s="2">
        <v>2</v>
      </c>
      <c r="I25" s="2">
        <v>0</v>
      </c>
    </row>
    <row r="26" spans="1:9" x14ac:dyDescent="0.25">
      <c r="A26" s="53" t="s">
        <v>391</v>
      </c>
      <c r="B26" s="2">
        <v>5</v>
      </c>
      <c r="C26" s="2">
        <v>0</v>
      </c>
      <c r="G26" s="53" t="s">
        <v>392</v>
      </c>
      <c r="H26" s="2">
        <v>2</v>
      </c>
      <c r="I26" s="2">
        <v>1</v>
      </c>
    </row>
    <row r="27" spans="1:9" x14ac:dyDescent="0.25">
      <c r="A27" s="53" t="s">
        <v>395</v>
      </c>
      <c r="B27" s="2">
        <v>9</v>
      </c>
      <c r="C27" s="2">
        <v>0</v>
      </c>
      <c r="G27" s="53" t="s">
        <v>395</v>
      </c>
      <c r="H27" s="2">
        <v>11</v>
      </c>
      <c r="I27" s="2">
        <v>1</v>
      </c>
    </row>
    <row r="28" spans="1:9" x14ac:dyDescent="0.25">
      <c r="A28" s="53" t="s">
        <v>450</v>
      </c>
      <c r="B28" s="2">
        <v>3</v>
      </c>
      <c r="C28" s="2">
        <v>0</v>
      </c>
      <c r="G28" s="53" t="s">
        <v>450</v>
      </c>
      <c r="H28" s="2">
        <v>3</v>
      </c>
      <c r="I28" s="2">
        <v>0</v>
      </c>
    </row>
    <row r="29" spans="1:9" x14ac:dyDescent="0.25">
      <c r="A29" s="53" t="s">
        <v>476</v>
      </c>
      <c r="B29" s="2">
        <v>16</v>
      </c>
      <c r="C29" s="2">
        <v>0</v>
      </c>
      <c r="G29" s="53" t="s">
        <v>476</v>
      </c>
      <c r="H29" s="2">
        <v>3</v>
      </c>
      <c r="I29" s="2">
        <v>0</v>
      </c>
    </row>
    <row r="30" spans="1:9" x14ac:dyDescent="0.25">
      <c r="A30" s="53" t="s">
        <v>501</v>
      </c>
      <c r="B30" s="2">
        <v>10</v>
      </c>
      <c r="C30" s="2">
        <v>0</v>
      </c>
      <c r="G30" s="53" t="s">
        <v>501</v>
      </c>
      <c r="H30" s="2">
        <v>4</v>
      </c>
      <c r="I30" s="2">
        <v>0</v>
      </c>
    </row>
    <row r="31" spans="1:9" x14ac:dyDescent="0.25">
      <c r="A31" s="53" t="s">
        <v>500</v>
      </c>
      <c r="B31" s="2">
        <v>6</v>
      </c>
      <c r="C31" s="2">
        <v>0</v>
      </c>
      <c r="G31" s="53" t="s">
        <v>500</v>
      </c>
      <c r="H31" s="2">
        <v>1</v>
      </c>
      <c r="I31" s="2">
        <v>0</v>
      </c>
    </row>
    <row r="32" spans="1:9" x14ac:dyDescent="0.25">
      <c r="A32" s="53" t="s">
        <v>521</v>
      </c>
      <c r="B32" s="2">
        <v>5</v>
      </c>
      <c r="C32" s="2">
        <v>1</v>
      </c>
      <c r="G32" s="53" t="s">
        <v>520</v>
      </c>
      <c r="H32" s="2">
        <v>3</v>
      </c>
      <c r="I32" s="2">
        <v>0</v>
      </c>
    </row>
    <row r="33" spans="1:9" x14ac:dyDescent="0.25">
      <c r="A33" s="53" t="s">
        <v>520</v>
      </c>
      <c r="B33" s="2">
        <v>2</v>
      </c>
      <c r="C33" s="2">
        <v>0</v>
      </c>
      <c r="G33" s="53" t="s">
        <v>521</v>
      </c>
      <c r="H33" s="2">
        <v>5</v>
      </c>
      <c r="I33" s="2">
        <v>1</v>
      </c>
    </row>
    <row r="34" spans="1:9" x14ac:dyDescent="0.25">
      <c r="A34" s="53" t="s">
        <v>522</v>
      </c>
      <c r="B34" s="2">
        <v>1</v>
      </c>
      <c r="C34" s="2">
        <v>0</v>
      </c>
      <c r="G34" s="53" t="s">
        <v>522</v>
      </c>
      <c r="H34" s="2">
        <v>1</v>
      </c>
      <c r="I34" s="2">
        <v>0</v>
      </c>
    </row>
    <row r="35" spans="1:9" x14ac:dyDescent="0.25">
      <c r="A35" s="53" t="s">
        <v>552</v>
      </c>
      <c r="B35" s="2">
        <v>5</v>
      </c>
      <c r="C35" s="2">
        <v>0</v>
      </c>
      <c r="G35" s="53" t="s">
        <v>552</v>
      </c>
      <c r="H35" s="2">
        <v>7</v>
      </c>
      <c r="I35" s="2">
        <v>0</v>
      </c>
    </row>
    <row r="36" spans="1:9" x14ac:dyDescent="0.25">
      <c r="A36" s="53" t="s">
        <v>551</v>
      </c>
      <c r="B36" s="2">
        <v>6</v>
      </c>
      <c r="C36" s="2">
        <v>0</v>
      </c>
      <c r="G36" s="53" t="s">
        <v>656</v>
      </c>
      <c r="H36" s="2">
        <v>1</v>
      </c>
      <c r="I36" s="2">
        <v>0</v>
      </c>
    </row>
    <row r="37" spans="1:9" x14ac:dyDescent="0.25">
      <c r="A37" s="53" t="s">
        <v>568</v>
      </c>
      <c r="B37" s="2">
        <v>9</v>
      </c>
      <c r="C37" s="2">
        <v>0</v>
      </c>
      <c r="G37" s="53" t="s">
        <v>675</v>
      </c>
      <c r="H37" s="2">
        <v>1</v>
      </c>
      <c r="I37" s="2">
        <v>0</v>
      </c>
    </row>
    <row r="38" spans="1:9" x14ac:dyDescent="0.25">
      <c r="A38" s="53" t="s">
        <v>675</v>
      </c>
      <c r="B38" s="2">
        <v>1</v>
      </c>
      <c r="C38" s="2">
        <v>0</v>
      </c>
      <c r="G38" s="53" t="s">
        <v>566</v>
      </c>
      <c r="H38" s="2">
        <v>15</v>
      </c>
      <c r="I38" s="2">
        <v>1</v>
      </c>
    </row>
    <row r="39" spans="1:9" x14ac:dyDescent="0.25">
      <c r="A39" s="53" t="s">
        <v>566</v>
      </c>
      <c r="B39" s="2">
        <v>25</v>
      </c>
      <c r="C39" s="2">
        <v>0</v>
      </c>
      <c r="G39" s="53" t="s">
        <v>568</v>
      </c>
      <c r="H39" s="2">
        <v>6</v>
      </c>
      <c r="I39" s="2">
        <v>0</v>
      </c>
    </row>
    <row r="40" spans="1:9" x14ac:dyDescent="0.25">
      <c r="A40" s="53" t="s">
        <v>578</v>
      </c>
      <c r="B40" s="2">
        <v>8</v>
      </c>
      <c r="C40" s="2">
        <v>0</v>
      </c>
      <c r="G40" s="53" t="s">
        <v>570</v>
      </c>
      <c r="H40" s="2">
        <v>7</v>
      </c>
      <c r="I40" s="2">
        <v>0</v>
      </c>
    </row>
    <row r="41" spans="1:9" x14ac:dyDescent="0.25">
      <c r="A41" s="53" t="s">
        <v>570</v>
      </c>
      <c r="B41" s="2">
        <v>19</v>
      </c>
      <c r="C41" s="2">
        <v>0</v>
      </c>
      <c r="G41" s="53" t="s">
        <v>551</v>
      </c>
      <c r="H41" s="2">
        <v>5</v>
      </c>
      <c r="I41" s="2">
        <v>0</v>
      </c>
    </row>
    <row r="42" spans="1:9" x14ac:dyDescent="0.25">
      <c r="A42" s="53" t="s">
        <v>599</v>
      </c>
      <c r="B42" s="2">
        <v>1</v>
      </c>
      <c r="C42" s="2">
        <v>1</v>
      </c>
      <c r="G42" s="53" t="s">
        <v>578</v>
      </c>
      <c r="H42" s="2">
        <v>8</v>
      </c>
      <c r="I42" s="2">
        <v>0</v>
      </c>
    </row>
    <row r="43" spans="1:9" x14ac:dyDescent="0.25">
      <c r="A43" s="53" t="s">
        <v>604</v>
      </c>
      <c r="B43" s="2">
        <v>13</v>
      </c>
      <c r="C43" s="2">
        <v>0</v>
      </c>
      <c r="G43" s="53" t="s">
        <v>599</v>
      </c>
      <c r="H43" s="2">
        <v>1</v>
      </c>
      <c r="I43" s="2">
        <v>1</v>
      </c>
    </row>
    <row r="44" spans="1:9" x14ac:dyDescent="0.25">
      <c r="A44" s="53" t="s">
        <v>598</v>
      </c>
      <c r="B44" s="2">
        <v>2</v>
      </c>
      <c r="C44" s="2">
        <v>0</v>
      </c>
      <c r="G44" s="53" t="s">
        <v>598</v>
      </c>
      <c r="H44" s="2">
        <v>2</v>
      </c>
      <c r="I44" s="2">
        <v>0</v>
      </c>
    </row>
    <row r="45" spans="1:9" x14ac:dyDescent="0.25">
      <c r="A45" s="53" t="s">
        <v>603</v>
      </c>
      <c r="B45" s="2">
        <v>4</v>
      </c>
      <c r="C45" s="2">
        <v>0</v>
      </c>
      <c r="G45" s="53" t="s">
        <v>603</v>
      </c>
      <c r="H45" s="2">
        <v>4</v>
      </c>
      <c r="I45" s="2">
        <v>0</v>
      </c>
    </row>
    <row r="46" spans="1:9" x14ac:dyDescent="0.25">
      <c r="A46" s="53" t="s">
        <v>597</v>
      </c>
      <c r="B46" s="2">
        <v>1</v>
      </c>
      <c r="C46" s="2">
        <v>0</v>
      </c>
      <c r="G46" s="53" t="s">
        <v>654</v>
      </c>
      <c r="H46" s="2">
        <v>3</v>
      </c>
      <c r="I46" s="2">
        <v>0</v>
      </c>
    </row>
    <row r="47" spans="1:9" x14ac:dyDescent="0.25">
      <c r="A47" s="53" t="s">
        <v>691</v>
      </c>
      <c r="B47" s="2">
        <v>1</v>
      </c>
      <c r="C47" s="2">
        <v>0</v>
      </c>
      <c r="G47" s="53" t="s">
        <v>660</v>
      </c>
      <c r="H47" s="2">
        <v>2</v>
      </c>
      <c r="I47" s="2">
        <v>0</v>
      </c>
    </row>
    <row r="48" spans="1:9" x14ac:dyDescent="0.25">
      <c r="A48" s="53" t="s">
        <v>28</v>
      </c>
      <c r="B48" s="2">
        <v>327</v>
      </c>
      <c r="C48" s="2">
        <v>9</v>
      </c>
      <c r="G48" s="53" t="s">
        <v>604</v>
      </c>
      <c r="H48" s="2">
        <v>8</v>
      </c>
      <c r="I48" s="2">
        <v>0</v>
      </c>
    </row>
    <row r="49" spans="1:9" x14ac:dyDescent="0.25">
      <c r="A49"/>
      <c r="B49"/>
      <c r="C49"/>
      <c r="G49" s="53" t="s">
        <v>597</v>
      </c>
      <c r="H49" s="2">
        <v>1</v>
      </c>
      <c r="I49" s="2">
        <v>0</v>
      </c>
    </row>
    <row r="50" spans="1:9" x14ac:dyDescent="0.25">
      <c r="A50"/>
      <c r="B50"/>
      <c r="C50"/>
      <c r="G50" s="53" t="s">
        <v>28</v>
      </c>
      <c r="H50" s="2">
        <v>247</v>
      </c>
      <c r="I50" s="2">
        <v>8</v>
      </c>
    </row>
    <row r="51" spans="1:9" x14ac:dyDescent="0.25">
      <c r="A51"/>
      <c r="B51"/>
      <c r="C51"/>
      <c r="G51"/>
      <c r="H51"/>
      <c r="I51"/>
    </row>
    <row r="52" spans="1:9" x14ac:dyDescent="0.25">
      <c r="A52"/>
      <c r="B52"/>
      <c r="C52"/>
      <c r="G52"/>
      <c r="H52"/>
      <c r="I52"/>
    </row>
    <row r="53" spans="1:9" x14ac:dyDescent="0.25">
      <c r="A53"/>
      <c r="B53"/>
      <c r="C53"/>
      <c r="G53"/>
      <c r="H53"/>
      <c r="I53"/>
    </row>
    <row r="54" spans="1:9" x14ac:dyDescent="0.25">
      <c r="A54"/>
      <c r="B54"/>
      <c r="C54"/>
      <c r="G54"/>
      <c r="H54"/>
      <c r="I54"/>
    </row>
    <row r="55" spans="1:9" x14ac:dyDescent="0.25">
      <c r="A55"/>
      <c r="B55"/>
      <c r="C55"/>
      <c r="G55"/>
      <c r="H55"/>
      <c r="I55"/>
    </row>
    <row r="56" spans="1:9" x14ac:dyDescent="0.25">
      <c r="A56"/>
      <c r="B56"/>
      <c r="C56"/>
      <c r="G56"/>
      <c r="H56"/>
      <c r="I56"/>
    </row>
    <row r="57" spans="1:9" x14ac:dyDescent="0.25">
      <c r="A57"/>
      <c r="B57"/>
      <c r="C57"/>
      <c r="G57"/>
      <c r="H57"/>
      <c r="I57"/>
    </row>
    <row r="58" spans="1:9" x14ac:dyDescent="0.25">
      <c r="A58"/>
      <c r="B58"/>
      <c r="C58"/>
      <c r="G58"/>
      <c r="H58"/>
      <c r="I58"/>
    </row>
    <row r="59" spans="1:9" x14ac:dyDescent="0.25">
      <c r="A59"/>
      <c r="B59"/>
      <c r="C59"/>
      <c r="G59"/>
      <c r="H59"/>
      <c r="I59"/>
    </row>
    <row r="60" spans="1:9" x14ac:dyDescent="0.25">
      <c r="A60"/>
      <c r="B60"/>
      <c r="C60"/>
      <c r="G60"/>
      <c r="H60"/>
      <c r="I60"/>
    </row>
    <row r="61" spans="1:9" x14ac:dyDescent="0.25">
      <c r="A61"/>
      <c r="B61"/>
      <c r="C61"/>
      <c r="G61"/>
      <c r="H61"/>
      <c r="I61"/>
    </row>
    <row r="62" spans="1:9" x14ac:dyDescent="0.25">
      <c r="A62"/>
      <c r="B62"/>
      <c r="C62"/>
      <c r="G62"/>
      <c r="H62"/>
      <c r="I62"/>
    </row>
    <row r="63" spans="1:9" x14ac:dyDescent="0.25">
      <c r="A63"/>
      <c r="B63"/>
      <c r="C63"/>
      <c r="G63"/>
      <c r="H63"/>
      <c r="I63"/>
    </row>
    <row r="64" spans="1:9" x14ac:dyDescent="0.25">
      <c r="A64"/>
      <c r="B64"/>
      <c r="C64"/>
      <c r="G64"/>
      <c r="H64"/>
      <c r="I64"/>
    </row>
    <row r="65" spans="1:9" x14ac:dyDescent="0.25">
      <c r="A65"/>
      <c r="B65"/>
      <c r="C65"/>
      <c r="G65"/>
      <c r="H65"/>
      <c r="I65"/>
    </row>
    <row r="66" spans="1:9" x14ac:dyDescent="0.25">
      <c r="A66"/>
      <c r="B66"/>
      <c r="C66"/>
      <c r="G66"/>
      <c r="H66"/>
      <c r="I66"/>
    </row>
    <row r="67" spans="1:9" x14ac:dyDescent="0.25">
      <c r="A67"/>
      <c r="B67"/>
      <c r="C67"/>
      <c r="G67"/>
      <c r="H67"/>
      <c r="I67"/>
    </row>
    <row r="68" spans="1:9" x14ac:dyDescent="0.25">
      <c r="A68"/>
      <c r="B68"/>
      <c r="C68"/>
      <c r="G68"/>
      <c r="H68"/>
      <c r="I68"/>
    </row>
    <row r="69" spans="1:9" x14ac:dyDescent="0.25">
      <c r="A69"/>
      <c r="B69"/>
      <c r="C69"/>
      <c r="G69"/>
      <c r="H69"/>
      <c r="I69"/>
    </row>
    <row r="70" spans="1:9" x14ac:dyDescent="0.25">
      <c r="A70"/>
      <c r="B70"/>
      <c r="C70"/>
      <c r="G70"/>
      <c r="H70"/>
      <c r="I70"/>
    </row>
    <row r="71" spans="1:9" x14ac:dyDescent="0.25">
      <c r="A71"/>
      <c r="B71"/>
      <c r="C71"/>
      <c r="G71"/>
      <c r="H71"/>
      <c r="I71"/>
    </row>
    <row r="72" spans="1:9" x14ac:dyDescent="0.25">
      <c r="A72"/>
      <c r="B72"/>
      <c r="C72"/>
      <c r="G72"/>
      <c r="H72"/>
      <c r="I72"/>
    </row>
    <row r="73" spans="1:9" x14ac:dyDescent="0.25">
      <c r="A73"/>
      <c r="B73"/>
      <c r="C73"/>
      <c r="G73"/>
      <c r="H73"/>
      <c r="I73"/>
    </row>
    <row r="74" spans="1:9" x14ac:dyDescent="0.25">
      <c r="A74"/>
      <c r="B74"/>
      <c r="C74"/>
      <c r="G74"/>
      <c r="H74"/>
      <c r="I74"/>
    </row>
    <row r="75" spans="1:9" x14ac:dyDescent="0.25">
      <c r="A75"/>
      <c r="B75"/>
      <c r="C75"/>
      <c r="G75"/>
      <c r="H75"/>
      <c r="I75"/>
    </row>
    <row r="76" spans="1:9" x14ac:dyDescent="0.25">
      <c r="A76"/>
      <c r="B76"/>
      <c r="C76"/>
      <c r="G76"/>
      <c r="H76"/>
      <c r="I76"/>
    </row>
    <row r="77" spans="1:9" x14ac:dyDescent="0.25">
      <c r="A77"/>
      <c r="B77"/>
      <c r="C77"/>
      <c r="G77"/>
      <c r="H77"/>
      <c r="I77"/>
    </row>
    <row r="78" spans="1:9" x14ac:dyDescent="0.25">
      <c r="A78"/>
      <c r="B78"/>
      <c r="C78"/>
      <c r="G78"/>
      <c r="H78"/>
      <c r="I78"/>
    </row>
    <row r="79" spans="1:9" x14ac:dyDescent="0.25">
      <c r="A79"/>
      <c r="B79"/>
      <c r="C79"/>
      <c r="G79"/>
      <c r="H79"/>
      <c r="I79"/>
    </row>
    <row r="80" spans="1:9" x14ac:dyDescent="0.25">
      <c r="A80"/>
      <c r="B80"/>
      <c r="C80"/>
      <c r="G80"/>
      <c r="H80"/>
      <c r="I80"/>
    </row>
    <row r="81" spans="1:9" x14ac:dyDescent="0.25">
      <c r="A81"/>
      <c r="B81"/>
      <c r="C81"/>
      <c r="G81"/>
      <c r="H81"/>
      <c r="I81"/>
    </row>
    <row r="82" spans="1:9" x14ac:dyDescent="0.25">
      <c r="A82"/>
      <c r="B82"/>
      <c r="C82"/>
      <c r="G82"/>
      <c r="H82"/>
      <c r="I82"/>
    </row>
    <row r="83" spans="1:9" x14ac:dyDescent="0.25">
      <c r="A83"/>
      <c r="B83"/>
      <c r="C83"/>
      <c r="G83"/>
      <c r="H83"/>
      <c r="I83"/>
    </row>
    <row r="84" spans="1:9" x14ac:dyDescent="0.25">
      <c r="A84"/>
      <c r="B84"/>
      <c r="C84"/>
      <c r="G84"/>
      <c r="H84"/>
      <c r="I84"/>
    </row>
    <row r="85" spans="1:9" x14ac:dyDescent="0.25">
      <c r="A85"/>
      <c r="B85"/>
      <c r="C85"/>
      <c r="G85"/>
      <c r="H85"/>
      <c r="I85"/>
    </row>
    <row r="86" spans="1:9" x14ac:dyDescent="0.25">
      <c r="A86"/>
      <c r="B86"/>
      <c r="C86"/>
      <c r="G86"/>
      <c r="H86"/>
      <c r="I86"/>
    </row>
    <row r="87" spans="1:9" x14ac:dyDescent="0.25">
      <c r="A87"/>
      <c r="B87"/>
      <c r="C87"/>
      <c r="G87"/>
      <c r="H87"/>
      <c r="I87"/>
    </row>
    <row r="88" spans="1:9" x14ac:dyDescent="0.25">
      <c r="A88"/>
      <c r="B88"/>
      <c r="C88"/>
      <c r="G88"/>
      <c r="H88"/>
      <c r="I88"/>
    </row>
    <row r="89" spans="1:9" x14ac:dyDescent="0.25">
      <c r="A89"/>
      <c r="B89"/>
      <c r="C89"/>
      <c r="G89"/>
      <c r="H89"/>
      <c r="I89"/>
    </row>
    <row r="90" spans="1:9" x14ac:dyDescent="0.25">
      <c r="A90"/>
      <c r="B90"/>
      <c r="C90"/>
      <c r="G90"/>
      <c r="H90"/>
      <c r="I90"/>
    </row>
    <row r="91" spans="1:9" x14ac:dyDescent="0.25">
      <c r="A91"/>
      <c r="B91"/>
      <c r="C91"/>
      <c r="G91"/>
      <c r="H91"/>
      <c r="I91"/>
    </row>
    <row r="92" spans="1:9" x14ac:dyDescent="0.25">
      <c r="A92"/>
      <c r="B92"/>
      <c r="C92"/>
      <c r="G92"/>
      <c r="H92"/>
      <c r="I92"/>
    </row>
    <row r="93" spans="1:9" x14ac:dyDescent="0.25">
      <c r="A93"/>
      <c r="B93"/>
      <c r="C93"/>
      <c r="G93"/>
      <c r="H93"/>
      <c r="I93"/>
    </row>
    <row r="94" spans="1:9" x14ac:dyDescent="0.25">
      <c r="A94"/>
      <c r="B94"/>
      <c r="C94"/>
      <c r="G94"/>
      <c r="H94"/>
      <c r="I94"/>
    </row>
    <row r="95" spans="1:9" x14ac:dyDescent="0.25">
      <c r="A95"/>
      <c r="B95"/>
      <c r="C95"/>
    </row>
    <row r="96" spans="1:9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50"/>
  </sheetPr>
  <dimension ref="A1:M102"/>
  <sheetViews>
    <sheetView zoomScale="80" zoomScaleNormal="80" workbookViewId="0">
      <selection activeCell="E3" sqref="E3"/>
      <pivotSelection pane="bottomRight" activeRow="2" activeCol="4" previousRow="2" previousCol="4" click="1" r:id="rId2">
        <pivotArea field="6" type="button" dataOnly="0" labelOnly="1" outline="0" axis="axisPage" fieldPosition="2"/>
      </pivotSelection>
    </sheetView>
  </sheetViews>
  <sheetFormatPr baseColWidth="10" defaultColWidth="11.42578125" defaultRowHeight="15" x14ac:dyDescent="0.25"/>
  <cols>
    <col min="1" max="1" width="17.85546875" style="52" customWidth="1"/>
    <col min="2" max="2" width="15.140625" style="52" customWidth="1"/>
    <col min="3" max="4" width="11.42578125" style="52"/>
    <col min="5" max="5" width="17.85546875" style="52" customWidth="1"/>
    <col min="6" max="6" width="15.140625" style="52" customWidth="1"/>
    <col min="7" max="10" width="11.42578125" style="52"/>
    <col min="11" max="11" width="29.85546875" style="52" bestFit="1" customWidth="1"/>
    <col min="12" max="12" width="11.42578125" style="52"/>
    <col min="13" max="13" width="34" style="52" bestFit="1" customWidth="1"/>
    <col min="14" max="16384" width="11.42578125" style="52"/>
  </cols>
  <sheetData>
    <row r="1" spans="1:13" x14ac:dyDescent="0.25">
      <c r="A1" s="1" t="s">
        <v>170</v>
      </c>
      <c r="B1" s="102" t="s">
        <v>666</v>
      </c>
      <c r="E1" s="1" t="s">
        <v>171</v>
      </c>
      <c r="F1" s="102" t="s">
        <v>666</v>
      </c>
      <c r="K1" s="52" t="s">
        <v>65</v>
      </c>
      <c r="M1" s="52" t="s">
        <v>57</v>
      </c>
    </row>
    <row r="2" spans="1:13" x14ac:dyDescent="0.25">
      <c r="A2" s="1" t="s">
        <v>159</v>
      </c>
      <c r="B2" s="102" t="s">
        <v>665</v>
      </c>
      <c r="E2" s="1" t="s">
        <v>160</v>
      </c>
      <c r="F2" s="102" t="s">
        <v>665</v>
      </c>
      <c r="M2" s="52" t="s">
        <v>63</v>
      </c>
    </row>
    <row r="3" spans="1:13" x14ac:dyDescent="0.25">
      <c r="A3" s="1" t="s">
        <v>73</v>
      </c>
      <c r="B3" s="102" t="s">
        <v>26</v>
      </c>
      <c r="E3" s="1" t="s">
        <v>73</v>
      </c>
      <c r="F3" s="102" t="s">
        <v>26</v>
      </c>
      <c r="K3" s="52" t="s">
        <v>66</v>
      </c>
      <c r="M3" s="52" t="s">
        <v>70</v>
      </c>
    </row>
    <row r="4" spans="1:13" x14ac:dyDescent="0.25">
      <c r="A4" s="1" t="s">
        <v>197</v>
      </c>
      <c r="B4" s="102" t="s">
        <v>26</v>
      </c>
      <c r="E4" s="1" t="s">
        <v>196</v>
      </c>
      <c r="F4" s="102" t="s">
        <v>26</v>
      </c>
      <c r="K4" s="52" t="s">
        <v>67</v>
      </c>
      <c r="M4" s="52" t="s">
        <v>64</v>
      </c>
    </row>
    <row r="5" spans="1:13" x14ac:dyDescent="0.25">
      <c r="A5" t="s">
        <v>28</v>
      </c>
      <c r="B5">
        <v>20</v>
      </c>
      <c r="E5" t="s">
        <v>28</v>
      </c>
      <c r="F5">
        <v>18</v>
      </c>
    </row>
    <row r="6" spans="1:13" x14ac:dyDescent="0.25">
      <c r="A6" s="1" t="s">
        <v>162</v>
      </c>
      <c r="B6" t="s">
        <v>177</v>
      </c>
      <c r="E6" s="1" t="s">
        <v>162</v>
      </c>
      <c r="F6" t="s">
        <v>178</v>
      </c>
    </row>
    <row r="7" spans="1:13" x14ac:dyDescent="0.25">
      <c r="A7" s="53" t="s">
        <v>108</v>
      </c>
      <c r="B7" s="2">
        <v>2</v>
      </c>
      <c r="E7" s="53" t="s">
        <v>108</v>
      </c>
      <c r="F7" s="2">
        <v>1</v>
      </c>
    </row>
    <row r="8" spans="1:13" x14ac:dyDescent="0.25">
      <c r="A8" s="53" t="s">
        <v>223</v>
      </c>
      <c r="B8" s="2">
        <v>2</v>
      </c>
      <c r="E8" s="53" t="s">
        <v>232</v>
      </c>
      <c r="F8" s="2">
        <v>2</v>
      </c>
      <c r="M8" s="52" t="s">
        <v>62</v>
      </c>
    </row>
    <row r="9" spans="1:13" x14ac:dyDescent="0.25">
      <c r="A9" s="53" t="s">
        <v>232</v>
      </c>
      <c r="B9" s="2">
        <v>2</v>
      </c>
      <c r="E9" s="53" t="s">
        <v>383</v>
      </c>
      <c r="F9" s="2">
        <v>1</v>
      </c>
    </row>
    <row r="10" spans="1:13" x14ac:dyDescent="0.25">
      <c r="A10" s="53" t="s">
        <v>383</v>
      </c>
      <c r="B10" s="2">
        <v>1</v>
      </c>
      <c r="E10" s="53" t="s">
        <v>395</v>
      </c>
      <c r="F10" s="2">
        <v>1</v>
      </c>
    </row>
    <row r="11" spans="1:13" x14ac:dyDescent="0.25">
      <c r="A11" s="53" t="s">
        <v>395</v>
      </c>
      <c r="B11" s="2">
        <v>1</v>
      </c>
      <c r="E11" s="53" t="s">
        <v>501</v>
      </c>
      <c r="F11" s="2">
        <v>1</v>
      </c>
    </row>
    <row r="12" spans="1:13" x14ac:dyDescent="0.25">
      <c r="A12" s="53" t="s">
        <v>501</v>
      </c>
      <c r="B12" s="2">
        <v>1</v>
      </c>
      <c r="E12" s="53" t="s">
        <v>566</v>
      </c>
      <c r="F12" s="2">
        <v>1</v>
      </c>
    </row>
    <row r="13" spans="1:13" x14ac:dyDescent="0.25">
      <c r="A13" s="53" t="s">
        <v>566</v>
      </c>
      <c r="B13" s="2">
        <v>1</v>
      </c>
      <c r="E13" s="53" t="s">
        <v>568</v>
      </c>
      <c r="F13" s="2">
        <v>1</v>
      </c>
    </row>
    <row r="14" spans="1:13" x14ac:dyDescent="0.25">
      <c r="A14" s="53" t="s">
        <v>568</v>
      </c>
      <c r="B14" s="2">
        <v>3</v>
      </c>
      <c r="E14" s="53" t="s">
        <v>604</v>
      </c>
      <c r="F14" s="2">
        <v>1</v>
      </c>
    </row>
    <row r="15" spans="1:13" x14ac:dyDescent="0.25">
      <c r="A15" s="53" t="s">
        <v>604</v>
      </c>
      <c r="B15" s="2">
        <v>0</v>
      </c>
      <c r="E15" s="53" t="s">
        <v>597</v>
      </c>
      <c r="F15" s="2">
        <v>1</v>
      </c>
    </row>
    <row r="16" spans="1:13" x14ac:dyDescent="0.25">
      <c r="A16" s="53" t="s">
        <v>597</v>
      </c>
      <c r="B16" s="2">
        <v>1</v>
      </c>
      <c r="E16" s="53" t="s">
        <v>599</v>
      </c>
      <c r="F16" s="2">
        <v>1</v>
      </c>
    </row>
    <row r="17" spans="1:6" x14ac:dyDescent="0.25">
      <c r="A17" s="53" t="s">
        <v>570</v>
      </c>
      <c r="B17" s="2">
        <v>2</v>
      </c>
      <c r="E17" s="53" t="s">
        <v>552</v>
      </c>
      <c r="F17" s="2">
        <v>1</v>
      </c>
    </row>
    <row r="18" spans="1:6" x14ac:dyDescent="0.25">
      <c r="A18" s="53" t="s">
        <v>599</v>
      </c>
      <c r="B18" s="2">
        <v>1</v>
      </c>
      <c r="E18" s="53" t="s">
        <v>28</v>
      </c>
      <c r="F18" s="2">
        <v>12</v>
      </c>
    </row>
    <row r="19" spans="1:6" x14ac:dyDescent="0.25">
      <c r="A19" s="53" t="s">
        <v>552</v>
      </c>
      <c r="B19" s="2">
        <v>1</v>
      </c>
      <c r="E19"/>
      <c r="F19"/>
    </row>
    <row r="20" spans="1:6" x14ac:dyDescent="0.25">
      <c r="A20" s="53" t="s">
        <v>28</v>
      </c>
      <c r="B20" s="2">
        <v>18</v>
      </c>
      <c r="E20"/>
      <c r="F20"/>
    </row>
    <row r="21" spans="1:6" x14ac:dyDescent="0.25">
      <c r="A21"/>
      <c r="B21"/>
      <c r="E21"/>
      <c r="F21"/>
    </row>
    <row r="22" spans="1:6" x14ac:dyDescent="0.25">
      <c r="A22"/>
      <c r="B22"/>
      <c r="E22"/>
      <c r="F22"/>
    </row>
    <row r="23" spans="1:6" x14ac:dyDescent="0.25">
      <c r="A23"/>
      <c r="B23"/>
      <c r="E23"/>
      <c r="F23"/>
    </row>
    <row r="24" spans="1:6" x14ac:dyDescent="0.25">
      <c r="A24"/>
      <c r="B24"/>
      <c r="E24"/>
      <c r="F24"/>
    </row>
    <row r="25" spans="1:6" x14ac:dyDescent="0.25">
      <c r="A25"/>
      <c r="B25"/>
      <c r="E25"/>
      <c r="F25"/>
    </row>
    <row r="26" spans="1:6" x14ac:dyDescent="0.25">
      <c r="A26"/>
      <c r="B26"/>
      <c r="E26"/>
      <c r="F26"/>
    </row>
    <row r="27" spans="1:6" x14ac:dyDescent="0.25">
      <c r="A27"/>
      <c r="B27"/>
      <c r="E27"/>
      <c r="F27"/>
    </row>
    <row r="28" spans="1:6" x14ac:dyDescent="0.25">
      <c r="A28"/>
      <c r="B28"/>
      <c r="E28"/>
      <c r="F28"/>
    </row>
    <row r="29" spans="1:6" x14ac:dyDescent="0.25">
      <c r="A29"/>
      <c r="B29"/>
      <c r="E29"/>
      <c r="F29"/>
    </row>
    <row r="30" spans="1:6" x14ac:dyDescent="0.25">
      <c r="A30"/>
      <c r="B30"/>
      <c r="E30"/>
      <c r="F30"/>
    </row>
    <row r="31" spans="1:6" x14ac:dyDescent="0.25">
      <c r="A31"/>
      <c r="B31"/>
      <c r="E31"/>
      <c r="F31"/>
    </row>
    <row r="32" spans="1:6" x14ac:dyDescent="0.25">
      <c r="A32"/>
      <c r="B32"/>
      <c r="E32"/>
      <c r="F32"/>
    </row>
    <row r="33" spans="1:6" x14ac:dyDescent="0.25">
      <c r="A33"/>
      <c r="B33"/>
      <c r="E33"/>
      <c r="F33"/>
    </row>
    <row r="34" spans="1:6" x14ac:dyDescent="0.25">
      <c r="A34"/>
      <c r="B34"/>
      <c r="E34"/>
      <c r="F34"/>
    </row>
    <row r="35" spans="1:6" x14ac:dyDescent="0.25">
      <c r="A35"/>
      <c r="B35"/>
      <c r="E35"/>
      <c r="F35"/>
    </row>
    <row r="36" spans="1:6" x14ac:dyDescent="0.25">
      <c r="A36"/>
      <c r="B36"/>
      <c r="E36"/>
      <c r="F36"/>
    </row>
    <row r="37" spans="1:6" x14ac:dyDescent="0.25">
      <c r="A37"/>
      <c r="B37"/>
      <c r="E37"/>
      <c r="F37"/>
    </row>
    <row r="38" spans="1:6" x14ac:dyDescent="0.25">
      <c r="A38"/>
      <c r="B38"/>
      <c r="E38"/>
      <c r="F38"/>
    </row>
    <row r="39" spans="1:6" x14ac:dyDescent="0.25">
      <c r="A39"/>
      <c r="B39"/>
      <c r="E39"/>
      <c r="F39"/>
    </row>
    <row r="40" spans="1:6" x14ac:dyDescent="0.25">
      <c r="A40"/>
      <c r="B40"/>
      <c r="E40"/>
      <c r="F40"/>
    </row>
    <row r="41" spans="1:6" x14ac:dyDescent="0.25">
      <c r="A41"/>
      <c r="B41"/>
      <c r="E41"/>
      <c r="F41"/>
    </row>
    <row r="42" spans="1:6" x14ac:dyDescent="0.25">
      <c r="A42"/>
      <c r="B42"/>
      <c r="E42"/>
      <c r="F42"/>
    </row>
    <row r="43" spans="1:6" x14ac:dyDescent="0.25">
      <c r="A43"/>
      <c r="B43"/>
      <c r="E43"/>
      <c r="F43"/>
    </row>
    <row r="44" spans="1:6" x14ac:dyDescent="0.25">
      <c r="A44"/>
      <c r="B44"/>
      <c r="E44"/>
      <c r="F44"/>
    </row>
    <row r="45" spans="1:6" x14ac:dyDescent="0.25">
      <c r="A45"/>
      <c r="B45"/>
      <c r="E45"/>
      <c r="F45"/>
    </row>
    <row r="46" spans="1:6" x14ac:dyDescent="0.25">
      <c r="A46"/>
      <c r="B46"/>
      <c r="E46"/>
      <c r="F46"/>
    </row>
    <row r="47" spans="1:6" x14ac:dyDescent="0.25">
      <c r="A47"/>
      <c r="B47"/>
      <c r="E47"/>
      <c r="F47"/>
    </row>
    <row r="48" spans="1:6" x14ac:dyDescent="0.25">
      <c r="A48"/>
      <c r="B48"/>
      <c r="E48"/>
      <c r="F48"/>
    </row>
    <row r="49" spans="1:6" x14ac:dyDescent="0.25">
      <c r="A49"/>
      <c r="B49"/>
      <c r="E49"/>
      <c r="F49"/>
    </row>
    <row r="50" spans="1:6" x14ac:dyDescent="0.25">
      <c r="A50"/>
      <c r="B50"/>
      <c r="E50"/>
      <c r="F50"/>
    </row>
    <row r="51" spans="1:6" x14ac:dyDescent="0.25">
      <c r="A51"/>
      <c r="B51"/>
      <c r="E51"/>
      <c r="F51"/>
    </row>
    <row r="52" spans="1:6" x14ac:dyDescent="0.25">
      <c r="A52"/>
      <c r="B52"/>
      <c r="E52"/>
      <c r="F52"/>
    </row>
    <row r="53" spans="1:6" x14ac:dyDescent="0.25">
      <c r="A53"/>
      <c r="B53"/>
      <c r="E53"/>
      <c r="F53"/>
    </row>
    <row r="54" spans="1:6" x14ac:dyDescent="0.25">
      <c r="A54"/>
      <c r="B54"/>
      <c r="E54"/>
      <c r="F54"/>
    </row>
    <row r="55" spans="1:6" x14ac:dyDescent="0.25">
      <c r="A55"/>
      <c r="B55"/>
      <c r="E55"/>
      <c r="F55"/>
    </row>
    <row r="56" spans="1:6" x14ac:dyDescent="0.25">
      <c r="A56"/>
      <c r="B56"/>
      <c r="E56"/>
      <c r="F56"/>
    </row>
    <row r="57" spans="1:6" x14ac:dyDescent="0.25">
      <c r="A57"/>
      <c r="B57"/>
      <c r="E57"/>
      <c r="F57"/>
    </row>
    <row r="58" spans="1:6" x14ac:dyDescent="0.25">
      <c r="A58"/>
      <c r="B58"/>
      <c r="E58"/>
      <c r="F58"/>
    </row>
    <row r="59" spans="1:6" x14ac:dyDescent="0.25">
      <c r="A59"/>
      <c r="B59"/>
      <c r="E59"/>
      <c r="F59"/>
    </row>
    <row r="60" spans="1:6" x14ac:dyDescent="0.25">
      <c r="A60"/>
      <c r="B60"/>
      <c r="E60"/>
      <c r="F60"/>
    </row>
    <row r="61" spans="1:6" x14ac:dyDescent="0.25">
      <c r="A61"/>
      <c r="B61"/>
      <c r="E61"/>
      <c r="F61"/>
    </row>
    <row r="62" spans="1:6" x14ac:dyDescent="0.25">
      <c r="A62"/>
      <c r="B62"/>
      <c r="E62"/>
      <c r="F62"/>
    </row>
    <row r="63" spans="1:6" x14ac:dyDescent="0.25">
      <c r="A63"/>
      <c r="B63"/>
      <c r="E63"/>
      <c r="F63"/>
    </row>
    <row r="64" spans="1:6" x14ac:dyDescent="0.25">
      <c r="A64"/>
      <c r="B64"/>
      <c r="E64"/>
      <c r="F64"/>
    </row>
    <row r="65" spans="1:6" x14ac:dyDescent="0.25">
      <c r="A65"/>
      <c r="B65"/>
      <c r="E65"/>
      <c r="F65"/>
    </row>
    <row r="66" spans="1:6" x14ac:dyDescent="0.25">
      <c r="A66"/>
      <c r="B66"/>
      <c r="E66"/>
      <c r="F66"/>
    </row>
    <row r="67" spans="1:6" x14ac:dyDescent="0.25">
      <c r="A67"/>
      <c r="B67"/>
      <c r="E67"/>
      <c r="F67"/>
    </row>
    <row r="68" spans="1:6" x14ac:dyDescent="0.25">
      <c r="A68"/>
      <c r="B68"/>
      <c r="E68"/>
      <c r="F68"/>
    </row>
    <row r="69" spans="1:6" x14ac:dyDescent="0.25">
      <c r="A69"/>
      <c r="B69"/>
      <c r="E69"/>
      <c r="F69"/>
    </row>
    <row r="70" spans="1:6" x14ac:dyDescent="0.25">
      <c r="A70"/>
      <c r="B70"/>
      <c r="E70"/>
      <c r="F70"/>
    </row>
    <row r="71" spans="1:6" x14ac:dyDescent="0.25">
      <c r="A71"/>
      <c r="B71"/>
      <c r="E71"/>
      <c r="F71"/>
    </row>
    <row r="72" spans="1:6" x14ac:dyDescent="0.25">
      <c r="A72"/>
      <c r="B72"/>
      <c r="E72"/>
      <c r="F72"/>
    </row>
    <row r="73" spans="1:6" x14ac:dyDescent="0.25">
      <c r="A73"/>
      <c r="B73"/>
      <c r="E73"/>
      <c r="F73"/>
    </row>
    <row r="74" spans="1:6" x14ac:dyDescent="0.25">
      <c r="A74"/>
      <c r="B74"/>
      <c r="E74"/>
      <c r="F74"/>
    </row>
    <row r="75" spans="1:6" x14ac:dyDescent="0.25">
      <c r="A75"/>
      <c r="B75"/>
      <c r="E75"/>
      <c r="F75"/>
    </row>
    <row r="76" spans="1:6" x14ac:dyDescent="0.25">
      <c r="A76"/>
      <c r="B76"/>
      <c r="E76"/>
      <c r="F76"/>
    </row>
    <row r="77" spans="1:6" x14ac:dyDescent="0.25">
      <c r="A77"/>
      <c r="B77"/>
      <c r="E77"/>
      <c r="F77"/>
    </row>
    <row r="78" spans="1:6" x14ac:dyDescent="0.25">
      <c r="A78"/>
      <c r="B78"/>
      <c r="E78"/>
      <c r="F78"/>
    </row>
    <row r="79" spans="1:6" x14ac:dyDescent="0.25">
      <c r="A79"/>
      <c r="B79"/>
      <c r="E79"/>
      <c r="F79"/>
    </row>
    <row r="80" spans="1:6" x14ac:dyDescent="0.25">
      <c r="A80"/>
      <c r="B80"/>
      <c r="E80"/>
      <c r="F80"/>
    </row>
    <row r="81" spans="1:6" x14ac:dyDescent="0.25">
      <c r="A81"/>
      <c r="B81"/>
      <c r="E81"/>
      <c r="F81"/>
    </row>
    <row r="82" spans="1:6" x14ac:dyDescent="0.25">
      <c r="A82"/>
      <c r="B82"/>
      <c r="E82"/>
      <c r="F82"/>
    </row>
    <row r="83" spans="1:6" x14ac:dyDescent="0.25">
      <c r="A83"/>
      <c r="B83"/>
      <c r="E83"/>
      <c r="F83"/>
    </row>
    <row r="84" spans="1:6" x14ac:dyDescent="0.25">
      <c r="A84"/>
      <c r="B84"/>
      <c r="E84"/>
      <c r="F84"/>
    </row>
    <row r="85" spans="1:6" x14ac:dyDescent="0.25">
      <c r="A85"/>
      <c r="B85"/>
      <c r="E85"/>
      <c r="F85"/>
    </row>
    <row r="86" spans="1:6" x14ac:dyDescent="0.25">
      <c r="A86"/>
      <c r="B86"/>
      <c r="E86"/>
      <c r="F86"/>
    </row>
    <row r="87" spans="1:6" x14ac:dyDescent="0.25">
      <c r="A87"/>
      <c r="B87"/>
      <c r="E87"/>
      <c r="F87"/>
    </row>
    <row r="88" spans="1:6" x14ac:dyDescent="0.25">
      <c r="A88"/>
      <c r="B88"/>
      <c r="E88"/>
      <c r="F88"/>
    </row>
    <row r="89" spans="1:6" x14ac:dyDescent="0.25">
      <c r="A89"/>
      <c r="B89"/>
      <c r="E89"/>
      <c r="F89"/>
    </row>
    <row r="90" spans="1:6" x14ac:dyDescent="0.25">
      <c r="A90"/>
      <c r="B90"/>
    </row>
    <row r="91" spans="1:6" x14ac:dyDescent="0.25">
      <c r="A91"/>
      <c r="B91"/>
    </row>
    <row r="92" spans="1:6" x14ac:dyDescent="0.25">
      <c r="A92"/>
      <c r="B92"/>
    </row>
    <row r="93" spans="1:6" x14ac:dyDescent="0.25">
      <c r="A93"/>
      <c r="B93"/>
    </row>
    <row r="94" spans="1:6" x14ac:dyDescent="0.25">
      <c r="A94"/>
      <c r="B94"/>
    </row>
    <row r="95" spans="1:6" x14ac:dyDescent="0.25">
      <c r="A95"/>
      <c r="B95"/>
    </row>
    <row r="96" spans="1:6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FF0000"/>
  </sheetPr>
  <dimension ref="A1:AR742"/>
  <sheetViews>
    <sheetView zoomScale="80" zoomScaleNormal="80" workbookViewId="0">
      <selection activeCell="P11" sqref="P11"/>
    </sheetView>
  </sheetViews>
  <sheetFormatPr baseColWidth="10" defaultRowHeight="15" x14ac:dyDescent="0.25"/>
  <cols>
    <col min="1" max="1" width="11.28515625" bestFit="1" customWidth="1"/>
    <col min="2" max="2" width="13.5703125" bestFit="1" customWidth="1"/>
    <col min="3" max="3" width="3.7109375" customWidth="1"/>
    <col min="4" max="4" width="4.85546875" bestFit="1" customWidth="1"/>
    <col min="5" max="5" width="4.42578125" bestFit="1" customWidth="1"/>
    <col min="6" max="7" width="18.5703125" bestFit="1" customWidth="1"/>
    <col min="8" max="8" width="27" bestFit="1" customWidth="1"/>
    <col min="9" max="9" width="18.42578125" bestFit="1" customWidth="1"/>
    <col min="10" max="10" width="26" style="102" bestFit="1" customWidth="1"/>
    <col min="11" max="11" width="10.140625" style="102" bestFit="1" customWidth="1"/>
    <col min="12" max="12" width="10" style="102" bestFit="1" customWidth="1"/>
    <col min="13" max="13" width="36" style="102" customWidth="1"/>
    <col min="14" max="14" width="11.5703125" style="102" bestFit="1" customWidth="1"/>
    <col min="16" max="16" width="36" customWidth="1"/>
    <col min="17" max="17" width="12" customWidth="1"/>
    <col min="18" max="18" width="13" bestFit="1" customWidth="1"/>
    <col min="19" max="19" width="12.7109375" bestFit="1" customWidth="1"/>
    <col min="20" max="21" width="27" bestFit="1" customWidth="1"/>
    <col min="22" max="22" width="35.5703125" bestFit="1" customWidth="1"/>
    <col min="23" max="23" width="26.7109375" customWidth="1"/>
    <col min="24" max="24" width="34.5703125" style="102" customWidth="1"/>
    <col min="25" max="25" width="18.5703125" style="102" customWidth="1"/>
    <col min="26" max="26" width="18.42578125" style="102" customWidth="1"/>
    <col min="27" max="27" width="20" customWidth="1"/>
    <col min="28" max="28" width="12.7109375" bestFit="1" customWidth="1"/>
    <col min="32" max="32" width="31.42578125" bestFit="1" customWidth="1"/>
    <col min="33" max="33" width="26" bestFit="1" customWidth="1"/>
    <col min="34" max="34" width="10.140625" bestFit="1" customWidth="1"/>
    <col min="35" max="35" width="10" bestFit="1" customWidth="1"/>
    <col min="38" max="38" width="31.5703125" customWidth="1"/>
    <col min="39" max="39" width="30.28515625" customWidth="1"/>
    <col min="40" max="40" width="12.85546875" customWidth="1"/>
    <col min="42" max="42" width="17.7109375" customWidth="1"/>
    <col min="43" max="43" width="39.42578125" customWidth="1"/>
    <col min="44" max="44" width="31.5703125" customWidth="1"/>
  </cols>
  <sheetData>
    <row r="1" spans="1:44" x14ac:dyDescent="0.25">
      <c r="A1" t="s">
        <v>30</v>
      </c>
      <c r="B1" t="s">
        <v>18</v>
      </c>
      <c r="C1" t="s">
        <v>29</v>
      </c>
      <c r="D1" t="s">
        <v>52</v>
      </c>
      <c r="E1" t="s">
        <v>53</v>
      </c>
      <c r="F1" t="s">
        <v>58</v>
      </c>
      <c r="G1" t="s">
        <v>131</v>
      </c>
      <c r="H1" t="s">
        <v>59</v>
      </c>
      <c r="I1" t="s">
        <v>158</v>
      </c>
      <c r="J1" s="102" t="s">
        <v>444</v>
      </c>
      <c r="K1" s="102" t="s">
        <v>445</v>
      </c>
      <c r="L1" s="102" t="s">
        <v>446</v>
      </c>
      <c r="M1" s="102" t="s">
        <v>6</v>
      </c>
      <c r="N1" s="102" t="s">
        <v>563</v>
      </c>
      <c r="P1" s="1" t="s">
        <v>30</v>
      </c>
      <c r="Q1" s="102" t="s">
        <v>26</v>
      </c>
    </row>
    <row r="2" spans="1:44" x14ac:dyDescent="0.25">
      <c r="A2" s="102" t="s">
        <v>667</v>
      </c>
      <c r="B2" s="102" t="s">
        <v>648</v>
      </c>
      <c r="C2" s="102">
        <v>2</v>
      </c>
      <c r="D2" s="102">
        <v>0</v>
      </c>
      <c r="E2" s="102">
        <v>2</v>
      </c>
      <c r="F2" s="102">
        <v>59</v>
      </c>
      <c r="G2" s="102">
        <v>60</v>
      </c>
      <c r="H2" s="102">
        <v>59</v>
      </c>
      <c r="I2" s="16">
        <v>4.1383330000000003</v>
      </c>
      <c r="J2" s="102">
        <v>124</v>
      </c>
      <c r="K2" s="102">
        <v>3168</v>
      </c>
      <c r="L2" s="102">
        <v>5593</v>
      </c>
      <c r="M2" s="102" t="s">
        <v>503</v>
      </c>
      <c r="N2" s="16">
        <v>4.735277</v>
      </c>
      <c r="AF2" s="49" t="s">
        <v>0</v>
      </c>
      <c r="AG2" s="49" t="s">
        <v>444</v>
      </c>
      <c r="AH2" s="49" t="s">
        <v>445</v>
      </c>
      <c r="AI2" s="49" t="s">
        <v>446</v>
      </c>
      <c r="AL2" s="161" t="s">
        <v>474</v>
      </c>
      <c r="AM2" s="161" t="s">
        <v>475</v>
      </c>
      <c r="AN2" t="s">
        <v>492</v>
      </c>
      <c r="AP2" t="s">
        <v>493</v>
      </c>
      <c r="AQ2" t="s">
        <v>494</v>
      </c>
      <c r="AR2" t="s">
        <v>474</v>
      </c>
    </row>
    <row r="3" spans="1:44" x14ac:dyDescent="0.25">
      <c r="A3" s="102" t="s">
        <v>667</v>
      </c>
      <c r="B3" s="102" t="s">
        <v>652</v>
      </c>
      <c r="C3" s="102">
        <v>4</v>
      </c>
      <c r="D3" s="102">
        <v>0</v>
      </c>
      <c r="E3" s="102">
        <v>4</v>
      </c>
      <c r="F3" s="102">
        <v>1</v>
      </c>
      <c r="G3" s="102">
        <v>1</v>
      </c>
      <c r="H3" s="102">
        <v>0</v>
      </c>
      <c r="I3" s="16">
        <v>5.0794439999999996</v>
      </c>
      <c r="J3" s="102">
        <v>152</v>
      </c>
      <c r="K3" s="102">
        <v>4330</v>
      </c>
      <c r="L3" s="102">
        <v>8067</v>
      </c>
      <c r="M3" s="102" t="s">
        <v>502</v>
      </c>
      <c r="N3" s="16">
        <v>5.835</v>
      </c>
      <c r="P3" s="1" t="s">
        <v>27</v>
      </c>
      <c r="Q3" s="102" t="s">
        <v>54</v>
      </c>
      <c r="R3" s="102" t="s">
        <v>55</v>
      </c>
      <c r="S3" s="102" t="s">
        <v>56</v>
      </c>
      <c r="T3" s="102" t="s">
        <v>60</v>
      </c>
      <c r="U3" s="102" t="s">
        <v>132</v>
      </c>
      <c r="V3" s="102" t="s">
        <v>434</v>
      </c>
      <c r="W3" s="102" t="s">
        <v>435</v>
      </c>
      <c r="X3" s="102" t="s">
        <v>447</v>
      </c>
      <c r="Y3" s="102" t="s">
        <v>448</v>
      </c>
      <c r="Z3" s="102" t="s">
        <v>449</v>
      </c>
      <c r="AA3" s="102" t="s">
        <v>564</v>
      </c>
      <c r="AE3" s="160">
        <f>MAX(CDM!A:A)</f>
        <v>45622</v>
      </c>
      <c r="AF3" t="str">
        <f>CDM!G16</f>
        <v>MARIA AYESA GARRIDO BLANCO</v>
      </c>
      <c r="AG3">
        <f t="shared" ref="AG3:AG8" si="0">SUMIFS($X:$X,$AB:$AB,$AF3)</f>
        <v>65374</v>
      </c>
      <c r="AH3">
        <f>SUMIFS(Y:Y,AB:AB,$AF3)</f>
        <v>2409401</v>
      </c>
      <c r="AI3">
        <f>SUMIFS(Z:Z,AB:AB,$AF3)</f>
        <v>2244174</v>
      </c>
      <c r="AJ3" s="102">
        <f>AH3/AG3</f>
        <v>36.855645975464249</v>
      </c>
      <c r="AL3" t="s">
        <v>128</v>
      </c>
      <c r="AM3" s="160" t="s">
        <v>655</v>
      </c>
      <c r="AN3" t="str">
        <f>TEXT(Tabla_Consulta_desde_129_1[[#This Row],[Max_Fecha_Incorporacion]],"dd-mm-yyyy")</f>
        <v>24-06-2024</v>
      </c>
      <c r="AP3" s="102">
        <v>86009</v>
      </c>
      <c r="AQ3" s="102" t="s">
        <v>138</v>
      </c>
      <c r="AR3" s="102" t="s">
        <v>128</v>
      </c>
    </row>
    <row r="4" spans="1:44" x14ac:dyDescent="0.25">
      <c r="A4" s="102" t="s">
        <v>667</v>
      </c>
      <c r="B4" s="102" t="s">
        <v>616</v>
      </c>
      <c r="C4" s="102">
        <v>0</v>
      </c>
      <c r="D4" s="102">
        <v>0</v>
      </c>
      <c r="E4" s="102">
        <v>0</v>
      </c>
      <c r="F4" s="102">
        <v>83</v>
      </c>
      <c r="G4" s="102">
        <v>83</v>
      </c>
      <c r="H4" s="102">
        <v>81</v>
      </c>
      <c r="I4" s="16">
        <v>5.1252769999999996</v>
      </c>
      <c r="J4" s="102">
        <v>211</v>
      </c>
      <c r="K4" s="102">
        <v>6039</v>
      </c>
      <c r="L4" s="102">
        <v>2368</v>
      </c>
      <c r="M4" s="102" t="s">
        <v>607</v>
      </c>
      <c r="N4" s="16">
        <v>5.8088879999999996</v>
      </c>
      <c r="P4" s="53" t="s">
        <v>503</v>
      </c>
      <c r="Q4" s="2">
        <v>79</v>
      </c>
      <c r="R4" s="2">
        <v>4</v>
      </c>
      <c r="S4" s="2">
        <v>75</v>
      </c>
      <c r="T4" s="2">
        <v>2302</v>
      </c>
      <c r="U4" s="2">
        <v>2314</v>
      </c>
      <c r="V4" s="2">
        <v>2129</v>
      </c>
      <c r="W4" s="16">
        <v>88.985266999999993</v>
      </c>
      <c r="X4" s="2">
        <v>2756</v>
      </c>
      <c r="Y4" s="2">
        <v>99380</v>
      </c>
      <c r="Z4" s="2">
        <v>104521</v>
      </c>
      <c r="AA4" s="2">
        <v>104.26304399999999</v>
      </c>
      <c r="AB4" s="102" t="str">
        <f>VLOOKUP(P4,CDM!F:G,2,0)</f>
        <v>MARIA AYESA GARRIDO BLANCO</v>
      </c>
      <c r="AE4" s="160">
        <f>MAX(CDM!A:A)</f>
        <v>45622</v>
      </c>
      <c r="AF4" s="102" t="str">
        <f>CDM!G17</f>
        <v>RAQUEL GARCIA SUESCUM</v>
      </c>
      <c r="AG4" s="102">
        <f t="shared" si="0"/>
        <v>49283</v>
      </c>
      <c r="AH4" s="102">
        <f t="shared" ref="AH4:AH8" si="1">SUMIFS(Y:Y,AB:AB,$AF4)</f>
        <v>1960410</v>
      </c>
      <c r="AI4" s="102">
        <f t="shared" ref="AI4:AI8" si="2">SUMIFS(Z:Z,AB:AB,$AF4)</f>
        <v>746816</v>
      </c>
      <c r="AJ4">
        <f>AH4/AG4</f>
        <v>39.778625489519712</v>
      </c>
      <c r="AL4" s="102" t="s">
        <v>39</v>
      </c>
      <c r="AM4" s="160" t="s">
        <v>613</v>
      </c>
      <c r="AN4" s="102" t="str">
        <f>TEXT(Tabla_Consulta_desde_129_1[[#This Row],[Max_Fecha_Incorporacion]],"dd-mm-yyyy")</f>
        <v>26-11-2024</v>
      </c>
      <c r="AP4" s="102">
        <v>85905</v>
      </c>
      <c r="AQ4" s="102" t="s">
        <v>7</v>
      </c>
      <c r="AR4" s="102" t="s">
        <v>128</v>
      </c>
    </row>
    <row r="5" spans="1:44" x14ac:dyDescent="0.25">
      <c r="A5" s="102" t="s">
        <v>667</v>
      </c>
      <c r="B5" s="102" t="s">
        <v>647</v>
      </c>
      <c r="C5" s="102">
        <v>0</v>
      </c>
      <c r="D5" s="102">
        <v>0</v>
      </c>
      <c r="E5" s="102">
        <v>0</v>
      </c>
      <c r="F5" s="102">
        <v>92</v>
      </c>
      <c r="G5" s="102">
        <v>92</v>
      </c>
      <c r="H5" s="102">
        <v>92</v>
      </c>
      <c r="I5" s="16">
        <v>5.1322219999999996</v>
      </c>
      <c r="J5" s="102">
        <v>233</v>
      </c>
      <c r="K5" s="102">
        <v>3494</v>
      </c>
      <c r="L5" s="102">
        <v>3506</v>
      </c>
      <c r="M5" s="102" t="s">
        <v>517</v>
      </c>
      <c r="N5" s="16">
        <v>5.799722</v>
      </c>
      <c r="P5" s="53" t="s">
        <v>138</v>
      </c>
      <c r="Q5" s="2">
        <v>54</v>
      </c>
      <c r="R5" s="2">
        <v>9</v>
      </c>
      <c r="S5" s="2">
        <v>45</v>
      </c>
      <c r="T5" s="2">
        <v>2357</v>
      </c>
      <c r="U5" s="2">
        <v>2366</v>
      </c>
      <c r="V5" s="2">
        <v>2293</v>
      </c>
      <c r="W5" s="16">
        <v>96.178589000000031</v>
      </c>
      <c r="X5" s="2">
        <v>2816</v>
      </c>
      <c r="Y5" s="2">
        <v>104603</v>
      </c>
      <c r="Z5" s="2">
        <v>85908</v>
      </c>
      <c r="AA5" s="2">
        <v>121.97025600000002</v>
      </c>
      <c r="AB5" s="102" t="str">
        <f>VLOOKUP(P5,CDM!F:G,2,0)</f>
        <v>MARIA AYESA GARRIDO BLANCO</v>
      </c>
      <c r="AE5" s="160">
        <f>MAX(CDM!A:A)</f>
        <v>45622</v>
      </c>
      <c r="AF5" s="102">
        <f>CDM!G18</f>
        <v>0</v>
      </c>
      <c r="AG5" s="102">
        <f t="shared" si="0"/>
        <v>0</v>
      </c>
      <c r="AH5" s="102">
        <f t="shared" si="1"/>
        <v>0</v>
      </c>
      <c r="AI5" s="102">
        <f t="shared" si="2"/>
        <v>0</v>
      </c>
      <c r="AP5" s="102">
        <v>86342</v>
      </c>
      <c r="AQ5" s="102" t="s">
        <v>11</v>
      </c>
      <c r="AR5" s="102" t="s">
        <v>128</v>
      </c>
    </row>
    <row r="6" spans="1:44" x14ac:dyDescent="0.25">
      <c r="A6" s="102" t="s">
        <v>667</v>
      </c>
      <c r="B6" s="102" t="s">
        <v>617</v>
      </c>
      <c r="C6" s="102">
        <v>7</v>
      </c>
      <c r="D6" s="102">
        <v>0</v>
      </c>
      <c r="E6" s="102">
        <v>7</v>
      </c>
      <c r="F6" s="102"/>
      <c r="G6" s="102"/>
      <c r="H6" s="102"/>
      <c r="I6" s="16">
        <v>5.2161109999999997</v>
      </c>
      <c r="J6" s="102">
        <v>181</v>
      </c>
      <c r="K6" s="102">
        <v>9995</v>
      </c>
      <c r="L6" s="102">
        <v>1563</v>
      </c>
      <c r="M6" s="102" t="s">
        <v>571</v>
      </c>
      <c r="N6" s="16">
        <v>5.947222</v>
      </c>
      <c r="P6" s="53" t="s">
        <v>35</v>
      </c>
      <c r="Q6" s="2">
        <v>28</v>
      </c>
      <c r="R6" s="2">
        <v>10</v>
      </c>
      <c r="S6" s="2">
        <v>18</v>
      </c>
      <c r="T6" s="2">
        <v>2894</v>
      </c>
      <c r="U6" s="2">
        <v>2900</v>
      </c>
      <c r="V6" s="2">
        <v>2597</v>
      </c>
      <c r="W6" s="16">
        <v>114.02803499999999</v>
      </c>
      <c r="X6" s="2">
        <v>3404</v>
      </c>
      <c r="Y6" s="2">
        <v>101194</v>
      </c>
      <c r="Z6" s="2">
        <v>120421</v>
      </c>
      <c r="AA6" s="2">
        <v>143.15469999999999</v>
      </c>
      <c r="AB6" s="102" t="str">
        <f>VLOOKUP(P6,CDM!F:G,2,0)</f>
        <v>MARIA AYESA GARRIDO BLANCO</v>
      </c>
      <c r="AF6" s="102">
        <f>CDM!G19</f>
        <v>0</v>
      </c>
      <c r="AG6" s="102">
        <f t="shared" si="0"/>
        <v>0</v>
      </c>
      <c r="AH6" s="102">
        <f t="shared" si="1"/>
        <v>0</v>
      </c>
      <c r="AI6" s="102">
        <f t="shared" si="2"/>
        <v>0</v>
      </c>
      <c r="AP6" s="102">
        <v>85543</v>
      </c>
      <c r="AQ6" s="102" t="s">
        <v>11</v>
      </c>
      <c r="AR6" s="102" t="s">
        <v>128</v>
      </c>
    </row>
    <row r="7" spans="1:44" x14ac:dyDescent="0.25">
      <c r="A7" s="102" t="s">
        <v>667</v>
      </c>
      <c r="B7" s="102" t="s">
        <v>618</v>
      </c>
      <c r="C7" s="102">
        <v>7</v>
      </c>
      <c r="D7" s="102">
        <v>0</v>
      </c>
      <c r="E7" s="102">
        <v>7</v>
      </c>
      <c r="F7" s="102">
        <v>57</v>
      </c>
      <c r="G7" s="102">
        <v>59</v>
      </c>
      <c r="H7" s="102">
        <v>44</v>
      </c>
      <c r="I7" s="16">
        <v>5.2894439999999996</v>
      </c>
      <c r="J7" s="102">
        <v>134</v>
      </c>
      <c r="K7" s="102">
        <v>2619</v>
      </c>
      <c r="L7" s="102">
        <v>10330</v>
      </c>
      <c r="M7" s="102" t="s">
        <v>451</v>
      </c>
      <c r="N7" s="16">
        <v>5.9583329999999997</v>
      </c>
      <c r="P7" s="53" t="s">
        <v>390</v>
      </c>
      <c r="Q7" s="2">
        <v>254</v>
      </c>
      <c r="R7" s="2">
        <v>4</v>
      </c>
      <c r="S7" s="2">
        <v>250</v>
      </c>
      <c r="T7" s="2">
        <v>1741</v>
      </c>
      <c r="U7" s="2">
        <v>1797</v>
      </c>
      <c r="V7" s="2">
        <v>1602</v>
      </c>
      <c r="W7" s="16">
        <v>74.065817999999993</v>
      </c>
      <c r="X7" s="2">
        <v>2047</v>
      </c>
      <c r="Y7" s="2">
        <v>92744</v>
      </c>
      <c r="Z7" s="2">
        <v>80939</v>
      </c>
      <c r="AA7" s="2">
        <v>87.459429999999998</v>
      </c>
      <c r="AB7" s="102" t="str">
        <f>VLOOKUP(P7,CDM!F:G,2,0)</f>
        <v>MARIA AYESA GARRIDO BLANCO</v>
      </c>
      <c r="AF7" s="102">
        <f>CDM!G20</f>
        <v>0</v>
      </c>
      <c r="AG7" s="102">
        <f t="shared" si="0"/>
        <v>0</v>
      </c>
      <c r="AH7" s="102">
        <f t="shared" si="1"/>
        <v>0</v>
      </c>
      <c r="AI7" s="102">
        <f t="shared" si="2"/>
        <v>0</v>
      </c>
      <c r="AP7" s="102">
        <v>86736</v>
      </c>
      <c r="AQ7" s="102" t="s">
        <v>35</v>
      </c>
      <c r="AR7" s="102" t="s">
        <v>128</v>
      </c>
    </row>
    <row r="8" spans="1:44" x14ac:dyDescent="0.25">
      <c r="A8" s="102" t="s">
        <v>667</v>
      </c>
      <c r="B8" s="102" t="s">
        <v>619</v>
      </c>
      <c r="C8" s="102">
        <v>0</v>
      </c>
      <c r="D8" s="102">
        <v>0</v>
      </c>
      <c r="E8" s="102">
        <v>0</v>
      </c>
      <c r="F8" s="102">
        <v>31</v>
      </c>
      <c r="G8" s="102">
        <v>31</v>
      </c>
      <c r="H8" s="102">
        <v>30</v>
      </c>
      <c r="I8" s="16">
        <v>4.2388870000000001</v>
      </c>
      <c r="J8" s="102">
        <v>127</v>
      </c>
      <c r="K8" s="102">
        <v>4313</v>
      </c>
      <c r="L8" s="102">
        <v>3686</v>
      </c>
      <c r="M8" s="102" t="s">
        <v>138</v>
      </c>
      <c r="N8" s="16">
        <v>5.8166649999999995</v>
      </c>
      <c r="P8" s="53" t="s">
        <v>11</v>
      </c>
      <c r="Q8" s="2">
        <v>181</v>
      </c>
      <c r="R8" s="2">
        <v>8</v>
      </c>
      <c r="S8" s="2">
        <v>173</v>
      </c>
      <c r="T8" s="2">
        <v>1801</v>
      </c>
      <c r="U8" s="2">
        <v>1833</v>
      </c>
      <c r="V8" s="2">
        <v>1623</v>
      </c>
      <c r="W8" s="16">
        <v>74.574158000000011</v>
      </c>
      <c r="X8" s="2">
        <v>2251</v>
      </c>
      <c r="Y8" s="2">
        <v>87105</v>
      </c>
      <c r="Z8" s="2">
        <v>67163</v>
      </c>
      <c r="AA8" s="2">
        <v>94.009157999999999</v>
      </c>
      <c r="AB8" s="102" t="str">
        <f>VLOOKUP(P8,CDM!F:G,2,0)</f>
        <v>MARIA AYESA GARRIDO BLANCO</v>
      </c>
      <c r="AF8" s="102">
        <f>CDM!G21</f>
        <v>0</v>
      </c>
      <c r="AG8" s="102">
        <f t="shared" si="0"/>
        <v>0</v>
      </c>
      <c r="AH8" s="102">
        <f t="shared" si="1"/>
        <v>0</v>
      </c>
      <c r="AI8" s="102">
        <f t="shared" si="2"/>
        <v>0</v>
      </c>
      <c r="AP8" s="102">
        <v>85579</v>
      </c>
      <c r="AQ8" s="102" t="s">
        <v>137</v>
      </c>
      <c r="AR8" s="102" t="s">
        <v>128</v>
      </c>
    </row>
    <row r="9" spans="1:44" x14ac:dyDescent="0.25">
      <c r="A9" s="102" t="s">
        <v>667</v>
      </c>
      <c r="B9" s="102" t="s">
        <v>620</v>
      </c>
      <c r="C9" s="102">
        <v>2</v>
      </c>
      <c r="D9" s="102">
        <v>1</v>
      </c>
      <c r="E9" s="102">
        <v>1</v>
      </c>
      <c r="F9" s="102">
        <v>26</v>
      </c>
      <c r="G9" s="102">
        <v>26</v>
      </c>
      <c r="H9" s="102">
        <v>26</v>
      </c>
      <c r="I9" s="16">
        <v>4.1597220000000004</v>
      </c>
      <c r="J9" s="102">
        <v>82</v>
      </c>
      <c r="K9" s="102">
        <v>6188</v>
      </c>
      <c r="L9" s="102">
        <v>5921</v>
      </c>
      <c r="M9" s="102" t="s">
        <v>117</v>
      </c>
      <c r="N9" s="16">
        <v>5.8902770000000002</v>
      </c>
      <c r="P9" s="53" t="s">
        <v>482</v>
      </c>
      <c r="Q9" s="2"/>
      <c r="R9" s="2"/>
      <c r="S9" s="2"/>
      <c r="T9" s="2"/>
      <c r="U9" s="2"/>
      <c r="V9" s="2"/>
      <c r="W9" s="16"/>
      <c r="X9" s="2"/>
      <c r="Y9" s="2"/>
      <c r="Z9" s="2"/>
      <c r="AA9" s="2"/>
      <c r="AB9" s="102" t="e">
        <f>VLOOKUP(P9,CDM!F:G,2,0)</f>
        <v>#N/A</v>
      </c>
      <c r="AP9" s="102">
        <v>86345</v>
      </c>
      <c r="AQ9" s="102" t="s">
        <v>137</v>
      </c>
      <c r="AR9" s="102" t="s">
        <v>128</v>
      </c>
    </row>
    <row r="10" spans="1:44" x14ac:dyDescent="0.25">
      <c r="A10" s="102" t="s">
        <v>667</v>
      </c>
      <c r="B10" s="102" t="s">
        <v>621</v>
      </c>
      <c r="C10" s="102">
        <v>1</v>
      </c>
      <c r="D10" s="102">
        <v>0</v>
      </c>
      <c r="E10" s="102">
        <v>1</v>
      </c>
      <c r="F10" s="102">
        <v>74</v>
      </c>
      <c r="G10" s="102">
        <v>76</v>
      </c>
      <c r="H10" s="102">
        <v>73</v>
      </c>
      <c r="I10" s="16">
        <v>5.947222</v>
      </c>
      <c r="J10" s="102">
        <v>205</v>
      </c>
      <c r="K10" s="102">
        <v>3925</v>
      </c>
      <c r="L10" s="102">
        <v>4850</v>
      </c>
      <c r="M10" s="102" t="s">
        <v>212</v>
      </c>
      <c r="N10" s="16">
        <v>6.8180550000000002</v>
      </c>
      <c r="P10" s="53" t="s">
        <v>384</v>
      </c>
      <c r="Q10" s="2">
        <v>112</v>
      </c>
      <c r="R10" s="2">
        <v>12</v>
      </c>
      <c r="S10" s="2">
        <v>100</v>
      </c>
      <c r="T10" s="2">
        <v>1831</v>
      </c>
      <c r="U10" s="2">
        <v>1855</v>
      </c>
      <c r="V10" s="2">
        <v>1625</v>
      </c>
      <c r="W10" s="16">
        <v>77.345820000000018</v>
      </c>
      <c r="X10" s="2">
        <v>2114</v>
      </c>
      <c r="Y10" s="2">
        <v>88934</v>
      </c>
      <c r="Z10" s="2">
        <v>96680</v>
      </c>
      <c r="AA10" s="2">
        <v>91.231651999999997</v>
      </c>
      <c r="AB10" s="102" t="str">
        <f>VLOOKUP(P10,CDM!F:G,2,0)</f>
        <v>MARIA AYESA GARRIDO BLANCO</v>
      </c>
      <c r="AP10" s="102">
        <v>85901</v>
      </c>
      <c r="AQ10" s="102" t="s">
        <v>87</v>
      </c>
      <c r="AR10" s="102" t="s">
        <v>128</v>
      </c>
    </row>
    <row r="11" spans="1:44" x14ac:dyDescent="0.25">
      <c r="A11" s="102" t="s">
        <v>667</v>
      </c>
      <c r="B11" s="102" t="s">
        <v>623</v>
      </c>
      <c r="C11" s="102">
        <v>3</v>
      </c>
      <c r="D11" s="102">
        <v>0</v>
      </c>
      <c r="E11" s="102">
        <v>3</v>
      </c>
      <c r="F11" s="102">
        <v>59</v>
      </c>
      <c r="G11" s="102">
        <v>59</v>
      </c>
      <c r="H11" s="102">
        <v>59</v>
      </c>
      <c r="I11" s="16">
        <v>5.3452770000000003</v>
      </c>
      <c r="J11" s="102">
        <v>154</v>
      </c>
      <c r="K11" s="102">
        <v>3780</v>
      </c>
      <c r="L11" s="102">
        <v>6101</v>
      </c>
      <c r="M11" s="102" t="s">
        <v>35</v>
      </c>
      <c r="N11" s="16">
        <v>6.7933329999999996</v>
      </c>
      <c r="P11" s="53" t="s">
        <v>518</v>
      </c>
      <c r="Q11" s="2">
        <v>47</v>
      </c>
      <c r="R11" s="2">
        <v>3</v>
      </c>
      <c r="S11" s="2">
        <v>44</v>
      </c>
      <c r="T11" s="2">
        <v>1496</v>
      </c>
      <c r="U11" s="2">
        <v>1561</v>
      </c>
      <c r="V11" s="2">
        <v>1353</v>
      </c>
      <c r="W11" s="16">
        <v>48.533880999999994</v>
      </c>
      <c r="X11" s="2">
        <v>1671</v>
      </c>
      <c r="Y11" s="2">
        <v>64790</v>
      </c>
      <c r="Z11" s="2">
        <v>22569</v>
      </c>
      <c r="AA11" s="2">
        <v>55.428046000000002</v>
      </c>
      <c r="AB11" s="102" t="str">
        <f>VLOOKUP(P11,CDM!F:G,2,0)</f>
        <v>RAQUEL GARCIA SUESCUM</v>
      </c>
      <c r="AP11" s="102">
        <v>85609</v>
      </c>
      <c r="AQ11" s="102" t="s">
        <v>81</v>
      </c>
      <c r="AR11" s="102" t="s">
        <v>128</v>
      </c>
    </row>
    <row r="12" spans="1:44" x14ac:dyDescent="0.25">
      <c r="A12" s="102" t="s">
        <v>667</v>
      </c>
      <c r="B12" s="102" t="s">
        <v>624</v>
      </c>
      <c r="C12" s="102">
        <v>8</v>
      </c>
      <c r="D12" s="102">
        <v>1</v>
      </c>
      <c r="E12" s="102">
        <v>7</v>
      </c>
      <c r="F12" s="102">
        <v>25</v>
      </c>
      <c r="G12" s="102">
        <v>26</v>
      </c>
      <c r="H12" s="102">
        <v>24</v>
      </c>
      <c r="I12" s="16">
        <v>4.2358330000000004</v>
      </c>
      <c r="J12" s="102">
        <v>63</v>
      </c>
      <c r="K12" s="102">
        <v>6332</v>
      </c>
      <c r="L12" s="102">
        <v>4855</v>
      </c>
      <c r="M12" s="102" t="s">
        <v>436</v>
      </c>
      <c r="N12" s="16">
        <v>4.8216660000000005</v>
      </c>
      <c r="P12" s="53" t="s">
        <v>516</v>
      </c>
      <c r="Q12" s="2">
        <v>71</v>
      </c>
      <c r="R12" s="2">
        <v>7</v>
      </c>
      <c r="S12" s="2">
        <v>64</v>
      </c>
      <c r="T12" s="2">
        <v>1598</v>
      </c>
      <c r="U12" s="2">
        <v>1617</v>
      </c>
      <c r="V12" s="2">
        <v>1571</v>
      </c>
      <c r="W12" s="16">
        <v>61.450825000000002</v>
      </c>
      <c r="X12" s="2">
        <v>1990</v>
      </c>
      <c r="Y12" s="2">
        <v>93553</v>
      </c>
      <c r="Z12" s="2">
        <v>32464</v>
      </c>
      <c r="AA12" s="2">
        <v>70.824993000000006</v>
      </c>
      <c r="AB12" s="102" t="str">
        <f>VLOOKUP(P12,CDM!F:G,2,0)</f>
        <v>RAQUEL GARCIA SUESCUM</v>
      </c>
      <c r="AP12" s="102">
        <v>85894</v>
      </c>
      <c r="AQ12" s="102" t="s">
        <v>85</v>
      </c>
      <c r="AR12" s="102" t="s">
        <v>128</v>
      </c>
    </row>
    <row r="13" spans="1:44" x14ac:dyDescent="0.25">
      <c r="A13" s="102" t="s">
        <v>667</v>
      </c>
      <c r="B13" s="102" t="s">
        <v>625</v>
      </c>
      <c r="C13" s="102">
        <v>8</v>
      </c>
      <c r="D13" s="102">
        <v>1</v>
      </c>
      <c r="E13" s="102">
        <v>7</v>
      </c>
      <c r="F13" s="102">
        <v>69</v>
      </c>
      <c r="G13" s="102">
        <v>69</v>
      </c>
      <c r="H13" s="102">
        <v>67</v>
      </c>
      <c r="I13" s="16">
        <v>4.5949999999999998</v>
      </c>
      <c r="J13" s="102">
        <v>130</v>
      </c>
      <c r="K13" s="102">
        <v>5567</v>
      </c>
      <c r="L13" s="102">
        <v>4162</v>
      </c>
      <c r="M13" s="102" t="s">
        <v>244</v>
      </c>
      <c r="N13" s="16">
        <v>5.0958329999999998</v>
      </c>
      <c r="P13" s="53" t="s">
        <v>117</v>
      </c>
      <c r="Q13" s="2">
        <v>81</v>
      </c>
      <c r="R13" s="2">
        <v>9</v>
      </c>
      <c r="S13" s="2">
        <v>72</v>
      </c>
      <c r="T13" s="2">
        <v>2022</v>
      </c>
      <c r="U13" s="2">
        <v>2036</v>
      </c>
      <c r="V13" s="2">
        <v>1744</v>
      </c>
      <c r="W13" s="16">
        <v>101.79275799999999</v>
      </c>
      <c r="X13" s="2">
        <v>2503</v>
      </c>
      <c r="Y13" s="2">
        <v>109631</v>
      </c>
      <c r="Z13" s="2">
        <v>110040</v>
      </c>
      <c r="AA13" s="2">
        <v>122.57192400000002</v>
      </c>
      <c r="AB13" s="102" t="str">
        <f>VLOOKUP(P13,CDM!F:G,2,0)</f>
        <v>MARIA AYESA GARRIDO BLANCO</v>
      </c>
      <c r="AP13" s="102">
        <v>86005</v>
      </c>
      <c r="AQ13" s="102" t="s">
        <v>117</v>
      </c>
      <c r="AR13" s="102" t="s">
        <v>128</v>
      </c>
    </row>
    <row r="14" spans="1:44" x14ac:dyDescent="0.25">
      <c r="A14" s="102" t="s">
        <v>667</v>
      </c>
      <c r="B14" s="102" t="s">
        <v>626</v>
      </c>
      <c r="C14" s="102">
        <v>1</v>
      </c>
      <c r="D14" s="102">
        <v>0</v>
      </c>
      <c r="E14" s="102">
        <v>1</v>
      </c>
      <c r="F14" s="102">
        <v>79</v>
      </c>
      <c r="G14" s="102">
        <v>79</v>
      </c>
      <c r="H14" s="102">
        <v>79</v>
      </c>
      <c r="I14" s="16">
        <v>5.1094439999999999</v>
      </c>
      <c r="J14" s="102">
        <v>200</v>
      </c>
      <c r="K14" s="102">
        <v>5329</v>
      </c>
      <c r="L14" s="102">
        <v>3648</v>
      </c>
      <c r="M14" s="102" t="s">
        <v>609</v>
      </c>
      <c r="N14" s="16">
        <v>5.7872219999999999</v>
      </c>
      <c r="P14" s="53" t="s">
        <v>7</v>
      </c>
      <c r="Q14" s="2">
        <v>77</v>
      </c>
      <c r="R14" s="2">
        <v>8</v>
      </c>
      <c r="S14" s="2">
        <v>69</v>
      </c>
      <c r="T14" s="2">
        <v>1269</v>
      </c>
      <c r="U14" s="2">
        <v>1278</v>
      </c>
      <c r="V14" s="2">
        <v>1049</v>
      </c>
      <c r="W14" s="16">
        <v>72.898882</v>
      </c>
      <c r="X14" s="2">
        <v>1481</v>
      </c>
      <c r="Y14" s="2">
        <v>97768</v>
      </c>
      <c r="Z14" s="2">
        <v>77443</v>
      </c>
      <c r="AA14" s="2">
        <v>82.633325999999997</v>
      </c>
      <c r="AB14" s="102" t="str">
        <f>VLOOKUP(P14,CDM!F:G,2,0)</f>
        <v>MARIA AYESA GARRIDO BLANCO</v>
      </c>
      <c r="AP14" s="102">
        <v>85986</v>
      </c>
      <c r="AQ14" s="102" t="s">
        <v>120</v>
      </c>
      <c r="AR14" s="102" t="s">
        <v>128</v>
      </c>
    </row>
    <row r="15" spans="1:44" x14ac:dyDescent="0.25">
      <c r="A15" s="102" t="s">
        <v>667</v>
      </c>
      <c r="B15" s="102" t="s">
        <v>627</v>
      </c>
      <c r="C15" s="102">
        <v>1</v>
      </c>
      <c r="D15" s="102">
        <v>0</v>
      </c>
      <c r="E15" s="102">
        <v>1</v>
      </c>
      <c r="F15" s="102">
        <v>71</v>
      </c>
      <c r="G15" s="102">
        <v>72</v>
      </c>
      <c r="H15" s="102">
        <v>71</v>
      </c>
      <c r="I15" s="16">
        <v>5.9294440000000002</v>
      </c>
      <c r="J15" s="102">
        <v>160</v>
      </c>
      <c r="K15" s="102">
        <v>2665</v>
      </c>
      <c r="L15" s="102">
        <v>8407</v>
      </c>
      <c r="M15" s="102" t="s">
        <v>121</v>
      </c>
      <c r="N15" s="16">
        <v>6.9219440000000008</v>
      </c>
      <c r="P15" s="53" t="s">
        <v>120</v>
      </c>
      <c r="Q15" s="2">
        <v>190</v>
      </c>
      <c r="R15" s="2">
        <v>10</v>
      </c>
      <c r="S15" s="2">
        <v>180</v>
      </c>
      <c r="T15" s="2">
        <v>2173</v>
      </c>
      <c r="U15" s="2">
        <v>2179</v>
      </c>
      <c r="V15" s="2">
        <v>2144</v>
      </c>
      <c r="W15" s="16">
        <v>93.127212000000014</v>
      </c>
      <c r="X15" s="2">
        <v>2492</v>
      </c>
      <c r="Y15" s="2">
        <v>152014</v>
      </c>
      <c r="Z15" s="2">
        <v>56928</v>
      </c>
      <c r="AA15" s="2">
        <v>107.14943699999999</v>
      </c>
      <c r="AB15" s="102" t="str">
        <f>VLOOKUP(P15,CDM!F:G,2,0)</f>
        <v>MARIA AYESA GARRIDO BLANCO</v>
      </c>
      <c r="AP15" s="102">
        <v>85987</v>
      </c>
      <c r="AQ15" s="102" t="s">
        <v>121</v>
      </c>
      <c r="AR15" s="102" t="s">
        <v>128</v>
      </c>
    </row>
    <row r="16" spans="1:44" x14ac:dyDescent="0.25">
      <c r="A16" s="102" t="s">
        <v>667</v>
      </c>
      <c r="B16" s="102" t="s">
        <v>649</v>
      </c>
      <c r="C16" s="102">
        <v>13</v>
      </c>
      <c r="D16" s="102">
        <v>0</v>
      </c>
      <c r="E16" s="102">
        <v>13</v>
      </c>
      <c r="F16" s="102">
        <v>88</v>
      </c>
      <c r="G16" s="102">
        <v>88</v>
      </c>
      <c r="H16" s="102">
        <v>81</v>
      </c>
      <c r="I16" s="16">
        <v>4.2569439999999998</v>
      </c>
      <c r="J16" s="102">
        <v>191</v>
      </c>
      <c r="K16" s="102">
        <v>4252</v>
      </c>
      <c r="L16" s="102">
        <v>1384</v>
      </c>
      <c r="M16" s="102" t="s">
        <v>557</v>
      </c>
      <c r="N16" s="16">
        <v>4.8224999999999998</v>
      </c>
      <c r="P16" s="53" t="s">
        <v>244</v>
      </c>
      <c r="Q16" s="2">
        <v>127</v>
      </c>
      <c r="R16" s="2">
        <v>11</v>
      </c>
      <c r="S16" s="2">
        <v>116</v>
      </c>
      <c r="T16" s="2">
        <v>1380</v>
      </c>
      <c r="U16" s="2">
        <v>1388</v>
      </c>
      <c r="V16" s="2">
        <v>1297</v>
      </c>
      <c r="W16" s="16">
        <v>67.770542000000006</v>
      </c>
      <c r="X16" s="2">
        <v>1769</v>
      </c>
      <c r="Y16" s="2">
        <v>91533</v>
      </c>
      <c r="Z16" s="2">
        <v>65060</v>
      </c>
      <c r="AA16" s="2">
        <v>76.913877999999983</v>
      </c>
      <c r="AB16" s="102" t="str">
        <f>VLOOKUP(P16,CDM!F:G,2,0)</f>
        <v>RAQUEL GARCIA SUESCUM</v>
      </c>
      <c r="AP16" s="102">
        <v>86346</v>
      </c>
      <c r="AQ16" s="102" t="s">
        <v>114</v>
      </c>
      <c r="AR16" s="102" t="s">
        <v>128</v>
      </c>
    </row>
    <row r="17" spans="1:44" x14ac:dyDescent="0.25">
      <c r="A17" s="102" t="s">
        <v>667</v>
      </c>
      <c r="B17" s="102" t="s">
        <v>628</v>
      </c>
      <c r="C17" s="102">
        <v>4</v>
      </c>
      <c r="D17" s="102">
        <v>1</v>
      </c>
      <c r="E17" s="102">
        <v>3</v>
      </c>
      <c r="F17" s="102"/>
      <c r="G17" s="102"/>
      <c r="H17" s="102"/>
      <c r="I17" s="16">
        <v>5.9347209999999997</v>
      </c>
      <c r="J17" s="102">
        <v>122</v>
      </c>
      <c r="K17" s="102">
        <v>10188</v>
      </c>
      <c r="L17" s="102">
        <v>5040</v>
      </c>
      <c r="M17" s="102" t="s">
        <v>124</v>
      </c>
      <c r="N17" s="16">
        <v>6.4436099999999996</v>
      </c>
      <c r="P17" s="53" t="s">
        <v>451</v>
      </c>
      <c r="Q17" s="2">
        <v>140</v>
      </c>
      <c r="R17" s="2">
        <v>1</v>
      </c>
      <c r="S17" s="2">
        <v>139</v>
      </c>
      <c r="T17" s="2">
        <v>2343</v>
      </c>
      <c r="U17" s="2">
        <v>2416</v>
      </c>
      <c r="V17" s="2">
        <v>1614</v>
      </c>
      <c r="W17" s="16">
        <v>91.564158000000006</v>
      </c>
      <c r="X17" s="2">
        <v>2875</v>
      </c>
      <c r="Y17" s="2">
        <v>82595</v>
      </c>
      <c r="Z17" s="2">
        <v>131033</v>
      </c>
      <c r="AA17" s="2">
        <v>104.06832399999999</v>
      </c>
      <c r="AB17" s="102" t="str">
        <f>VLOOKUP(P17,CDM!F:G,2,0)</f>
        <v>MARIA AYESA GARRIDO BLANCO</v>
      </c>
      <c r="AP17" s="102">
        <v>85908</v>
      </c>
      <c r="AQ17" s="102" t="s">
        <v>122</v>
      </c>
      <c r="AR17" s="102" t="s">
        <v>128</v>
      </c>
    </row>
    <row r="18" spans="1:44" x14ac:dyDescent="0.25">
      <c r="A18" s="102" t="s">
        <v>667</v>
      </c>
      <c r="B18" s="102" t="s">
        <v>630</v>
      </c>
      <c r="C18" s="102">
        <v>3</v>
      </c>
      <c r="D18" s="102">
        <v>0</v>
      </c>
      <c r="E18" s="102">
        <v>3</v>
      </c>
      <c r="F18" s="102">
        <v>70</v>
      </c>
      <c r="G18" s="102">
        <v>70</v>
      </c>
      <c r="H18" s="102">
        <v>70</v>
      </c>
      <c r="I18" s="16">
        <v>3.8644440000000002</v>
      </c>
      <c r="J18" s="102">
        <v>138</v>
      </c>
      <c r="K18" s="102">
        <v>4693</v>
      </c>
      <c r="L18" s="102">
        <v>2310</v>
      </c>
      <c r="M18" s="102" t="s">
        <v>516</v>
      </c>
      <c r="N18" s="16">
        <v>4.4572219999999998</v>
      </c>
      <c r="P18" s="53" t="s">
        <v>477</v>
      </c>
      <c r="Q18" s="2">
        <v>18</v>
      </c>
      <c r="R18" s="2">
        <v>7</v>
      </c>
      <c r="S18" s="2">
        <v>11</v>
      </c>
      <c r="T18" s="2">
        <v>2922</v>
      </c>
      <c r="U18" s="2">
        <v>2958</v>
      </c>
      <c r="V18" s="2">
        <v>2717</v>
      </c>
      <c r="W18" s="16">
        <v>81.662207999999978</v>
      </c>
      <c r="X18" s="2">
        <v>3417</v>
      </c>
      <c r="Y18" s="2">
        <v>116258</v>
      </c>
      <c r="Z18" s="2">
        <v>32455</v>
      </c>
      <c r="AA18" s="2">
        <v>100.21165499999999</v>
      </c>
      <c r="AB18" s="102" t="str">
        <f>VLOOKUP(P18,CDM!F:G,2,0)</f>
        <v>MARIA AYESA GARRIDO BLANCO</v>
      </c>
      <c r="AP18" s="102">
        <v>86013</v>
      </c>
      <c r="AQ18" s="102" t="s">
        <v>124</v>
      </c>
      <c r="AR18" s="102" t="s">
        <v>128</v>
      </c>
    </row>
    <row r="19" spans="1:44" x14ac:dyDescent="0.25">
      <c r="A19" s="102" t="s">
        <v>667</v>
      </c>
      <c r="B19" s="102" t="s">
        <v>631</v>
      </c>
      <c r="C19" s="102">
        <v>0</v>
      </c>
      <c r="D19" s="102">
        <v>0</v>
      </c>
      <c r="E19" s="102">
        <v>0</v>
      </c>
      <c r="F19" s="102">
        <v>66</v>
      </c>
      <c r="G19" s="102">
        <v>69</v>
      </c>
      <c r="H19" s="102">
        <v>65</v>
      </c>
      <c r="I19" s="16">
        <v>4.3766660000000002</v>
      </c>
      <c r="J19" s="102">
        <v>161</v>
      </c>
      <c r="K19" s="102">
        <v>5795</v>
      </c>
      <c r="L19" s="102">
        <v>2166</v>
      </c>
      <c r="M19" s="102" t="s">
        <v>611</v>
      </c>
      <c r="N19" s="16">
        <v>4.9558330000000002</v>
      </c>
      <c r="P19" s="53" t="s">
        <v>436</v>
      </c>
      <c r="Q19" s="2">
        <v>71</v>
      </c>
      <c r="R19" s="2">
        <v>7</v>
      </c>
      <c r="S19" s="2">
        <v>64</v>
      </c>
      <c r="T19" s="2">
        <v>1254</v>
      </c>
      <c r="U19" s="2">
        <v>1259</v>
      </c>
      <c r="V19" s="2">
        <v>1017</v>
      </c>
      <c r="W19" s="16">
        <v>66.351096999999996</v>
      </c>
      <c r="X19" s="2">
        <v>1596</v>
      </c>
      <c r="Y19" s="2">
        <v>73932</v>
      </c>
      <c r="Z19" s="2">
        <v>83384</v>
      </c>
      <c r="AA19" s="2">
        <v>77.101651000000004</v>
      </c>
      <c r="AB19" s="102" t="str">
        <f>VLOOKUP(P19,CDM!F:G,2,0)</f>
        <v>MARIA AYESA GARRIDO BLANCO</v>
      </c>
      <c r="AP19" s="102">
        <v>85910</v>
      </c>
      <c r="AQ19" s="102" t="s">
        <v>77</v>
      </c>
      <c r="AR19" s="102" t="s">
        <v>39</v>
      </c>
    </row>
    <row r="20" spans="1:44" x14ac:dyDescent="0.25">
      <c r="A20" s="102" t="s">
        <v>667</v>
      </c>
      <c r="B20" s="102" t="s">
        <v>632</v>
      </c>
      <c r="C20" s="102">
        <v>11</v>
      </c>
      <c r="D20" s="102">
        <v>0</v>
      </c>
      <c r="E20" s="102">
        <v>11</v>
      </c>
      <c r="F20" s="102"/>
      <c r="G20" s="102"/>
      <c r="H20" s="102"/>
      <c r="I20" s="16">
        <v>4.154166</v>
      </c>
      <c r="J20" s="102">
        <v>129</v>
      </c>
      <c r="K20" s="102">
        <v>7692</v>
      </c>
      <c r="L20" s="102">
        <v>1727</v>
      </c>
      <c r="M20" s="102" t="s">
        <v>576</v>
      </c>
      <c r="N20" s="16">
        <v>4.7480549999999999</v>
      </c>
      <c r="P20" s="53" t="s">
        <v>123</v>
      </c>
      <c r="Q20" s="2">
        <v>115</v>
      </c>
      <c r="R20" s="2">
        <v>14</v>
      </c>
      <c r="S20" s="2">
        <v>101</v>
      </c>
      <c r="T20" s="2">
        <v>1379</v>
      </c>
      <c r="U20" s="2">
        <v>1410</v>
      </c>
      <c r="V20" s="2">
        <v>1113</v>
      </c>
      <c r="W20" s="16">
        <v>77.053318999999988</v>
      </c>
      <c r="X20" s="2">
        <v>1810</v>
      </c>
      <c r="Y20" s="2">
        <v>112051</v>
      </c>
      <c r="Z20" s="2">
        <v>78714</v>
      </c>
      <c r="AA20" s="2">
        <v>95.970266000000009</v>
      </c>
      <c r="AB20" s="102" t="str">
        <f>VLOOKUP(P20,CDM!F:G,2,0)</f>
        <v>MARIA AYESA GARRIDO BLANCO</v>
      </c>
      <c r="AP20" s="102">
        <v>86772</v>
      </c>
      <c r="AQ20" s="102" t="s">
        <v>213</v>
      </c>
      <c r="AR20" s="102" t="s">
        <v>39</v>
      </c>
    </row>
    <row r="21" spans="1:44" x14ac:dyDescent="0.25">
      <c r="A21" s="102" t="s">
        <v>667</v>
      </c>
      <c r="B21" s="102" t="s">
        <v>633</v>
      </c>
      <c r="C21" s="102">
        <v>0</v>
      </c>
      <c r="D21" s="102">
        <v>0</v>
      </c>
      <c r="E21" s="102">
        <v>0</v>
      </c>
      <c r="F21" s="102">
        <v>4</v>
      </c>
      <c r="G21" s="102">
        <v>4</v>
      </c>
      <c r="H21" s="102">
        <v>4</v>
      </c>
      <c r="I21" s="16">
        <v>4.3222209999999999</v>
      </c>
      <c r="J21" s="102">
        <v>183</v>
      </c>
      <c r="K21" s="102">
        <v>5919</v>
      </c>
      <c r="L21" s="102">
        <v>3500</v>
      </c>
      <c r="M21" s="102" t="s">
        <v>582</v>
      </c>
      <c r="N21" s="16">
        <v>5.6683319999999995</v>
      </c>
      <c r="P21" s="53" t="s">
        <v>85</v>
      </c>
      <c r="Q21" s="2">
        <v>46</v>
      </c>
      <c r="R21" s="2">
        <v>6</v>
      </c>
      <c r="S21" s="2">
        <v>40</v>
      </c>
      <c r="T21" s="2">
        <v>2847</v>
      </c>
      <c r="U21" s="2">
        <v>2865</v>
      </c>
      <c r="V21" s="2">
        <v>2773</v>
      </c>
      <c r="W21" s="16">
        <v>103.58137000000002</v>
      </c>
      <c r="X21" s="2">
        <v>3143</v>
      </c>
      <c r="Y21" s="2">
        <v>104547</v>
      </c>
      <c r="Z21" s="2">
        <v>99255</v>
      </c>
      <c r="AA21" s="2">
        <v>125.863867</v>
      </c>
      <c r="AB21" s="102" t="str">
        <f>VLOOKUP(P21,CDM!F:G,2,0)</f>
        <v>MARIA AYESA GARRIDO BLANCO</v>
      </c>
      <c r="AP21" s="102">
        <v>86807</v>
      </c>
      <c r="AQ21" s="102" t="s">
        <v>244</v>
      </c>
      <c r="AR21" s="102" t="s">
        <v>39</v>
      </c>
    </row>
    <row r="22" spans="1:44" x14ac:dyDescent="0.25">
      <c r="A22" s="102" t="s">
        <v>667</v>
      </c>
      <c r="B22" s="102" t="s">
        <v>651</v>
      </c>
      <c r="C22" s="102">
        <v>5</v>
      </c>
      <c r="D22" s="102">
        <v>0</v>
      </c>
      <c r="E22" s="102">
        <v>5</v>
      </c>
      <c r="F22" s="102">
        <v>50</v>
      </c>
      <c r="G22" s="102">
        <v>51</v>
      </c>
      <c r="H22" s="102">
        <v>47</v>
      </c>
      <c r="I22" s="16">
        <v>4.4113879999999996</v>
      </c>
      <c r="J22" s="102">
        <v>112</v>
      </c>
      <c r="K22" s="102">
        <v>3557</v>
      </c>
      <c r="L22" s="102">
        <v>5365</v>
      </c>
      <c r="M22" s="102" t="s">
        <v>384</v>
      </c>
      <c r="N22" s="16">
        <v>4.994999</v>
      </c>
      <c r="P22" s="53" t="s">
        <v>555</v>
      </c>
      <c r="Q22" s="2">
        <v>310</v>
      </c>
      <c r="R22" s="2">
        <v>6</v>
      </c>
      <c r="S22" s="2">
        <v>304</v>
      </c>
      <c r="T22" s="2">
        <v>3221</v>
      </c>
      <c r="U22" s="2">
        <v>3334</v>
      </c>
      <c r="V22" s="2">
        <v>3167</v>
      </c>
      <c r="W22" s="16">
        <v>94.546644000000001</v>
      </c>
      <c r="X22" s="2">
        <v>3763</v>
      </c>
      <c r="Y22" s="2">
        <v>132907</v>
      </c>
      <c r="Z22" s="2">
        <v>43957</v>
      </c>
      <c r="AA22" s="2">
        <v>112.70553600000001</v>
      </c>
      <c r="AB22" s="102" t="str">
        <f>VLOOKUP(P22,CDM!F:G,2,0)</f>
        <v>RAQUEL GARCIA SUESCUM</v>
      </c>
      <c r="AP22" s="102">
        <v>86007</v>
      </c>
      <c r="AQ22" s="102" t="s">
        <v>123</v>
      </c>
      <c r="AR22" s="102" t="s">
        <v>128</v>
      </c>
    </row>
    <row r="23" spans="1:44" x14ac:dyDescent="0.25">
      <c r="A23" s="102" t="s">
        <v>667</v>
      </c>
      <c r="B23" s="102" t="s">
        <v>635</v>
      </c>
      <c r="C23" s="102">
        <v>1</v>
      </c>
      <c r="D23" s="102">
        <v>1</v>
      </c>
      <c r="E23" s="102">
        <v>0</v>
      </c>
      <c r="F23" s="102">
        <v>52</v>
      </c>
      <c r="G23" s="102">
        <v>52</v>
      </c>
      <c r="H23" s="102">
        <v>52</v>
      </c>
      <c r="I23" s="16">
        <v>4.4699989999999996</v>
      </c>
      <c r="J23" s="102">
        <v>116</v>
      </c>
      <c r="K23" s="102">
        <v>4607</v>
      </c>
      <c r="L23" s="102">
        <v>5534</v>
      </c>
      <c r="M23" s="102" t="s">
        <v>612</v>
      </c>
      <c r="N23" s="16">
        <v>5.0569430000000004</v>
      </c>
      <c r="P23" s="53" t="s">
        <v>557</v>
      </c>
      <c r="Q23" s="2">
        <v>208</v>
      </c>
      <c r="R23" s="2">
        <v>5</v>
      </c>
      <c r="S23" s="2">
        <v>203</v>
      </c>
      <c r="T23" s="2">
        <v>3325</v>
      </c>
      <c r="U23" s="2">
        <v>3356</v>
      </c>
      <c r="V23" s="2">
        <v>3108</v>
      </c>
      <c r="W23" s="16">
        <v>88.020823000000007</v>
      </c>
      <c r="X23" s="2">
        <v>3910</v>
      </c>
      <c r="Y23" s="2">
        <v>102618</v>
      </c>
      <c r="Z23" s="2">
        <v>29050</v>
      </c>
      <c r="AA23" s="2">
        <v>101.09887500000001</v>
      </c>
      <c r="AB23" s="102" t="str">
        <f>VLOOKUP(P23,CDM!F:G,2,0)</f>
        <v>RAQUEL GARCIA SUESCUM</v>
      </c>
      <c r="AP23" s="102">
        <v>85590</v>
      </c>
      <c r="AQ23" s="102" t="s">
        <v>228</v>
      </c>
      <c r="AR23" s="102" t="s">
        <v>128</v>
      </c>
    </row>
    <row r="24" spans="1:44" x14ac:dyDescent="0.25">
      <c r="A24" s="102" t="s">
        <v>667</v>
      </c>
      <c r="B24" s="102" t="s">
        <v>636</v>
      </c>
      <c r="C24" s="102">
        <v>4</v>
      </c>
      <c r="D24" s="102">
        <v>0</v>
      </c>
      <c r="E24" s="102">
        <v>4</v>
      </c>
      <c r="F24" s="102">
        <v>80</v>
      </c>
      <c r="G24" s="102">
        <v>80</v>
      </c>
      <c r="H24" s="102">
        <v>80</v>
      </c>
      <c r="I24" s="16">
        <v>5.3052770000000002</v>
      </c>
      <c r="J24" s="102">
        <v>190</v>
      </c>
      <c r="K24" s="102">
        <v>6869</v>
      </c>
      <c r="L24" s="102">
        <v>3068</v>
      </c>
      <c r="M24" s="102" t="s">
        <v>572</v>
      </c>
      <c r="N24" s="16">
        <v>5.9919440000000002</v>
      </c>
      <c r="P24" s="53" t="s">
        <v>397</v>
      </c>
      <c r="Q24" s="2">
        <v>211</v>
      </c>
      <c r="R24" s="2">
        <v>6</v>
      </c>
      <c r="S24" s="2">
        <v>205</v>
      </c>
      <c r="T24" s="2">
        <v>3081</v>
      </c>
      <c r="U24" s="2">
        <v>3113</v>
      </c>
      <c r="V24" s="2">
        <v>2802</v>
      </c>
      <c r="W24" s="16">
        <v>101.44110000000001</v>
      </c>
      <c r="X24" s="2">
        <v>3337</v>
      </c>
      <c r="Y24" s="2">
        <v>108103</v>
      </c>
      <c r="Z24" s="2">
        <v>125057</v>
      </c>
      <c r="AA24" s="2">
        <v>117.09220999999998</v>
      </c>
      <c r="AB24" s="102" t="str">
        <f>VLOOKUP(P24,CDM!F:G,2,0)</f>
        <v>MARIA AYESA GARRIDO BLANCO</v>
      </c>
      <c r="AP24" s="102">
        <v>85994</v>
      </c>
      <c r="AQ24" s="102" t="s">
        <v>210</v>
      </c>
      <c r="AR24" s="102" t="s">
        <v>128</v>
      </c>
    </row>
    <row r="25" spans="1:44" x14ac:dyDescent="0.25">
      <c r="A25" s="102" t="s">
        <v>667</v>
      </c>
      <c r="B25" s="102" t="s">
        <v>639</v>
      </c>
      <c r="C25" s="102">
        <v>3</v>
      </c>
      <c r="D25" s="102">
        <v>0</v>
      </c>
      <c r="E25" s="102">
        <v>3</v>
      </c>
      <c r="F25" s="102">
        <v>2</v>
      </c>
      <c r="G25" s="102">
        <v>2</v>
      </c>
      <c r="H25" s="102">
        <v>0</v>
      </c>
      <c r="I25" s="16">
        <v>5.2774989999999997</v>
      </c>
      <c r="J25" s="102">
        <v>176</v>
      </c>
      <c r="K25" s="102">
        <v>5857</v>
      </c>
      <c r="L25" s="102">
        <v>5231</v>
      </c>
      <c r="M25" s="102" t="s">
        <v>573</v>
      </c>
      <c r="N25" s="16">
        <v>5.9624990000000002</v>
      </c>
      <c r="P25" s="53" t="s">
        <v>87</v>
      </c>
      <c r="Q25" s="2">
        <v>38</v>
      </c>
      <c r="R25" s="2">
        <v>9</v>
      </c>
      <c r="S25" s="2">
        <v>29</v>
      </c>
      <c r="T25" s="2">
        <v>2702</v>
      </c>
      <c r="U25" s="2">
        <v>2715</v>
      </c>
      <c r="V25" s="2">
        <v>2429</v>
      </c>
      <c r="W25" s="16">
        <v>105.26859200000001</v>
      </c>
      <c r="X25" s="2">
        <v>2908</v>
      </c>
      <c r="Y25" s="2">
        <v>116676</v>
      </c>
      <c r="Z25" s="2">
        <v>104917</v>
      </c>
      <c r="AA25" s="2">
        <v>128.95970599999998</v>
      </c>
      <c r="AB25" s="102" t="str">
        <f>VLOOKUP(P25,CDM!F:G,2,0)</f>
        <v>MARIA AYESA GARRIDO BLANCO</v>
      </c>
      <c r="AP25" s="102">
        <v>86015</v>
      </c>
      <c r="AQ25" s="102" t="s">
        <v>212</v>
      </c>
      <c r="AR25" s="102" t="s">
        <v>128</v>
      </c>
    </row>
    <row r="26" spans="1:44" x14ac:dyDescent="0.25">
      <c r="A26" s="102" t="s">
        <v>667</v>
      </c>
      <c r="B26" s="102" t="s">
        <v>640</v>
      </c>
      <c r="C26" s="102">
        <v>2</v>
      </c>
      <c r="D26" s="102">
        <v>0</v>
      </c>
      <c r="E26" s="102">
        <v>2</v>
      </c>
      <c r="F26" s="102">
        <v>38</v>
      </c>
      <c r="G26" s="102">
        <v>39</v>
      </c>
      <c r="H26" s="102">
        <v>38</v>
      </c>
      <c r="I26" s="16">
        <v>4.33</v>
      </c>
      <c r="J26" s="102">
        <v>167</v>
      </c>
      <c r="K26" s="102">
        <v>3242</v>
      </c>
      <c r="L26" s="102">
        <v>5772</v>
      </c>
      <c r="M26" s="102" t="s">
        <v>389</v>
      </c>
      <c r="N26" s="16">
        <v>5.8972219999999993</v>
      </c>
      <c r="P26" s="53" t="s">
        <v>576</v>
      </c>
      <c r="Q26" s="2">
        <v>218</v>
      </c>
      <c r="R26" s="2">
        <v>19</v>
      </c>
      <c r="S26" s="2">
        <v>199</v>
      </c>
      <c r="T26" s="2">
        <v>1868</v>
      </c>
      <c r="U26" s="2">
        <v>1946</v>
      </c>
      <c r="V26" s="2">
        <v>1785</v>
      </c>
      <c r="W26" s="16">
        <v>102.73303400000002</v>
      </c>
      <c r="X26" s="2">
        <v>2645</v>
      </c>
      <c r="Y26" s="2">
        <v>184458</v>
      </c>
      <c r="Z26" s="2">
        <v>48361</v>
      </c>
      <c r="AA26" s="2">
        <v>120.445533</v>
      </c>
      <c r="AB26" s="102" t="str">
        <f>VLOOKUP(P26,CDM!F:G,2,0)</f>
        <v>RAQUEL GARCIA SUESCUM</v>
      </c>
      <c r="AP26" s="102">
        <v>86341</v>
      </c>
      <c r="AQ26" s="102" t="s">
        <v>219</v>
      </c>
      <c r="AR26" s="102" t="s">
        <v>128</v>
      </c>
    </row>
    <row r="27" spans="1:44" x14ac:dyDescent="0.25">
      <c r="A27" s="102" t="s">
        <v>667</v>
      </c>
      <c r="B27" s="102" t="s">
        <v>641</v>
      </c>
      <c r="C27" s="102">
        <v>1</v>
      </c>
      <c r="D27" s="102">
        <v>0</v>
      </c>
      <c r="E27" s="102">
        <v>1</v>
      </c>
      <c r="F27" s="102">
        <v>77</v>
      </c>
      <c r="G27" s="102">
        <v>81</v>
      </c>
      <c r="H27" s="102">
        <v>72</v>
      </c>
      <c r="I27" s="16">
        <v>4.4144439999999996</v>
      </c>
      <c r="J27" s="102">
        <v>162</v>
      </c>
      <c r="K27" s="102">
        <v>4680</v>
      </c>
      <c r="L27" s="102">
        <v>2912</v>
      </c>
      <c r="M27" s="102" t="s">
        <v>590</v>
      </c>
      <c r="N27" s="16">
        <v>4.9847219999999997</v>
      </c>
      <c r="P27" s="53" t="s">
        <v>572</v>
      </c>
      <c r="Q27" s="2">
        <v>109</v>
      </c>
      <c r="R27" s="2">
        <v>4</v>
      </c>
      <c r="S27" s="2">
        <v>105</v>
      </c>
      <c r="T27" s="2">
        <v>2773</v>
      </c>
      <c r="U27" s="2">
        <v>2782</v>
      </c>
      <c r="V27" s="2">
        <v>2724</v>
      </c>
      <c r="W27" s="16">
        <v>97.586935999999994</v>
      </c>
      <c r="X27" s="2">
        <v>3074</v>
      </c>
      <c r="Y27" s="2">
        <v>118706</v>
      </c>
      <c r="Z27" s="2">
        <v>45446</v>
      </c>
      <c r="AA27" s="2">
        <v>108.37832499999999</v>
      </c>
      <c r="AB27" s="102" t="str">
        <f>VLOOKUP(P27,CDM!F:G,2,0)</f>
        <v>RAQUEL GARCIA SUESCUM</v>
      </c>
      <c r="AP27" s="102">
        <v>86006</v>
      </c>
      <c r="AQ27" s="102" t="s">
        <v>387</v>
      </c>
      <c r="AR27" s="102" t="s">
        <v>128</v>
      </c>
    </row>
    <row r="28" spans="1:44" x14ac:dyDescent="0.25">
      <c r="A28" s="102" t="s">
        <v>667</v>
      </c>
      <c r="B28" s="102" t="s">
        <v>642</v>
      </c>
      <c r="C28" s="102">
        <v>1</v>
      </c>
      <c r="D28" s="102">
        <v>0</v>
      </c>
      <c r="E28" s="102">
        <v>1</v>
      </c>
      <c r="F28" s="102">
        <v>52</v>
      </c>
      <c r="G28" s="102">
        <v>52</v>
      </c>
      <c r="H28" s="102">
        <v>52</v>
      </c>
      <c r="I28" s="16">
        <v>4.5827770000000001</v>
      </c>
      <c r="J28" s="102">
        <v>124</v>
      </c>
      <c r="K28" s="102">
        <v>3558</v>
      </c>
      <c r="L28" s="102">
        <v>6824</v>
      </c>
      <c r="M28" s="102" t="s">
        <v>11</v>
      </c>
      <c r="N28" s="16">
        <v>5.9044439999999998</v>
      </c>
      <c r="P28" s="53" t="s">
        <v>575</v>
      </c>
      <c r="Q28" s="2">
        <v>18</v>
      </c>
      <c r="R28" s="2">
        <v>0</v>
      </c>
      <c r="S28" s="2">
        <v>18</v>
      </c>
      <c r="T28" s="2">
        <v>130</v>
      </c>
      <c r="U28" s="2">
        <v>130</v>
      </c>
      <c r="V28" s="2">
        <v>124</v>
      </c>
      <c r="W28" s="16">
        <v>7.2299989999999994</v>
      </c>
      <c r="X28" s="2">
        <v>349</v>
      </c>
      <c r="Y28" s="2">
        <v>7208</v>
      </c>
      <c r="Z28" s="2">
        <v>3679</v>
      </c>
      <c r="AA28" s="2">
        <v>8.6891660000000002</v>
      </c>
      <c r="AB28" s="102" t="str">
        <f>VLOOKUP(P28,CDM!F:G,2,0)</f>
        <v>RAQUEL GARCIA SUESCUM</v>
      </c>
      <c r="AP28" s="102">
        <v>89853</v>
      </c>
      <c r="AQ28" s="102" t="s">
        <v>387</v>
      </c>
      <c r="AR28" s="102" t="s">
        <v>128</v>
      </c>
    </row>
    <row r="29" spans="1:44" x14ac:dyDescent="0.25">
      <c r="A29" s="102" t="s">
        <v>667</v>
      </c>
      <c r="B29" s="102" t="s">
        <v>653</v>
      </c>
      <c r="C29" s="102">
        <v>3</v>
      </c>
      <c r="D29" s="102">
        <v>0</v>
      </c>
      <c r="E29" s="102">
        <v>3</v>
      </c>
      <c r="F29" s="102">
        <v>53</v>
      </c>
      <c r="G29" s="102">
        <v>55</v>
      </c>
      <c r="H29" s="102">
        <v>53</v>
      </c>
      <c r="I29" s="16">
        <v>3.4197220000000002</v>
      </c>
      <c r="J29" s="102">
        <v>83</v>
      </c>
      <c r="K29" s="102">
        <v>2655</v>
      </c>
      <c r="L29" s="102">
        <v>4544</v>
      </c>
      <c r="M29" s="102" t="s">
        <v>208</v>
      </c>
      <c r="N29" s="16">
        <v>3.9322219999999999</v>
      </c>
      <c r="P29" s="53" t="s">
        <v>573</v>
      </c>
      <c r="Q29" s="2">
        <v>100</v>
      </c>
      <c r="R29" s="2">
        <v>9</v>
      </c>
      <c r="S29" s="2">
        <v>91</v>
      </c>
      <c r="T29" s="2">
        <v>2267</v>
      </c>
      <c r="U29" s="2">
        <v>2327</v>
      </c>
      <c r="V29" s="2">
        <v>2123</v>
      </c>
      <c r="W29" s="16">
        <v>123.148037</v>
      </c>
      <c r="X29" s="2">
        <v>3011</v>
      </c>
      <c r="Y29" s="2">
        <v>173102</v>
      </c>
      <c r="Z29" s="2">
        <v>74198</v>
      </c>
      <c r="AA29" s="2">
        <v>140.35526300000001</v>
      </c>
      <c r="AB29" s="102" t="str">
        <f>VLOOKUP(P29,CDM!F:G,2,0)</f>
        <v>RAQUEL GARCIA SUESCUM</v>
      </c>
      <c r="AP29" s="102">
        <v>87391</v>
      </c>
      <c r="AQ29" s="102" t="s">
        <v>436</v>
      </c>
      <c r="AR29" s="102" t="s">
        <v>128</v>
      </c>
    </row>
    <row r="30" spans="1:44" x14ac:dyDescent="0.25">
      <c r="A30" s="102" t="s">
        <v>668</v>
      </c>
      <c r="B30" s="102" t="s">
        <v>648</v>
      </c>
      <c r="C30" s="102">
        <v>0</v>
      </c>
      <c r="D30" s="102">
        <v>0</v>
      </c>
      <c r="E30" s="102">
        <v>0</v>
      </c>
      <c r="F30" s="102"/>
      <c r="G30" s="102"/>
      <c r="H30" s="102"/>
      <c r="I30" s="16">
        <v>4.3841659999999996</v>
      </c>
      <c r="J30" s="102">
        <v>130</v>
      </c>
      <c r="K30" s="102">
        <v>3621</v>
      </c>
      <c r="L30" s="102">
        <v>5994</v>
      </c>
      <c r="M30" s="102" t="s">
        <v>503</v>
      </c>
      <c r="N30" s="16">
        <v>4.9738879999999996</v>
      </c>
      <c r="P30" s="53" t="s">
        <v>571</v>
      </c>
      <c r="Q30" s="2">
        <v>148</v>
      </c>
      <c r="R30" s="2">
        <v>24</v>
      </c>
      <c r="S30" s="2">
        <v>124</v>
      </c>
      <c r="T30" s="2">
        <v>2413</v>
      </c>
      <c r="U30" s="2">
        <v>2423</v>
      </c>
      <c r="V30" s="2">
        <v>2379</v>
      </c>
      <c r="W30" s="16">
        <v>108.676648</v>
      </c>
      <c r="X30" s="2">
        <v>3174</v>
      </c>
      <c r="Y30" s="2">
        <v>225157</v>
      </c>
      <c r="Z30" s="2">
        <v>35483</v>
      </c>
      <c r="AA30" s="2">
        <v>126.06470200000001</v>
      </c>
      <c r="AB30" s="102" t="str">
        <f>VLOOKUP(P30,CDM!F:G,2,0)</f>
        <v>RAQUEL GARCIA SUESCUM</v>
      </c>
      <c r="AP30" s="102">
        <v>85549</v>
      </c>
      <c r="AQ30" s="102" t="s">
        <v>208</v>
      </c>
      <c r="AR30" s="102" t="s">
        <v>128</v>
      </c>
    </row>
    <row r="31" spans="1:44" x14ac:dyDescent="0.25">
      <c r="A31" s="102" t="s">
        <v>668</v>
      </c>
      <c r="B31" s="102" t="s">
        <v>652</v>
      </c>
      <c r="C31" s="102">
        <v>2</v>
      </c>
      <c r="D31" s="102">
        <v>0</v>
      </c>
      <c r="E31" s="102">
        <v>2</v>
      </c>
      <c r="F31" s="102"/>
      <c r="G31" s="102"/>
      <c r="H31" s="102"/>
      <c r="I31" s="16">
        <v>5.3561110000000003</v>
      </c>
      <c r="J31" s="102">
        <v>198</v>
      </c>
      <c r="K31" s="102">
        <v>4551</v>
      </c>
      <c r="L31" s="102">
        <v>6192</v>
      </c>
      <c r="M31" s="102" t="s">
        <v>502</v>
      </c>
      <c r="N31" s="16">
        <v>6.0511109999999997</v>
      </c>
      <c r="P31" s="53" t="s">
        <v>502</v>
      </c>
      <c r="Q31" s="2">
        <v>148</v>
      </c>
      <c r="R31" s="2">
        <v>2</v>
      </c>
      <c r="S31" s="2">
        <v>146</v>
      </c>
      <c r="T31" s="2">
        <v>3654</v>
      </c>
      <c r="U31" s="2">
        <v>3666</v>
      </c>
      <c r="V31" s="2">
        <v>3485</v>
      </c>
      <c r="W31" s="16">
        <v>111.73443099999999</v>
      </c>
      <c r="X31" s="2">
        <v>4276</v>
      </c>
      <c r="Y31" s="2">
        <v>132841</v>
      </c>
      <c r="Z31" s="2">
        <v>89957</v>
      </c>
      <c r="AA31" s="2">
        <v>128.31332</v>
      </c>
      <c r="AB31" s="102" t="str">
        <f>VLOOKUP(P31,CDM!F:G,2,0)</f>
        <v>MARIA AYESA GARRIDO BLANCO</v>
      </c>
      <c r="AP31" s="102">
        <v>86398</v>
      </c>
      <c r="AQ31" s="102" t="s">
        <v>89</v>
      </c>
      <c r="AR31" s="102" t="s">
        <v>39</v>
      </c>
    </row>
    <row r="32" spans="1:44" x14ac:dyDescent="0.25">
      <c r="A32" s="102" t="s">
        <v>668</v>
      </c>
      <c r="B32" s="102" t="s">
        <v>616</v>
      </c>
      <c r="C32" s="102">
        <v>0</v>
      </c>
      <c r="D32" s="102">
        <v>0</v>
      </c>
      <c r="E32" s="102">
        <v>0</v>
      </c>
      <c r="F32" s="102"/>
      <c r="G32" s="102"/>
      <c r="H32" s="102"/>
      <c r="I32" s="16">
        <v>6.2549999999999999</v>
      </c>
      <c r="J32" s="102">
        <v>224</v>
      </c>
      <c r="K32" s="102">
        <v>5943</v>
      </c>
      <c r="L32" s="102">
        <v>2188</v>
      </c>
      <c r="M32" s="102" t="s">
        <v>607</v>
      </c>
      <c r="N32" s="16">
        <v>6.9333330000000002</v>
      </c>
      <c r="P32" s="53" t="s">
        <v>590</v>
      </c>
      <c r="Q32" s="2">
        <v>135</v>
      </c>
      <c r="R32" s="2">
        <v>0</v>
      </c>
      <c r="S32" s="2">
        <v>135</v>
      </c>
      <c r="T32" s="2">
        <v>2345</v>
      </c>
      <c r="U32" s="2">
        <v>2394</v>
      </c>
      <c r="V32" s="2">
        <v>2236</v>
      </c>
      <c r="W32" s="16">
        <v>85.24137300000001</v>
      </c>
      <c r="X32" s="2">
        <v>2832</v>
      </c>
      <c r="Y32" s="2">
        <v>110924</v>
      </c>
      <c r="Z32" s="2">
        <v>49645</v>
      </c>
      <c r="AA32" s="2">
        <v>99.551097999999996</v>
      </c>
      <c r="AB32" s="102" t="str">
        <f>VLOOKUP(P32,CDM!F:G,2,0)</f>
        <v>RAQUEL GARCIA SUESCUM</v>
      </c>
      <c r="AP32" s="102">
        <v>89981</v>
      </c>
      <c r="AQ32" s="102" t="s">
        <v>89</v>
      </c>
      <c r="AR32" s="102" t="s">
        <v>39</v>
      </c>
    </row>
    <row r="33" spans="1:44" x14ac:dyDescent="0.25">
      <c r="A33" s="102" t="s">
        <v>668</v>
      </c>
      <c r="B33" s="102" t="s">
        <v>647</v>
      </c>
      <c r="C33" s="102">
        <v>5</v>
      </c>
      <c r="D33" s="102">
        <v>0</v>
      </c>
      <c r="E33" s="102">
        <v>5</v>
      </c>
      <c r="F33" s="102"/>
      <c r="G33" s="102"/>
      <c r="H33" s="102"/>
      <c r="I33" s="16">
        <v>6.2405549999999996</v>
      </c>
      <c r="J33" s="102">
        <v>271</v>
      </c>
      <c r="K33" s="102">
        <v>4495</v>
      </c>
      <c r="L33" s="102">
        <v>1714</v>
      </c>
      <c r="M33" s="102" t="s">
        <v>517</v>
      </c>
      <c r="N33" s="16">
        <v>6.907222</v>
      </c>
      <c r="P33" s="53" t="s">
        <v>582</v>
      </c>
      <c r="Q33" s="2">
        <v>5</v>
      </c>
      <c r="R33" s="2">
        <v>4</v>
      </c>
      <c r="S33" s="2">
        <v>1</v>
      </c>
      <c r="T33" s="2">
        <v>1349</v>
      </c>
      <c r="U33" s="2">
        <v>1350</v>
      </c>
      <c r="V33" s="2">
        <v>1342</v>
      </c>
      <c r="W33" s="16">
        <v>49.994433000000008</v>
      </c>
      <c r="X33" s="2">
        <v>1774</v>
      </c>
      <c r="Y33" s="2">
        <v>65116</v>
      </c>
      <c r="Z33" s="2">
        <v>28523</v>
      </c>
      <c r="AA33" s="2">
        <v>58.913601000000007</v>
      </c>
      <c r="AB33" s="102" t="str">
        <f>VLOOKUP(P33,CDM!F:G,2,0)</f>
        <v>RAQUEL GARCIA SUESCUM</v>
      </c>
      <c r="AP33" s="102">
        <v>86471</v>
      </c>
      <c r="AQ33" s="102" t="s">
        <v>222</v>
      </c>
      <c r="AR33" s="102" t="s">
        <v>39</v>
      </c>
    </row>
    <row r="34" spans="1:44" x14ac:dyDescent="0.25">
      <c r="A34" s="102" t="s">
        <v>668</v>
      </c>
      <c r="B34" s="102" t="s">
        <v>617</v>
      </c>
      <c r="C34" s="102">
        <v>8</v>
      </c>
      <c r="D34" s="102">
        <v>0</v>
      </c>
      <c r="E34" s="102">
        <v>8</v>
      </c>
      <c r="F34" s="102"/>
      <c r="G34" s="102"/>
      <c r="H34" s="102"/>
      <c r="I34" s="16">
        <v>6.0302769999999999</v>
      </c>
      <c r="J34" s="102">
        <v>212</v>
      </c>
      <c r="K34" s="102">
        <v>7184</v>
      </c>
      <c r="L34" s="102">
        <v>1676</v>
      </c>
      <c r="M34" s="102" t="s">
        <v>571</v>
      </c>
      <c r="N34" s="16">
        <v>6.7463879999999996</v>
      </c>
      <c r="P34" s="53" t="s">
        <v>389</v>
      </c>
      <c r="Q34" s="2">
        <v>33</v>
      </c>
      <c r="R34" s="2">
        <v>1</v>
      </c>
      <c r="S34" s="2">
        <v>32</v>
      </c>
      <c r="T34" s="2">
        <v>2373</v>
      </c>
      <c r="U34" s="2">
        <v>2381</v>
      </c>
      <c r="V34" s="2">
        <v>2306</v>
      </c>
      <c r="W34" s="16">
        <v>67.454709999999992</v>
      </c>
      <c r="X34" s="2">
        <v>2610</v>
      </c>
      <c r="Y34" s="2">
        <v>67896</v>
      </c>
      <c r="Z34" s="2">
        <v>75945</v>
      </c>
      <c r="AA34" s="2">
        <v>83.094151000000011</v>
      </c>
      <c r="AB34" s="102" t="str">
        <f>VLOOKUP(P34,CDM!F:G,2,0)</f>
        <v>MARIA AYESA GARRIDO BLANCO</v>
      </c>
      <c r="AP34" s="102">
        <v>86808</v>
      </c>
      <c r="AQ34" s="102" t="s">
        <v>251</v>
      </c>
      <c r="AR34" s="102" t="s">
        <v>39</v>
      </c>
    </row>
    <row r="35" spans="1:44" x14ac:dyDescent="0.25">
      <c r="A35" s="102" t="s">
        <v>668</v>
      </c>
      <c r="B35" s="102" t="s">
        <v>618</v>
      </c>
      <c r="C35" s="102">
        <v>3</v>
      </c>
      <c r="D35" s="102">
        <v>0</v>
      </c>
      <c r="E35" s="102">
        <v>3</v>
      </c>
      <c r="F35" s="102"/>
      <c r="G35" s="102"/>
      <c r="H35" s="102"/>
      <c r="I35" s="16">
        <v>6.260554</v>
      </c>
      <c r="J35" s="102">
        <v>149</v>
      </c>
      <c r="K35" s="102">
        <v>2899</v>
      </c>
      <c r="L35" s="102">
        <v>12680</v>
      </c>
      <c r="M35" s="102" t="s">
        <v>451</v>
      </c>
      <c r="N35" s="16">
        <v>6.9447210000000004</v>
      </c>
      <c r="P35" s="53" t="s">
        <v>121</v>
      </c>
      <c r="Q35" s="2">
        <v>54</v>
      </c>
      <c r="R35" s="2">
        <v>3</v>
      </c>
      <c r="S35" s="2">
        <v>51</v>
      </c>
      <c r="T35" s="2">
        <v>3140</v>
      </c>
      <c r="U35" s="2">
        <v>3167</v>
      </c>
      <c r="V35" s="2">
        <v>2838</v>
      </c>
      <c r="W35" s="16">
        <v>121.05303900000001</v>
      </c>
      <c r="X35" s="2">
        <v>3645</v>
      </c>
      <c r="Y35" s="2">
        <v>90263</v>
      </c>
      <c r="Z35" s="2">
        <v>149633</v>
      </c>
      <c r="AA35" s="2">
        <v>144.591095</v>
      </c>
      <c r="AB35" s="102" t="str">
        <f>VLOOKUP(P35,CDM!F:G,2,0)</f>
        <v>MARIA AYESA GARRIDO BLANCO</v>
      </c>
      <c r="AP35" s="102">
        <v>86914</v>
      </c>
      <c r="AQ35" s="102" t="s">
        <v>260</v>
      </c>
      <c r="AR35" s="102" t="s">
        <v>128</v>
      </c>
    </row>
    <row r="36" spans="1:44" x14ac:dyDescent="0.25">
      <c r="A36" s="102" t="s">
        <v>668</v>
      </c>
      <c r="B36" s="102" t="s">
        <v>619</v>
      </c>
      <c r="C36" s="102">
        <v>2</v>
      </c>
      <c r="D36" s="102">
        <v>0</v>
      </c>
      <c r="E36" s="102">
        <v>2</v>
      </c>
      <c r="F36" s="102"/>
      <c r="G36" s="102"/>
      <c r="H36" s="102"/>
      <c r="I36" s="16">
        <v>4.1594430000000004</v>
      </c>
      <c r="J36" s="102">
        <v>134</v>
      </c>
      <c r="K36" s="102">
        <v>5703</v>
      </c>
      <c r="L36" s="102">
        <v>4610</v>
      </c>
      <c r="M36" s="102" t="s">
        <v>138</v>
      </c>
      <c r="N36" s="16">
        <v>5.9161099999999998</v>
      </c>
      <c r="P36" s="53" t="s">
        <v>607</v>
      </c>
      <c r="Q36" s="2">
        <v>4</v>
      </c>
      <c r="R36" s="2">
        <v>3</v>
      </c>
      <c r="S36" s="2">
        <v>1</v>
      </c>
      <c r="T36" s="2">
        <v>2676</v>
      </c>
      <c r="U36" s="2">
        <v>2677</v>
      </c>
      <c r="V36" s="2">
        <v>2669</v>
      </c>
      <c r="W36" s="16">
        <v>83.806381999999985</v>
      </c>
      <c r="X36" s="2">
        <v>3245</v>
      </c>
      <c r="Y36" s="2">
        <v>119059</v>
      </c>
      <c r="Z36" s="2">
        <v>29816</v>
      </c>
      <c r="AA36" s="2">
        <v>94.791936999999976</v>
      </c>
      <c r="AB36" s="102" t="str">
        <f>VLOOKUP(P36,CDM!F:G,2,0)</f>
        <v>RAQUEL GARCIA SUESCUM</v>
      </c>
      <c r="AP36" s="102">
        <v>86920</v>
      </c>
      <c r="AQ36" s="102" t="s">
        <v>384</v>
      </c>
      <c r="AR36" s="102" t="s">
        <v>39</v>
      </c>
    </row>
    <row r="37" spans="1:44" x14ac:dyDescent="0.25">
      <c r="A37" s="102" t="s">
        <v>668</v>
      </c>
      <c r="B37" s="102" t="s">
        <v>620</v>
      </c>
      <c r="C37" s="102">
        <v>3</v>
      </c>
      <c r="D37" s="102">
        <v>1</v>
      </c>
      <c r="E37" s="102">
        <v>2</v>
      </c>
      <c r="F37" s="102"/>
      <c r="G37" s="102"/>
      <c r="H37" s="102"/>
      <c r="I37" s="16">
        <v>4.2905550000000003</v>
      </c>
      <c r="J37" s="102">
        <v>118</v>
      </c>
      <c r="K37" s="102">
        <v>4266</v>
      </c>
      <c r="L37" s="102">
        <v>5798</v>
      </c>
      <c r="M37" s="102" t="s">
        <v>117</v>
      </c>
      <c r="N37" s="16">
        <v>5.9172209999999996</v>
      </c>
      <c r="P37" s="53" t="s">
        <v>612</v>
      </c>
      <c r="Q37" s="2">
        <v>77</v>
      </c>
      <c r="R37" s="2">
        <v>8</v>
      </c>
      <c r="S37" s="2">
        <v>69</v>
      </c>
      <c r="T37" s="2">
        <v>2235</v>
      </c>
      <c r="U37" s="2">
        <v>2244</v>
      </c>
      <c r="V37" s="2">
        <v>2209</v>
      </c>
      <c r="W37" s="16">
        <v>86.537210999999985</v>
      </c>
      <c r="X37" s="2">
        <v>2648</v>
      </c>
      <c r="Y37" s="2">
        <v>114425</v>
      </c>
      <c r="Z37" s="2">
        <v>67617</v>
      </c>
      <c r="AA37" s="2">
        <v>100.406098</v>
      </c>
      <c r="AB37" s="102" t="str">
        <f>VLOOKUP(P37,CDM!F:G,2,0)</f>
        <v>RAQUEL GARCIA SUESCUM</v>
      </c>
      <c r="AP37" s="102">
        <v>86924</v>
      </c>
      <c r="AQ37" s="102" t="s">
        <v>389</v>
      </c>
      <c r="AR37" s="102" t="s">
        <v>39</v>
      </c>
    </row>
    <row r="38" spans="1:44" x14ac:dyDescent="0.25">
      <c r="A38" s="102" t="s">
        <v>668</v>
      </c>
      <c r="B38" s="102" t="s">
        <v>621</v>
      </c>
      <c r="C38" s="102">
        <v>1</v>
      </c>
      <c r="D38" s="102">
        <v>1</v>
      </c>
      <c r="E38" s="102">
        <v>0</v>
      </c>
      <c r="F38" s="102"/>
      <c r="G38" s="102"/>
      <c r="H38" s="102"/>
      <c r="I38" s="16">
        <v>5.2874990000000004</v>
      </c>
      <c r="J38" s="102">
        <v>137</v>
      </c>
      <c r="K38" s="102">
        <v>6146</v>
      </c>
      <c r="L38" s="102">
        <v>3807</v>
      </c>
      <c r="M38" s="102" t="s">
        <v>212</v>
      </c>
      <c r="N38" s="16">
        <v>5.9616660000000001</v>
      </c>
      <c r="P38" s="53" t="s">
        <v>609</v>
      </c>
      <c r="Q38" s="2">
        <v>15</v>
      </c>
      <c r="R38" s="2">
        <v>0</v>
      </c>
      <c r="S38" s="2">
        <v>15</v>
      </c>
      <c r="T38" s="2">
        <v>2554</v>
      </c>
      <c r="U38" s="2">
        <v>2591</v>
      </c>
      <c r="V38" s="2">
        <v>2524</v>
      </c>
      <c r="W38" s="16">
        <v>82.118603999999991</v>
      </c>
      <c r="X38" s="2">
        <v>3143</v>
      </c>
      <c r="Y38" s="2">
        <v>86920</v>
      </c>
      <c r="Z38" s="2">
        <v>67755</v>
      </c>
      <c r="AA38" s="2">
        <v>94.270825000000016</v>
      </c>
      <c r="AB38" s="102" t="str">
        <f>VLOOKUP(P38,CDM!F:G,2,0)</f>
        <v>RAQUEL GARCIA SUESCUM</v>
      </c>
      <c r="AP38" s="102">
        <v>85037</v>
      </c>
      <c r="AQ38" s="102" t="s">
        <v>589</v>
      </c>
      <c r="AR38" s="102" t="s">
        <v>39</v>
      </c>
    </row>
    <row r="39" spans="1:44" x14ac:dyDescent="0.25">
      <c r="A39" s="102" t="s">
        <v>668</v>
      </c>
      <c r="B39" s="102" t="s">
        <v>623</v>
      </c>
      <c r="C39" s="102">
        <v>2</v>
      </c>
      <c r="D39" s="102">
        <v>2</v>
      </c>
      <c r="E39" s="102">
        <v>0</v>
      </c>
      <c r="F39" s="102"/>
      <c r="G39" s="102"/>
      <c r="H39" s="102"/>
      <c r="I39" s="16">
        <v>6.1197210000000002</v>
      </c>
      <c r="J39" s="102">
        <v>149</v>
      </c>
      <c r="K39" s="102">
        <v>7051</v>
      </c>
      <c r="L39" s="102">
        <v>5187</v>
      </c>
      <c r="M39" s="102" t="s">
        <v>35</v>
      </c>
      <c r="N39" s="16">
        <v>7.408887</v>
      </c>
      <c r="P39" s="53" t="s">
        <v>605</v>
      </c>
      <c r="Q39" s="2">
        <v>8</v>
      </c>
      <c r="R39" s="2">
        <v>1</v>
      </c>
      <c r="S39" s="2">
        <v>7</v>
      </c>
      <c r="T39" s="2">
        <v>1596</v>
      </c>
      <c r="U39" s="2">
        <v>1632</v>
      </c>
      <c r="V39" s="2">
        <v>1593</v>
      </c>
      <c r="W39" s="16">
        <v>49.745552000000011</v>
      </c>
      <c r="X39" s="2">
        <v>2183</v>
      </c>
      <c r="Y39" s="2">
        <v>53331</v>
      </c>
      <c r="Z39" s="2">
        <v>14470</v>
      </c>
      <c r="AA39" s="2">
        <v>56.277774000000001</v>
      </c>
      <c r="AB39" s="102" t="str">
        <f>VLOOKUP(P39,CDM!F:G,2,0)</f>
        <v>RAQUEL GARCIA SUESCUM</v>
      </c>
      <c r="AP39" s="102">
        <v>85070</v>
      </c>
      <c r="AQ39" s="102" t="s">
        <v>592</v>
      </c>
      <c r="AR39" s="102" t="s">
        <v>39</v>
      </c>
    </row>
    <row r="40" spans="1:44" x14ac:dyDescent="0.25">
      <c r="A40" s="102" t="s">
        <v>668</v>
      </c>
      <c r="B40" s="102" t="s">
        <v>624</v>
      </c>
      <c r="C40" s="102">
        <v>0</v>
      </c>
      <c r="D40" s="102">
        <v>0</v>
      </c>
      <c r="E40" s="102">
        <v>0</v>
      </c>
      <c r="F40" s="102"/>
      <c r="G40" s="102"/>
      <c r="H40" s="102"/>
      <c r="I40" s="16">
        <v>4.4252770000000003</v>
      </c>
      <c r="J40" s="102">
        <v>94</v>
      </c>
      <c r="K40" s="102">
        <v>4092</v>
      </c>
      <c r="L40" s="102">
        <v>6635</v>
      </c>
      <c r="M40" s="102" t="s">
        <v>436</v>
      </c>
      <c r="N40" s="16">
        <v>5.0247210000000004</v>
      </c>
      <c r="P40" s="53" t="s">
        <v>611</v>
      </c>
      <c r="Q40" s="2">
        <v>10</v>
      </c>
      <c r="R40" s="2">
        <v>1</v>
      </c>
      <c r="S40" s="2">
        <v>9</v>
      </c>
      <c r="T40" s="2">
        <v>2674</v>
      </c>
      <c r="U40" s="2">
        <v>2781</v>
      </c>
      <c r="V40" s="2">
        <v>2506</v>
      </c>
      <c r="W40" s="16">
        <v>76.676378</v>
      </c>
      <c r="X40" s="2">
        <v>3185</v>
      </c>
      <c r="Y40" s="2">
        <v>89537</v>
      </c>
      <c r="Z40" s="2">
        <v>34725</v>
      </c>
      <c r="AA40" s="2">
        <v>87.613045000000014</v>
      </c>
      <c r="AB40" s="102" t="str">
        <f>VLOOKUP(P40,CDM!F:G,2,0)</f>
        <v>RAQUEL GARCIA SUESCUM</v>
      </c>
      <c r="AP40" s="102">
        <v>86007</v>
      </c>
      <c r="AQ40" s="102" t="s">
        <v>123</v>
      </c>
      <c r="AR40" s="102" t="s">
        <v>128</v>
      </c>
    </row>
    <row r="41" spans="1:44" x14ac:dyDescent="0.25">
      <c r="A41" s="102" t="s">
        <v>668</v>
      </c>
      <c r="B41" s="102" t="s">
        <v>625</v>
      </c>
      <c r="C41" s="102">
        <v>9</v>
      </c>
      <c r="D41" s="102">
        <v>0</v>
      </c>
      <c r="E41" s="102">
        <v>9</v>
      </c>
      <c r="F41" s="102"/>
      <c r="G41" s="102"/>
      <c r="H41" s="102"/>
      <c r="I41" s="16">
        <v>4.3819439999999998</v>
      </c>
      <c r="J41" s="102">
        <v>118</v>
      </c>
      <c r="K41" s="102">
        <v>5085</v>
      </c>
      <c r="L41" s="102">
        <v>4721</v>
      </c>
      <c r="M41" s="102" t="s">
        <v>244</v>
      </c>
      <c r="N41" s="16">
        <v>4.9705550000000001</v>
      </c>
      <c r="P41" s="53" t="s">
        <v>81</v>
      </c>
      <c r="Q41" s="2">
        <v>28</v>
      </c>
      <c r="R41" s="2">
        <v>1</v>
      </c>
      <c r="S41" s="2">
        <v>27</v>
      </c>
      <c r="T41" s="2">
        <v>177</v>
      </c>
      <c r="U41" s="2">
        <v>193</v>
      </c>
      <c r="V41" s="2">
        <v>138</v>
      </c>
      <c r="W41" s="16">
        <v>8.301107</v>
      </c>
      <c r="X41" s="2">
        <v>260</v>
      </c>
      <c r="Y41" s="2">
        <v>10826</v>
      </c>
      <c r="Z41" s="2">
        <v>6778</v>
      </c>
      <c r="AA41" s="2">
        <v>11.837218</v>
      </c>
      <c r="AB41" s="102" t="str">
        <f>VLOOKUP(P41,CDM!F:G,2,0)</f>
        <v>MARIA AYESA GARRIDO BLANCO</v>
      </c>
      <c r="AP41" s="102">
        <v>85590</v>
      </c>
      <c r="AQ41" s="102" t="s">
        <v>228</v>
      </c>
      <c r="AR41" s="102" t="s">
        <v>128</v>
      </c>
    </row>
    <row r="42" spans="1:44" x14ac:dyDescent="0.25">
      <c r="A42" s="102" t="s">
        <v>668</v>
      </c>
      <c r="B42" s="102" t="s">
        <v>626</v>
      </c>
      <c r="C42" s="102">
        <v>0</v>
      </c>
      <c r="D42" s="102">
        <v>0</v>
      </c>
      <c r="E42" s="102">
        <v>0</v>
      </c>
      <c r="F42" s="102"/>
      <c r="G42" s="102"/>
      <c r="H42" s="102"/>
      <c r="I42" s="16">
        <v>6.2386109999999997</v>
      </c>
      <c r="J42" s="102">
        <v>199</v>
      </c>
      <c r="K42" s="102">
        <v>4974</v>
      </c>
      <c r="L42" s="102">
        <v>4630</v>
      </c>
      <c r="M42" s="102" t="s">
        <v>609</v>
      </c>
      <c r="N42" s="16">
        <v>6.9058330000000003</v>
      </c>
      <c r="P42" s="53" t="s">
        <v>212</v>
      </c>
      <c r="Q42" s="2">
        <v>93</v>
      </c>
      <c r="R42" s="2">
        <v>9</v>
      </c>
      <c r="S42" s="2">
        <v>84</v>
      </c>
      <c r="T42" s="2">
        <v>3517</v>
      </c>
      <c r="U42" s="2">
        <v>3537</v>
      </c>
      <c r="V42" s="2">
        <v>3336</v>
      </c>
      <c r="W42" s="16">
        <v>121.408044</v>
      </c>
      <c r="X42" s="2">
        <v>4128</v>
      </c>
      <c r="Y42" s="2">
        <v>117471</v>
      </c>
      <c r="Z42" s="2">
        <v>96824</v>
      </c>
      <c r="AA42" s="2">
        <v>143.16443000000001</v>
      </c>
      <c r="AB42" s="102" t="str">
        <f>VLOOKUP(P42,CDM!F:G,2,0)</f>
        <v>MARIA AYESA GARRIDO BLANCO</v>
      </c>
      <c r="AP42" s="102">
        <v>85994</v>
      </c>
      <c r="AQ42" s="102" t="s">
        <v>210</v>
      </c>
      <c r="AR42" s="102" t="s">
        <v>128</v>
      </c>
    </row>
    <row r="43" spans="1:44" x14ac:dyDescent="0.25">
      <c r="A43" s="102" t="s">
        <v>668</v>
      </c>
      <c r="B43" s="102" t="s">
        <v>627</v>
      </c>
      <c r="C43" s="102">
        <v>0</v>
      </c>
      <c r="D43" s="102">
        <v>0</v>
      </c>
      <c r="E43" s="102">
        <v>0</v>
      </c>
      <c r="F43" s="102"/>
      <c r="G43" s="102"/>
      <c r="H43" s="102"/>
      <c r="I43" s="16">
        <v>5.9741660000000003</v>
      </c>
      <c r="J43" s="102">
        <v>153</v>
      </c>
      <c r="K43" s="102">
        <v>2779</v>
      </c>
      <c r="L43" s="102">
        <v>8975</v>
      </c>
      <c r="M43" s="102" t="s">
        <v>121</v>
      </c>
      <c r="N43" s="16">
        <v>6.9361110000000004</v>
      </c>
      <c r="P43" s="53" t="s">
        <v>124</v>
      </c>
      <c r="Q43" s="2">
        <v>48</v>
      </c>
      <c r="R43" s="2">
        <v>6</v>
      </c>
      <c r="S43" s="2">
        <v>42</v>
      </c>
      <c r="T43" s="2">
        <v>1446</v>
      </c>
      <c r="U43" s="2">
        <v>1454</v>
      </c>
      <c r="V43" s="2">
        <v>1419</v>
      </c>
      <c r="W43" s="16">
        <v>79.538597999999993</v>
      </c>
      <c r="X43" s="2">
        <v>1901</v>
      </c>
      <c r="Y43" s="2">
        <v>79438</v>
      </c>
      <c r="Z43" s="2">
        <v>80426</v>
      </c>
      <c r="AA43" s="2">
        <v>94.477763999999993</v>
      </c>
      <c r="AB43" s="102" t="str">
        <f>VLOOKUP(P43,CDM!F:G,2,0)</f>
        <v>MARIA AYESA GARRIDO BLANCO</v>
      </c>
      <c r="AP43" s="102">
        <v>86015</v>
      </c>
      <c r="AQ43" s="102" t="s">
        <v>212</v>
      </c>
      <c r="AR43" s="102" t="s">
        <v>128</v>
      </c>
    </row>
    <row r="44" spans="1:44" x14ac:dyDescent="0.25">
      <c r="A44" s="102" t="s">
        <v>668</v>
      </c>
      <c r="B44" s="102" t="s">
        <v>649</v>
      </c>
      <c r="C44" s="102">
        <v>10</v>
      </c>
      <c r="D44" s="102">
        <v>0</v>
      </c>
      <c r="E44" s="102">
        <v>10</v>
      </c>
      <c r="F44" s="102"/>
      <c r="G44" s="102"/>
      <c r="H44" s="102"/>
      <c r="I44" s="16">
        <v>4.4641659999999996</v>
      </c>
      <c r="J44" s="102">
        <v>195</v>
      </c>
      <c r="K44" s="102">
        <v>5843</v>
      </c>
      <c r="L44" s="102">
        <v>1075</v>
      </c>
      <c r="M44" s="102" t="s">
        <v>557</v>
      </c>
      <c r="N44" s="16">
        <v>4.9802770000000001</v>
      </c>
      <c r="P44" s="53" t="s">
        <v>260</v>
      </c>
      <c r="Q44" s="2">
        <v>81</v>
      </c>
      <c r="R44" s="2">
        <v>9</v>
      </c>
      <c r="S44" s="2">
        <v>72</v>
      </c>
      <c r="T44" s="2">
        <v>2622</v>
      </c>
      <c r="U44" s="2">
        <v>2635</v>
      </c>
      <c r="V44" s="2">
        <v>2292</v>
      </c>
      <c r="W44" s="16">
        <v>105.36581899999999</v>
      </c>
      <c r="X44" s="2">
        <v>2885</v>
      </c>
      <c r="Y44" s="2">
        <v>100349</v>
      </c>
      <c r="Z44" s="2">
        <v>113659</v>
      </c>
      <c r="AA44" s="2">
        <v>127.32581800000001</v>
      </c>
      <c r="AB44" s="102" t="str">
        <f>VLOOKUP(P44,CDM!F:G,2,0)</f>
        <v>MARIA AYESA GARRIDO BLANCO</v>
      </c>
      <c r="AP44" s="102">
        <v>86341</v>
      </c>
      <c r="AQ44" s="102" t="s">
        <v>219</v>
      </c>
      <c r="AR44" s="102" t="s">
        <v>128</v>
      </c>
    </row>
    <row r="45" spans="1:44" x14ac:dyDescent="0.25">
      <c r="A45" s="102" t="s">
        <v>668</v>
      </c>
      <c r="B45" s="102" t="s">
        <v>628</v>
      </c>
      <c r="C45" s="102">
        <v>3</v>
      </c>
      <c r="D45" s="102">
        <v>0</v>
      </c>
      <c r="E45" s="102">
        <v>3</v>
      </c>
      <c r="F45" s="102"/>
      <c r="G45" s="102"/>
      <c r="H45" s="102"/>
      <c r="I45" s="16">
        <v>4.271388</v>
      </c>
      <c r="J45" s="102">
        <v>140</v>
      </c>
      <c r="K45" s="102">
        <v>3239</v>
      </c>
      <c r="L45" s="102">
        <v>5519</v>
      </c>
      <c r="M45" s="102" t="s">
        <v>124</v>
      </c>
      <c r="N45" s="16">
        <v>5.1069440000000004</v>
      </c>
      <c r="P45" s="53" t="s">
        <v>517</v>
      </c>
      <c r="Q45" s="2">
        <v>121</v>
      </c>
      <c r="R45" s="2">
        <v>6</v>
      </c>
      <c r="S45" s="2">
        <v>115</v>
      </c>
      <c r="T45" s="2">
        <v>4211</v>
      </c>
      <c r="U45" s="2">
        <v>4220</v>
      </c>
      <c r="V45" s="2">
        <v>4105</v>
      </c>
      <c r="W45" s="16">
        <v>104.72554099999999</v>
      </c>
      <c r="X45" s="2">
        <v>4823</v>
      </c>
      <c r="Y45" s="2">
        <v>124000</v>
      </c>
      <c r="Z45" s="2">
        <v>53344</v>
      </c>
      <c r="AA45" s="2">
        <v>125.060265</v>
      </c>
      <c r="AB45" s="102" t="str">
        <f>VLOOKUP(P45,CDM!F:G,2,0)</f>
        <v>RAQUEL GARCIA SUESCUM</v>
      </c>
      <c r="AP45" s="102">
        <v>86006</v>
      </c>
      <c r="AQ45" s="102" t="s">
        <v>387</v>
      </c>
      <c r="AR45" s="102" t="s">
        <v>128</v>
      </c>
    </row>
    <row r="46" spans="1:44" x14ac:dyDescent="0.25">
      <c r="A46" s="102" t="s">
        <v>668</v>
      </c>
      <c r="B46" s="102" t="s">
        <v>630</v>
      </c>
      <c r="C46" s="102">
        <v>2</v>
      </c>
      <c r="D46" s="102">
        <v>1</v>
      </c>
      <c r="E46" s="102">
        <v>1</v>
      </c>
      <c r="F46" s="102"/>
      <c r="G46" s="102"/>
      <c r="H46" s="102"/>
      <c r="I46" s="16">
        <v>4.2544440000000003</v>
      </c>
      <c r="J46" s="102">
        <v>142</v>
      </c>
      <c r="K46" s="102">
        <v>4722</v>
      </c>
      <c r="L46" s="102">
        <v>3832</v>
      </c>
      <c r="M46" s="102" t="s">
        <v>516</v>
      </c>
      <c r="N46" s="16">
        <v>4.8516659999999998</v>
      </c>
      <c r="P46" s="53" t="s">
        <v>208</v>
      </c>
      <c r="Q46" s="2">
        <v>66</v>
      </c>
      <c r="R46" s="2">
        <v>4</v>
      </c>
      <c r="S46" s="2">
        <v>62</v>
      </c>
      <c r="T46" s="2">
        <v>1086</v>
      </c>
      <c r="U46" s="2">
        <v>1093</v>
      </c>
      <c r="V46" s="2">
        <v>1017</v>
      </c>
      <c r="W46" s="16">
        <v>51.486381000000002</v>
      </c>
      <c r="X46" s="2">
        <v>1364</v>
      </c>
      <c r="Y46" s="2">
        <v>55776</v>
      </c>
      <c r="Z46" s="2">
        <v>61892</v>
      </c>
      <c r="AA46" s="2">
        <v>62.962493000000009</v>
      </c>
      <c r="AB46" s="102" t="str">
        <f>VLOOKUP(P46,CDM!F:G,2,0)</f>
        <v>MARIA AYESA GARRIDO BLANCO</v>
      </c>
      <c r="AP46" s="102">
        <v>89853</v>
      </c>
      <c r="AQ46" s="102" t="s">
        <v>387</v>
      </c>
      <c r="AR46" s="102" t="s">
        <v>128</v>
      </c>
    </row>
    <row r="47" spans="1:44" x14ac:dyDescent="0.25">
      <c r="A47" s="102" t="s">
        <v>668</v>
      </c>
      <c r="B47" s="102" t="s">
        <v>631</v>
      </c>
      <c r="C47" s="102">
        <v>0</v>
      </c>
      <c r="D47" s="102">
        <v>0</v>
      </c>
      <c r="E47" s="102">
        <v>0</v>
      </c>
      <c r="F47" s="102"/>
      <c r="G47" s="102"/>
      <c r="H47" s="102"/>
      <c r="I47" s="16">
        <v>4.3877769999999998</v>
      </c>
      <c r="J47" s="102">
        <v>206</v>
      </c>
      <c r="K47" s="102">
        <v>4210</v>
      </c>
      <c r="L47" s="102">
        <v>1828</v>
      </c>
      <c r="M47" s="102" t="s">
        <v>611</v>
      </c>
      <c r="N47" s="16">
        <v>4.9580549999999999</v>
      </c>
      <c r="P47" s="53" t="s">
        <v>219</v>
      </c>
      <c r="Q47" s="2">
        <v>48</v>
      </c>
      <c r="R47" s="2">
        <v>8</v>
      </c>
      <c r="S47" s="2">
        <v>40</v>
      </c>
      <c r="T47" s="2">
        <v>3033</v>
      </c>
      <c r="U47" s="2">
        <v>3053</v>
      </c>
      <c r="V47" s="2">
        <v>2912</v>
      </c>
      <c r="W47" s="16">
        <v>106.85081699999999</v>
      </c>
      <c r="X47" s="2">
        <v>3355</v>
      </c>
      <c r="Y47" s="2">
        <v>107006</v>
      </c>
      <c r="Z47" s="2">
        <v>114202</v>
      </c>
      <c r="AA47" s="2">
        <v>127.46359500000003</v>
      </c>
      <c r="AB47" s="102" t="str">
        <f>VLOOKUP(P47,CDM!F:G,2,0)</f>
        <v>MARIA AYESA GARRIDO BLANCO</v>
      </c>
      <c r="AP47" s="102">
        <v>87391</v>
      </c>
      <c r="AQ47" s="102" t="s">
        <v>436</v>
      </c>
      <c r="AR47" s="102" t="s">
        <v>128</v>
      </c>
    </row>
    <row r="48" spans="1:44" x14ac:dyDescent="0.25">
      <c r="A48" s="102" t="s">
        <v>668</v>
      </c>
      <c r="B48" s="102" t="s">
        <v>632</v>
      </c>
      <c r="C48" s="102">
        <v>5</v>
      </c>
      <c r="D48" s="102">
        <v>0</v>
      </c>
      <c r="E48" s="102">
        <v>5</v>
      </c>
      <c r="F48" s="102"/>
      <c r="G48" s="102"/>
      <c r="H48" s="102"/>
      <c r="I48" s="16">
        <v>4.9305539999999999</v>
      </c>
      <c r="J48" s="102">
        <v>145</v>
      </c>
      <c r="K48" s="102">
        <v>4886</v>
      </c>
      <c r="L48" s="102">
        <v>1660</v>
      </c>
      <c r="M48" s="102" t="s">
        <v>576</v>
      </c>
      <c r="N48" s="16">
        <v>5.5269430000000002</v>
      </c>
      <c r="P48" s="53" t="s">
        <v>213</v>
      </c>
      <c r="Q48" s="2">
        <v>0</v>
      </c>
      <c r="R48" s="2">
        <v>0</v>
      </c>
      <c r="S48" s="2">
        <v>0</v>
      </c>
      <c r="T48" s="2">
        <v>92</v>
      </c>
      <c r="U48" s="2">
        <v>92</v>
      </c>
      <c r="V48" s="2">
        <v>92</v>
      </c>
      <c r="W48" s="16">
        <v>3.1911109999999998</v>
      </c>
      <c r="X48" s="2">
        <v>94</v>
      </c>
      <c r="Y48" s="2">
        <v>3066</v>
      </c>
      <c r="Z48" s="2">
        <v>654</v>
      </c>
      <c r="AA48" s="2">
        <v>3.956944</v>
      </c>
      <c r="AB48" s="102" t="str">
        <f>VLOOKUP(P48,CDM!F:G,2,0)</f>
        <v>RAQUEL GARCIA SUESCUM</v>
      </c>
      <c r="AP48" s="102">
        <v>85549</v>
      </c>
      <c r="AQ48" s="102" t="s">
        <v>208</v>
      </c>
      <c r="AR48" s="102" t="s">
        <v>128</v>
      </c>
    </row>
    <row r="49" spans="1:44" x14ac:dyDescent="0.25">
      <c r="A49" s="102" t="s">
        <v>668</v>
      </c>
      <c r="B49" s="102" t="s">
        <v>633</v>
      </c>
      <c r="C49" s="102">
        <v>0</v>
      </c>
      <c r="D49" s="102">
        <v>0</v>
      </c>
      <c r="E49" s="102">
        <v>0</v>
      </c>
      <c r="F49" s="102"/>
      <c r="G49" s="102"/>
      <c r="H49" s="102"/>
      <c r="I49" s="16">
        <v>5.6174979999999994</v>
      </c>
      <c r="J49" s="102">
        <v>183</v>
      </c>
      <c r="K49" s="102">
        <v>6586</v>
      </c>
      <c r="L49" s="102">
        <v>3713</v>
      </c>
      <c r="M49" s="102" t="s">
        <v>582</v>
      </c>
      <c r="N49" s="16">
        <v>6.9519440000000001</v>
      </c>
      <c r="P49" s="53" t="s">
        <v>28</v>
      </c>
      <c r="Q49" s="2">
        <v>4025</v>
      </c>
      <c r="R49" s="2">
        <v>278</v>
      </c>
      <c r="S49" s="2">
        <v>3747</v>
      </c>
      <c r="T49" s="2">
        <v>96169</v>
      </c>
      <c r="U49" s="2">
        <v>97318</v>
      </c>
      <c r="V49" s="2">
        <v>89921</v>
      </c>
      <c r="W49" s="16">
        <v>3614.8452829999987</v>
      </c>
      <c r="X49" s="2">
        <v>114657</v>
      </c>
      <c r="Y49" s="2">
        <v>4369811</v>
      </c>
      <c r="Z49" s="2">
        <v>2990990</v>
      </c>
      <c r="AA49" s="2">
        <v>4268.6863940000003</v>
      </c>
      <c r="AB49" s="102" t="e">
        <f>VLOOKUP(P49,CDM!F:G,2,0)</f>
        <v>#N/A</v>
      </c>
      <c r="AP49" s="102">
        <v>86914</v>
      </c>
      <c r="AQ49" s="102" t="s">
        <v>260</v>
      </c>
      <c r="AR49" s="102" t="s">
        <v>128</v>
      </c>
    </row>
    <row r="50" spans="1:44" x14ac:dyDescent="0.25">
      <c r="A50" s="102" t="s">
        <v>668</v>
      </c>
      <c r="B50" s="102" t="s">
        <v>634</v>
      </c>
      <c r="C50" s="102">
        <v>0</v>
      </c>
      <c r="D50" s="102">
        <v>0</v>
      </c>
      <c r="E50" s="102">
        <v>0</v>
      </c>
      <c r="F50" s="102"/>
      <c r="G50" s="102"/>
      <c r="H50" s="102"/>
      <c r="I50" s="16">
        <v>6.0380549999999999</v>
      </c>
      <c r="J50" s="102">
        <v>239</v>
      </c>
      <c r="K50" s="102">
        <v>4692</v>
      </c>
      <c r="L50" s="102">
        <v>1943</v>
      </c>
      <c r="M50" s="102" t="s">
        <v>605</v>
      </c>
      <c r="N50" s="16">
        <v>6.6633329999999997</v>
      </c>
      <c r="X50"/>
      <c r="Y50"/>
      <c r="Z50"/>
      <c r="AB50" s="102" t="e">
        <f>VLOOKUP(P50,CDM!F:G,2,0)</f>
        <v>#N/A</v>
      </c>
      <c r="AP50" s="102">
        <v>86398</v>
      </c>
      <c r="AQ50" s="102" t="s">
        <v>89</v>
      </c>
      <c r="AR50" s="102" t="s">
        <v>39</v>
      </c>
    </row>
    <row r="51" spans="1:44" x14ac:dyDescent="0.25">
      <c r="A51" s="102" t="s">
        <v>668</v>
      </c>
      <c r="B51" s="102" t="s">
        <v>651</v>
      </c>
      <c r="C51" s="102">
        <v>5</v>
      </c>
      <c r="D51" s="102">
        <v>0</v>
      </c>
      <c r="E51" s="102">
        <v>5</v>
      </c>
      <c r="F51" s="102"/>
      <c r="G51" s="102"/>
      <c r="H51" s="102"/>
      <c r="I51" s="16">
        <v>4.4061110000000001</v>
      </c>
      <c r="J51" s="102">
        <v>89</v>
      </c>
      <c r="K51" s="102">
        <v>6762</v>
      </c>
      <c r="L51" s="102">
        <v>4395</v>
      </c>
      <c r="M51" s="102" t="s">
        <v>384</v>
      </c>
      <c r="N51" s="16">
        <v>4.9919440000000002</v>
      </c>
      <c r="X51"/>
      <c r="Y51"/>
      <c r="Z51"/>
      <c r="AB51" s="102" t="e">
        <f>VLOOKUP(P51,CDM!F:G,2,0)</f>
        <v>#N/A</v>
      </c>
      <c r="AP51" s="102">
        <v>89981</v>
      </c>
      <c r="AQ51" s="102" t="s">
        <v>89</v>
      </c>
      <c r="AR51" s="102" t="s">
        <v>39</v>
      </c>
    </row>
    <row r="52" spans="1:44" x14ac:dyDescent="0.25">
      <c r="A52" s="102" t="s">
        <v>668</v>
      </c>
      <c r="B52" s="102" t="s">
        <v>635</v>
      </c>
      <c r="C52" s="102">
        <v>3</v>
      </c>
      <c r="D52" s="102">
        <v>0</v>
      </c>
      <c r="E52" s="102">
        <v>3</v>
      </c>
      <c r="F52" s="102"/>
      <c r="G52" s="102"/>
      <c r="H52" s="102"/>
      <c r="I52" s="16">
        <v>4.3266659999999995</v>
      </c>
      <c r="J52" s="102">
        <v>143</v>
      </c>
      <c r="K52" s="102">
        <v>4807</v>
      </c>
      <c r="L52" s="102">
        <v>4073</v>
      </c>
      <c r="M52" s="102" t="s">
        <v>612</v>
      </c>
      <c r="N52" s="16">
        <v>4.9427769999999995</v>
      </c>
      <c r="X52"/>
      <c r="Y52"/>
      <c r="Z52"/>
      <c r="AB52" s="102" t="e">
        <f>VLOOKUP(P52,CDM!F:G,2,0)</f>
        <v>#N/A</v>
      </c>
      <c r="AP52" s="102">
        <v>86471</v>
      </c>
      <c r="AQ52" s="102" t="s">
        <v>222</v>
      </c>
      <c r="AR52" s="102" t="s">
        <v>39</v>
      </c>
    </row>
    <row r="53" spans="1:44" x14ac:dyDescent="0.25">
      <c r="A53" s="102" t="s">
        <v>668</v>
      </c>
      <c r="B53" s="102" t="s">
        <v>636</v>
      </c>
      <c r="C53" s="102">
        <v>7</v>
      </c>
      <c r="D53" s="102">
        <v>1</v>
      </c>
      <c r="E53" s="102">
        <v>6</v>
      </c>
      <c r="F53" s="102"/>
      <c r="G53" s="102"/>
      <c r="H53" s="102"/>
      <c r="I53" s="16">
        <v>6.2122220000000006</v>
      </c>
      <c r="J53" s="102">
        <v>157</v>
      </c>
      <c r="K53" s="102">
        <v>7534</v>
      </c>
      <c r="L53" s="102">
        <v>3419</v>
      </c>
      <c r="M53" s="102" t="s">
        <v>572</v>
      </c>
      <c r="N53" s="16">
        <v>6.8725000000000005</v>
      </c>
      <c r="X53"/>
      <c r="Y53"/>
      <c r="Z53"/>
      <c r="AB53" s="102" t="e">
        <f>VLOOKUP(P53,CDM!F:G,2,0)</f>
        <v>#N/A</v>
      </c>
      <c r="AP53" s="102">
        <v>86808</v>
      </c>
      <c r="AQ53" s="102" t="s">
        <v>251</v>
      </c>
      <c r="AR53" s="102" t="s">
        <v>39</v>
      </c>
    </row>
    <row r="54" spans="1:44" x14ac:dyDescent="0.25">
      <c r="A54" s="102" t="s">
        <v>668</v>
      </c>
      <c r="B54" s="102" t="s">
        <v>637</v>
      </c>
      <c r="C54" s="102">
        <v>8</v>
      </c>
      <c r="D54" s="102">
        <v>0</v>
      </c>
      <c r="E54" s="102">
        <v>8</v>
      </c>
      <c r="F54" s="102"/>
      <c r="G54" s="102"/>
      <c r="H54" s="102"/>
      <c r="I54" s="16">
        <v>4.2802769999999999</v>
      </c>
      <c r="J54" s="102">
        <v>215</v>
      </c>
      <c r="K54" s="102">
        <v>4483</v>
      </c>
      <c r="L54" s="102">
        <v>2574</v>
      </c>
      <c r="M54" s="102" t="s">
        <v>575</v>
      </c>
      <c r="N54" s="16">
        <v>4.8666660000000004</v>
      </c>
      <c r="X54"/>
      <c r="Y54"/>
      <c r="Z54"/>
      <c r="AB54" s="102" t="e">
        <f>VLOOKUP(P54,CDM!F:G,2,0)</f>
        <v>#N/A</v>
      </c>
      <c r="AP54" s="102">
        <v>86920</v>
      </c>
      <c r="AQ54" s="102" t="s">
        <v>384</v>
      </c>
      <c r="AR54" s="102" t="s">
        <v>39</v>
      </c>
    </row>
    <row r="55" spans="1:44" x14ac:dyDescent="0.25">
      <c r="A55" s="102" t="s">
        <v>668</v>
      </c>
      <c r="B55" s="102" t="s">
        <v>639</v>
      </c>
      <c r="C55" s="102">
        <v>1</v>
      </c>
      <c r="D55" s="102">
        <v>0</v>
      </c>
      <c r="E55" s="102">
        <v>1</v>
      </c>
      <c r="F55" s="102"/>
      <c r="G55" s="102"/>
      <c r="H55" s="102"/>
      <c r="I55" s="16">
        <v>5.8888879999999997</v>
      </c>
      <c r="J55" s="102">
        <v>139</v>
      </c>
      <c r="K55" s="102">
        <v>7750</v>
      </c>
      <c r="L55" s="102">
        <v>4960</v>
      </c>
      <c r="M55" s="102" t="s">
        <v>573</v>
      </c>
      <c r="N55" s="16">
        <v>6.5661109999999994</v>
      </c>
      <c r="X55"/>
      <c r="Y55"/>
      <c r="Z55"/>
      <c r="AB55" s="102" t="e">
        <f>VLOOKUP(P55,CDM!F:G,2,0)</f>
        <v>#N/A</v>
      </c>
      <c r="AP55" s="102">
        <v>86924</v>
      </c>
      <c r="AQ55" s="102" t="s">
        <v>389</v>
      </c>
      <c r="AR55" s="102" t="s">
        <v>39</v>
      </c>
    </row>
    <row r="56" spans="1:44" x14ac:dyDescent="0.25">
      <c r="A56" s="102" t="s">
        <v>668</v>
      </c>
      <c r="B56" s="102" t="s">
        <v>641</v>
      </c>
      <c r="C56" s="102">
        <v>6</v>
      </c>
      <c r="D56" s="102">
        <v>0</v>
      </c>
      <c r="E56" s="102">
        <v>6</v>
      </c>
      <c r="F56" s="102"/>
      <c r="G56" s="102"/>
      <c r="H56" s="102"/>
      <c r="I56" s="16">
        <v>4.398333</v>
      </c>
      <c r="J56" s="102">
        <v>150</v>
      </c>
      <c r="K56" s="102">
        <v>5505</v>
      </c>
      <c r="L56" s="102">
        <v>3157</v>
      </c>
      <c r="M56" s="102" t="s">
        <v>590</v>
      </c>
      <c r="N56" s="16">
        <v>4.9738879999999996</v>
      </c>
      <c r="X56"/>
      <c r="Y56"/>
      <c r="Z56"/>
      <c r="AB56" s="102" t="e">
        <f>VLOOKUP(P56,CDM!F:G,2,0)</f>
        <v>#N/A</v>
      </c>
      <c r="AP56" s="102">
        <v>86009</v>
      </c>
      <c r="AQ56" s="102" t="s">
        <v>138</v>
      </c>
      <c r="AR56" s="102" t="s">
        <v>128</v>
      </c>
    </row>
    <row r="57" spans="1:44" x14ac:dyDescent="0.25">
      <c r="A57" s="102" t="s">
        <v>668</v>
      </c>
      <c r="B57" s="102" t="s">
        <v>642</v>
      </c>
      <c r="C57" s="102">
        <v>5</v>
      </c>
      <c r="D57" s="102">
        <v>2</v>
      </c>
      <c r="E57" s="102">
        <v>3</v>
      </c>
      <c r="F57" s="102"/>
      <c r="G57" s="102"/>
      <c r="H57" s="102"/>
      <c r="I57" s="16">
        <v>4.9327769999999997</v>
      </c>
      <c r="J57" s="102">
        <v>91</v>
      </c>
      <c r="K57" s="102">
        <v>5858</v>
      </c>
      <c r="L57" s="102">
        <v>5585</v>
      </c>
      <c r="M57" s="102" t="s">
        <v>11</v>
      </c>
      <c r="N57" s="16">
        <v>5.8191660000000001</v>
      </c>
      <c r="X57"/>
      <c r="Y57"/>
      <c r="Z57"/>
      <c r="AB57" s="102" t="e">
        <f>VLOOKUP(P57,CDM!F:G,2,0)</f>
        <v>#N/A</v>
      </c>
      <c r="AP57" s="102">
        <v>85905</v>
      </c>
      <c r="AQ57" s="102" t="s">
        <v>7</v>
      </c>
      <c r="AR57" s="102" t="s">
        <v>128</v>
      </c>
    </row>
    <row r="58" spans="1:44" x14ac:dyDescent="0.25">
      <c r="A58" s="102" t="s">
        <v>668</v>
      </c>
      <c r="B58" s="102" t="s">
        <v>653</v>
      </c>
      <c r="C58" s="102">
        <v>3</v>
      </c>
      <c r="D58" s="102">
        <v>0</v>
      </c>
      <c r="E58" s="102">
        <v>3</v>
      </c>
      <c r="F58" s="102"/>
      <c r="G58" s="102"/>
      <c r="H58" s="102"/>
      <c r="I58" s="16">
        <v>3.4663879999999998</v>
      </c>
      <c r="J58" s="102">
        <v>91</v>
      </c>
      <c r="K58" s="102">
        <v>2059</v>
      </c>
      <c r="L58" s="102">
        <v>5871</v>
      </c>
      <c r="M58" s="102" t="s">
        <v>208</v>
      </c>
      <c r="N58" s="16">
        <v>3.9911110000000001</v>
      </c>
      <c r="X58"/>
      <c r="Y58"/>
      <c r="Z58"/>
      <c r="AB58" s="102" t="e">
        <f>VLOOKUP(P58,CDM!F:G,2,0)</f>
        <v>#N/A</v>
      </c>
      <c r="AP58" s="102">
        <v>86342</v>
      </c>
      <c r="AQ58" s="102" t="s">
        <v>11</v>
      </c>
      <c r="AR58" s="102" t="s">
        <v>128</v>
      </c>
    </row>
    <row r="59" spans="1:44" x14ac:dyDescent="0.25">
      <c r="A59" s="102" t="s">
        <v>669</v>
      </c>
      <c r="B59" s="102" t="s">
        <v>614</v>
      </c>
      <c r="C59" s="102">
        <v>7</v>
      </c>
      <c r="D59" s="102">
        <v>0</v>
      </c>
      <c r="E59" s="102">
        <v>7</v>
      </c>
      <c r="F59" s="102">
        <v>203</v>
      </c>
      <c r="G59" s="102">
        <v>203</v>
      </c>
      <c r="H59" s="102">
        <v>191</v>
      </c>
      <c r="I59" s="16">
        <v>6.2086110000000003</v>
      </c>
      <c r="J59" s="102">
        <v>214</v>
      </c>
      <c r="K59" s="102">
        <v>8590</v>
      </c>
      <c r="L59" s="102">
        <v>2068</v>
      </c>
      <c r="M59" s="102" t="s">
        <v>518</v>
      </c>
      <c r="N59" s="16">
        <v>6.9572219999999998</v>
      </c>
      <c r="X59"/>
      <c r="Y59"/>
      <c r="Z59"/>
      <c r="AB59" s="102" t="e">
        <f>VLOOKUP(P59,CDM!F:G,2,0)</f>
        <v>#N/A</v>
      </c>
      <c r="AP59" s="102">
        <v>85543</v>
      </c>
      <c r="AQ59" s="102" t="s">
        <v>11</v>
      </c>
      <c r="AR59" s="102" t="s">
        <v>128</v>
      </c>
    </row>
    <row r="60" spans="1:44" x14ac:dyDescent="0.25">
      <c r="A60" s="102" t="s">
        <v>669</v>
      </c>
      <c r="B60" s="102" t="s">
        <v>615</v>
      </c>
      <c r="C60" s="102">
        <v>10</v>
      </c>
      <c r="D60" s="102">
        <v>1</v>
      </c>
      <c r="E60" s="102">
        <v>9</v>
      </c>
      <c r="F60" s="102">
        <v>156</v>
      </c>
      <c r="G60" s="102">
        <v>156</v>
      </c>
      <c r="H60" s="102">
        <v>149</v>
      </c>
      <c r="I60" s="16">
        <v>6.4375</v>
      </c>
      <c r="J60" s="102">
        <v>169</v>
      </c>
      <c r="K60" s="102">
        <v>7486</v>
      </c>
      <c r="L60" s="102">
        <v>8062</v>
      </c>
      <c r="M60" s="102" t="s">
        <v>397</v>
      </c>
      <c r="N60" s="16">
        <v>7.1088880000000003</v>
      </c>
      <c r="X60"/>
      <c r="Y60"/>
      <c r="Z60"/>
      <c r="AB60" s="102" t="e">
        <f>VLOOKUP(P60,CDM!F:G,2,0)</f>
        <v>#N/A</v>
      </c>
      <c r="AP60" s="102">
        <v>86736</v>
      </c>
      <c r="AQ60" s="102" t="s">
        <v>35</v>
      </c>
      <c r="AR60" s="102" t="s">
        <v>128</v>
      </c>
    </row>
    <row r="61" spans="1:44" x14ac:dyDescent="0.25">
      <c r="A61" s="102" t="s">
        <v>669</v>
      </c>
      <c r="B61" s="102" t="s">
        <v>648</v>
      </c>
      <c r="C61" s="102">
        <v>4</v>
      </c>
      <c r="D61" s="102">
        <v>0</v>
      </c>
      <c r="E61" s="102">
        <v>4</v>
      </c>
      <c r="F61" s="102">
        <v>124</v>
      </c>
      <c r="G61" s="102">
        <v>124</v>
      </c>
      <c r="H61" s="102">
        <v>124</v>
      </c>
      <c r="I61" s="16">
        <v>4.3586109999999998</v>
      </c>
      <c r="J61" s="102">
        <v>129</v>
      </c>
      <c r="K61" s="102">
        <v>4837</v>
      </c>
      <c r="L61" s="102">
        <v>5601</v>
      </c>
      <c r="M61" s="102" t="s">
        <v>503</v>
      </c>
      <c r="N61" s="16">
        <v>4.9636110000000002</v>
      </c>
      <c r="X61"/>
      <c r="Y61"/>
      <c r="Z61"/>
      <c r="AB61" s="102" t="e">
        <f>VLOOKUP(P61,CDM!F:G,2,0)</f>
        <v>#N/A</v>
      </c>
      <c r="AP61" s="102">
        <v>85579</v>
      </c>
      <c r="AQ61" s="102" t="s">
        <v>137</v>
      </c>
      <c r="AR61" s="102" t="s">
        <v>128</v>
      </c>
    </row>
    <row r="62" spans="1:44" x14ac:dyDescent="0.25">
      <c r="A62" s="102" t="s">
        <v>669</v>
      </c>
      <c r="B62" s="102" t="s">
        <v>652</v>
      </c>
      <c r="C62" s="102">
        <v>3</v>
      </c>
      <c r="D62" s="102">
        <v>0</v>
      </c>
      <c r="E62" s="102">
        <v>3</v>
      </c>
      <c r="F62" s="102">
        <v>125</v>
      </c>
      <c r="G62" s="102">
        <v>125</v>
      </c>
      <c r="H62" s="102">
        <v>121</v>
      </c>
      <c r="I62" s="16">
        <v>5.2486110000000004</v>
      </c>
      <c r="J62" s="102">
        <v>131</v>
      </c>
      <c r="K62" s="102">
        <v>6412</v>
      </c>
      <c r="L62" s="102">
        <v>5044</v>
      </c>
      <c r="M62" s="102" t="s">
        <v>502</v>
      </c>
      <c r="N62" s="16">
        <v>5.9586110000000003</v>
      </c>
      <c r="X62"/>
      <c r="Y62"/>
      <c r="Z62"/>
      <c r="AB62" s="102" t="e">
        <f>VLOOKUP(P62,CDM!F:G,2,0)</f>
        <v>#N/A</v>
      </c>
      <c r="AP62" s="102">
        <v>86345</v>
      </c>
      <c r="AQ62" s="102" t="s">
        <v>137</v>
      </c>
      <c r="AR62" s="102" t="s">
        <v>128</v>
      </c>
    </row>
    <row r="63" spans="1:44" x14ac:dyDescent="0.25">
      <c r="A63" s="102" t="s">
        <v>669</v>
      </c>
      <c r="B63" s="102" t="s">
        <v>616</v>
      </c>
      <c r="C63" s="102">
        <v>0</v>
      </c>
      <c r="D63" s="102">
        <v>0</v>
      </c>
      <c r="E63" s="102">
        <v>0</v>
      </c>
      <c r="F63" s="102">
        <v>199</v>
      </c>
      <c r="G63" s="102">
        <v>199</v>
      </c>
      <c r="H63" s="102">
        <v>198</v>
      </c>
      <c r="I63" s="16">
        <v>5.1536109999999997</v>
      </c>
      <c r="J63" s="102">
        <v>200</v>
      </c>
      <c r="K63" s="102">
        <v>5109</v>
      </c>
      <c r="L63" s="102">
        <v>2110</v>
      </c>
      <c r="M63" s="102" t="s">
        <v>607</v>
      </c>
      <c r="N63" s="16">
        <v>5.858333</v>
      </c>
      <c r="X63"/>
      <c r="Y63"/>
      <c r="Z63"/>
      <c r="AA63" s="102"/>
      <c r="AB63" s="102" t="e">
        <f>VLOOKUP(P63,CDM!F:G,2,0)</f>
        <v>#N/A</v>
      </c>
      <c r="AP63" s="102">
        <v>85901</v>
      </c>
      <c r="AQ63" s="102" t="s">
        <v>87</v>
      </c>
      <c r="AR63" s="102" t="s">
        <v>128</v>
      </c>
    </row>
    <row r="64" spans="1:44" x14ac:dyDescent="0.25">
      <c r="A64" s="102" t="s">
        <v>669</v>
      </c>
      <c r="B64" s="102" t="s">
        <v>647</v>
      </c>
      <c r="C64" s="102">
        <v>6</v>
      </c>
      <c r="D64" s="102">
        <v>0</v>
      </c>
      <c r="E64" s="102">
        <v>6</v>
      </c>
      <c r="F64" s="102">
        <v>205</v>
      </c>
      <c r="G64" s="102">
        <v>205</v>
      </c>
      <c r="H64" s="102">
        <v>205</v>
      </c>
      <c r="I64" s="16">
        <v>4.4202770000000005</v>
      </c>
      <c r="J64" s="102">
        <v>201</v>
      </c>
      <c r="K64" s="102">
        <v>3622</v>
      </c>
      <c r="L64" s="102">
        <v>1850</v>
      </c>
      <c r="M64" s="102" t="s">
        <v>517</v>
      </c>
      <c r="N64" s="16">
        <v>5.7986110000000002</v>
      </c>
      <c r="X64"/>
      <c r="Y64"/>
      <c r="Z64"/>
      <c r="AA64" s="102"/>
      <c r="AB64" s="102" t="e">
        <f>VLOOKUP(P64,CDM!F:G,2,0)</f>
        <v>#N/A</v>
      </c>
      <c r="AP64" s="102">
        <v>85609</v>
      </c>
      <c r="AQ64" s="102" t="s">
        <v>81</v>
      </c>
      <c r="AR64" s="102" t="s">
        <v>128</v>
      </c>
    </row>
    <row r="65" spans="1:44" x14ac:dyDescent="0.25">
      <c r="A65" s="102" t="s">
        <v>669</v>
      </c>
      <c r="B65" s="102" t="s">
        <v>617</v>
      </c>
      <c r="C65" s="102">
        <v>5</v>
      </c>
      <c r="D65" s="102">
        <v>0</v>
      </c>
      <c r="E65" s="102">
        <v>5</v>
      </c>
      <c r="F65" s="102">
        <v>84</v>
      </c>
      <c r="G65" s="102">
        <v>84</v>
      </c>
      <c r="H65" s="102">
        <v>81</v>
      </c>
      <c r="I65" s="16">
        <v>5.0683319999999998</v>
      </c>
      <c r="J65" s="102">
        <v>97</v>
      </c>
      <c r="K65" s="102">
        <v>10000</v>
      </c>
      <c r="L65" s="102">
        <v>1306</v>
      </c>
      <c r="M65" s="102" t="s">
        <v>571</v>
      </c>
      <c r="N65" s="16">
        <v>5.7719439999999995</v>
      </c>
      <c r="X65"/>
      <c r="Y65"/>
      <c r="Z65"/>
      <c r="AA65" s="102"/>
      <c r="AB65" s="102" t="e">
        <f>VLOOKUP(P65,CDM!F:G,2,0)</f>
        <v>#N/A</v>
      </c>
      <c r="AP65" s="102">
        <v>85894</v>
      </c>
      <c r="AQ65" s="102" t="s">
        <v>85</v>
      </c>
      <c r="AR65" s="102" t="s">
        <v>128</v>
      </c>
    </row>
    <row r="66" spans="1:44" x14ac:dyDescent="0.25">
      <c r="A66" s="102" t="s">
        <v>669</v>
      </c>
      <c r="B66" s="102" t="s">
        <v>619</v>
      </c>
      <c r="C66" s="102">
        <v>3</v>
      </c>
      <c r="D66" s="102">
        <v>1</v>
      </c>
      <c r="E66" s="102">
        <v>2</v>
      </c>
      <c r="F66" s="102">
        <v>155</v>
      </c>
      <c r="G66" s="102">
        <v>156</v>
      </c>
      <c r="H66" s="102">
        <v>154</v>
      </c>
      <c r="I66" s="16">
        <v>4.9788869999999994</v>
      </c>
      <c r="J66" s="102">
        <v>155</v>
      </c>
      <c r="K66" s="102">
        <v>3745</v>
      </c>
      <c r="L66" s="102">
        <v>4795</v>
      </c>
      <c r="M66" s="102" t="s">
        <v>138</v>
      </c>
      <c r="N66" s="16">
        <v>5.821942</v>
      </c>
      <c r="X66"/>
      <c r="Y66"/>
      <c r="Z66"/>
      <c r="AA66" s="102"/>
      <c r="AB66" s="102" t="e">
        <f>VLOOKUP(P66,CDM!F:G,2,0)</f>
        <v>#N/A</v>
      </c>
      <c r="AP66" s="102">
        <v>86005</v>
      </c>
      <c r="AQ66" s="102" t="s">
        <v>117</v>
      </c>
      <c r="AR66" s="102" t="s">
        <v>128</v>
      </c>
    </row>
    <row r="67" spans="1:44" x14ac:dyDescent="0.25">
      <c r="A67" s="102" t="s">
        <v>669</v>
      </c>
      <c r="B67" s="102" t="s">
        <v>620</v>
      </c>
      <c r="C67" s="102">
        <v>3</v>
      </c>
      <c r="D67" s="102">
        <v>0</v>
      </c>
      <c r="E67" s="102">
        <v>3</v>
      </c>
      <c r="F67" s="102">
        <v>117</v>
      </c>
      <c r="G67" s="102">
        <v>117</v>
      </c>
      <c r="H67" s="102">
        <v>117</v>
      </c>
      <c r="I67" s="16">
        <v>5.0883320000000003</v>
      </c>
      <c r="J67" s="102">
        <v>129</v>
      </c>
      <c r="K67" s="102">
        <v>4404</v>
      </c>
      <c r="L67" s="102">
        <v>6009</v>
      </c>
      <c r="M67" s="102" t="s">
        <v>117</v>
      </c>
      <c r="N67" s="16">
        <v>5.9202760000000003</v>
      </c>
      <c r="X67"/>
      <c r="Y67"/>
      <c r="Z67"/>
      <c r="AA67" s="102"/>
      <c r="AB67" s="102" t="e">
        <f>VLOOKUP(P67,CDM!F:G,2,0)</f>
        <v>#N/A</v>
      </c>
      <c r="AP67" s="102">
        <v>85986</v>
      </c>
      <c r="AQ67" s="102" t="s">
        <v>120</v>
      </c>
      <c r="AR67" s="102" t="s">
        <v>128</v>
      </c>
    </row>
    <row r="68" spans="1:44" x14ac:dyDescent="0.25">
      <c r="A68" s="102" t="s">
        <v>669</v>
      </c>
      <c r="B68" s="102" t="s">
        <v>621</v>
      </c>
      <c r="C68" s="102">
        <v>4</v>
      </c>
      <c r="D68" s="102">
        <v>0</v>
      </c>
      <c r="E68" s="102">
        <v>4</v>
      </c>
      <c r="F68" s="102">
        <v>177</v>
      </c>
      <c r="G68" s="102">
        <v>177</v>
      </c>
      <c r="H68" s="102">
        <v>177</v>
      </c>
      <c r="I68" s="16">
        <v>5.8108329999999997</v>
      </c>
      <c r="J68" s="102">
        <v>185</v>
      </c>
      <c r="K68" s="102">
        <v>4882</v>
      </c>
      <c r="L68" s="102">
        <v>5379</v>
      </c>
      <c r="M68" s="102" t="s">
        <v>212</v>
      </c>
      <c r="N68" s="16">
        <v>6.7666659999999998</v>
      </c>
      <c r="X68"/>
      <c r="Y68"/>
      <c r="Z68"/>
      <c r="AA68" s="102"/>
      <c r="AB68" s="102" t="e">
        <f>VLOOKUP(P68,CDM!F:G,2,0)</f>
        <v>#N/A</v>
      </c>
      <c r="AP68" s="102">
        <v>85987</v>
      </c>
      <c r="AQ68" s="102" t="s">
        <v>121</v>
      </c>
      <c r="AR68" s="102" t="s">
        <v>128</v>
      </c>
    </row>
    <row r="69" spans="1:44" x14ac:dyDescent="0.25">
      <c r="A69" s="102" t="s">
        <v>669</v>
      </c>
      <c r="B69" s="102" t="s">
        <v>622</v>
      </c>
      <c r="C69" s="102">
        <v>7</v>
      </c>
      <c r="D69" s="102">
        <v>0</v>
      </c>
      <c r="E69" s="102">
        <v>7</v>
      </c>
      <c r="F69" s="102">
        <v>133</v>
      </c>
      <c r="G69" s="102">
        <v>133</v>
      </c>
      <c r="H69" s="102">
        <v>133</v>
      </c>
      <c r="I69" s="16">
        <v>6.521388</v>
      </c>
      <c r="J69" s="102">
        <v>143</v>
      </c>
      <c r="K69" s="102">
        <v>11823</v>
      </c>
      <c r="L69" s="102">
        <v>4845</v>
      </c>
      <c r="M69" s="102" t="s">
        <v>120</v>
      </c>
      <c r="N69" s="16">
        <v>7.4044439999999998</v>
      </c>
      <c r="X69"/>
      <c r="Y69"/>
      <c r="Z69"/>
      <c r="AA69" s="102"/>
      <c r="AB69" s="102" t="e">
        <f>VLOOKUP(P69,CDM!F:G,2,0)</f>
        <v>#N/A</v>
      </c>
      <c r="AP69" s="102">
        <v>86346</v>
      </c>
      <c r="AQ69" s="102" t="s">
        <v>114</v>
      </c>
      <c r="AR69" s="102" t="s">
        <v>128</v>
      </c>
    </row>
    <row r="70" spans="1:44" x14ac:dyDescent="0.25">
      <c r="A70" s="102" t="s">
        <v>669</v>
      </c>
      <c r="B70" s="102" t="s">
        <v>623</v>
      </c>
      <c r="C70" s="102">
        <v>4</v>
      </c>
      <c r="D70" s="102">
        <v>2</v>
      </c>
      <c r="E70" s="102">
        <v>2</v>
      </c>
      <c r="F70" s="102">
        <v>133</v>
      </c>
      <c r="G70" s="102">
        <v>133</v>
      </c>
      <c r="H70" s="102">
        <v>133</v>
      </c>
      <c r="I70" s="16">
        <v>5.799722</v>
      </c>
      <c r="J70" s="102">
        <v>135</v>
      </c>
      <c r="K70" s="102">
        <v>6795</v>
      </c>
      <c r="L70" s="102">
        <v>5614</v>
      </c>
      <c r="M70" s="102" t="s">
        <v>35</v>
      </c>
      <c r="N70" s="16">
        <v>6.844722</v>
      </c>
      <c r="X70"/>
      <c r="Y70"/>
      <c r="Z70"/>
      <c r="AA70" s="102"/>
      <c r="AB70" s="102" t="e">
        <f>VLOOKUP(P70,CDM!F:G,2,0)</f>
        <v>#N/A</v>
      </c>
      <c r="AP70" s="102">
        <v>85908</v>
      </c>
      <c r="AQ70" s="102" t="s">
        <v>122</v>
      </c>
      <c r="AR70" s="102" t="s">
        <v>128</v>
      </c>
    </row>
    <row r="71" spans="1:44" x14ac:dyDescent="0.25">
      <c r="A71" s="102" t="s">
        <v>669</v>
      </c>
      <c r="B71" s="102" t="s">
        <v>624</v>
      </c>
      <c r="C71" s="102">
        <v>6</v>
      </c>
      <c r="D71" s="102">
        <v>0</v>
      </c>
      <c r="E71" s="102">
        <v>6</v>
      </c>
      <c r="F71" s="102">
        <v>94</v>
      </c>
      <c r="G71" s="102">
        <v>94</v>
      </c>
      <c r="H71" s="102">
        <v>93</v>
      </c>
      <c r="I71" s="16">
        <v>4.2205539999999999</v>
      </c>
      <c r="J71" s="102">
        <v>101</v>
      </c>
      <c r="K71" s="102">
        <v>3317</v>
      </c>
      <c r="L71" s="102">
        <v>6662</v>
      </c>
      <c r="M71" s="102" t="s">
        <v>436</v>
      </c>
      <c r="N71" s="16">
        <v>4.8569430000000002</v>
      </c>
      <c r="X71"/>
      <c r="Y71"/>
      <c r="Z71"/>
      <c r="AA71" s="102"/>
      <c r="AB71" s="102" t="e">
        <f>VLOOKUP(P71,CDM!F:G,2,0)</f>
        <v>#N/A</v>
      </c>
      <c r="AP71" s="102">
        <v>86013</v>
      </c>
      <c r="AQ71" s="102" t="s">
        <v>124</v>
      </c>
      <c r="AR71" s="102" t="s">
        <v>128</v>
      </c>
    </row>
    <row r="72" spans="1:44" x14ac:dyDescent="0.25">
      <c r="A72" s="102" t="s">
        <v>669</v>
      </c>
      <c r="B72" s="102" t="s">
        <v>645</v>
      </c>
      <c r="C72" s="102">
        <v>0</v>
      </c>
      <c r="D72" s="102">
        <v>0</v>
      </c>
      <c r="E72" s="102">
        <v>0</v>
      </c>
      <c r="F72" s="102">
        <v>255</v>
      </c>
      <c r="G72" s="102">
        <v>255</v>
      </c>
      <c r="H72" s="102">
        <v>245</v>
      </c>
      <c r="I72" s="16">
        <v>5.2002769999999998</v>
      </c>
      <c r="J72" s="102">
        <v>272</v>
      </c>
      <c r="K72" s="102">
        <v>5970</v>
      </c>
      <c r="L72" s="102">
        <v>2964</v>
      </c>
      <c r="M72" s="102" t="s">
        <v>477</v>
      </c>
      <c r="N72" s="16">
        <v>6.6330549999999997</v>
      </c>
      <c r="X72"/>
      <c r="Y72"/>
      <c r="Z72"/>
      <c r="AA72" s="102"/>
      <c r="AB72" s="102" t="e">
        <f>VLOOKUP(P72,CDM!F:G,2,0)</f>
        <v>#N/A</v>
      </c>
      <c r="AP72" s="102">
        <v>85910</v>
      </c>
      <c r="AQ72" s="102" t="s">
        <v>77</v>
      </c>
      <c r="AR72" s="102" t="s">
        <v>39</v>
      </c>
    </row>
    <row r="73" spans="1:44" x14ac:dyDescent="0.25">
      <c r="A73" s="102" t="s">
        <v>669</v>
      </c>
      <c r="B73" s="102" t="s">
        <v>674</v>
      </c>
      <c r="C73" s="102">
        <v>4</v>
      </c>
      <c r="D73" s="102">
        <v>0</v>
      </c>
      <c r="E73" s="102">
        <v>4</v>
      </c>
      <c r="F73" s="102">
        <v>134</v>
      </c>
      <c r="G73" s="102">
        <v>134</v>
      </c>
      <c r="H73" s="102">
        <v>134</v>
      </c>
      <c r="I73" s="16">
        <v>4.5591660000000003</v>
      </c>
      <c r="J73" s="102">
        <v>134</v>
      </c>
      <c r="K73" s="102">
        <v>4118</v>
      </c>
      <c r="L73" s="102">
        <v>5475</v>
      </c>
      <c r="M73" s="102" t="s">
        <v>219</v>
      </c>
      <c r="N73" s="16">
        <v>5.5669440000000003</v>
      </c>
      <c r="X73"/>
      <c r="Y73"/>
      <c r="Z73"/>
      <c r="AA73" s="102"/>
      <c r="AB73" s="102" t="e">
        <f>VLOOKUP(P73,CDM!F:G,2,0)</f>
        <v>#N/A</v>
      </c>
      <c r="AP73" s="102">
        <v>86772</v>
      </c>
      <c r="AQ73" s="102" t="s">
        <v>213</v>
      </c>
      <c r="AR73" s="102" t="s">
        <v>39</v>
      </c>
    </row>
    <row r="74" spans="1:44" x14ac:dyDescent="0.25">
      <c r="A74" s="102" t="s">
        <v>669</v>
      </c>
      <c r="B74" s="102" t="s">
        <v>625</v>
      </c>
      <c r="C74" s="102">
        <v>11</v>
      </c>
      <c r="D74" s="102">
        <v>0</v>
      </c>
      <c r="E74" s="102">
        <v>11</v>
      </c>
      <c r="F74" s="102">
        <v>104</v>
      </c>
      <c r="G74" s="102">
        <v>104</v>
      </c>
      <c r="H74" s="102">
        <v>102</v>
      </c>
      <c r="I74" s="16">
        <v>4.3036110000000001</v>
      </c>
      <c r="J74" s="102">
        <v>110</v>
      </c>
      <c r="K74" s="102">
        <v>3709</v>
      </c>
      <c r="L74" s="102">
        <v>4316</v>
      </c>
      <c r="M74" s="102" t="s">
        <v>244</v>
      </c>
      <c r="N74" s="16">
        <v>4.8297220000000003</v>
      </c>
      <c r="X74"/>
      <c r="Y74"/>
      <c r="Z74"/>
      <c r="AA74" s="102"/>
      <c r="AB74" s="102" t="e">
        <f>VLOOKUP(P74,CDM!F:G,2,0)</f>
        <v>#N/A</v>
      </c>
      <c r="AP74" s="102">
        <v>86807</v>
      </c>
      <c r="AQ74" s="102" t="s">
        <v>244</v>
      </c>
      <c r="AR74" s="102" t="s">
        <v>39</v>
      </c>
    </row>
    <row r="75" spans="1:44" x14ac:dyDescent="0.25">
      <c r="A75" s="102" t="s">
        <v>669</v>
      </c>
      <c r="B75" s="102" t="s">
        <v>626</v>
      </c>
      <c r="C75" s="102">
        <v>0</v>
      </c>
      <c r="D75" s="102">
        <v>0</v>
      </c>
      <c r="E75" s="102">
        <v>0</v>
      </c>
      <c r="F75" s="102">
        <v>148</v>
      </c>
      <c r="G75" s="102">
        <v>148</v>
      </c>
      <c r="H75" s="102">
        <v>148</v>
      </c>
      <c r="I75" s="16">
        <v>4.4599989999999998</v>
      </c>
      <c r="J75" s="102">
        <v>155</v>
      </c>
      <c r="K75" s="102">
        <v>5713</v>
      </c>
      <c r="L75" s="102">
        <v>3317</v>
      </c>
      <c r="M75" s="102" t="s">
        <v>609</v>
      </c>
      <c r="N75" s="16">
        <v>5.7999989999999997</v>
      </c>
      <c r="X75"/>
      <c r="Y75"/>
      <c r="Z75"/>
      <c r="AA75" s="102"/>
      <c r="AB75" s="102" t="e">
        <f>VLOOKUP(P75,CDM!F:G,2,0)</f>
        <v>#N/A</v>
      </c>
      <c r="AP75" s="102">
        <v>87384</v>
      </c>
      <c r="AQ75" s="102" t="s">
        <v>390</v>
      </c>
      <c r="AR75" s="102" t="s">
        <v>39</v>
      </c>
    </row>
    <row r="76" spans="1:44" x14ac:dyDescent="0.25">
      <c r="A76" s="102" t="s">
        <v>669</v>
      </c>
      <c r="B76" s="102" t="s">
        <v>627</v>
      </c>
      <c r="C76" s="102">
        <v>0</v>
      </c>
      <c r="D76" s="102">
        <v>0</v>
      </c>
      <c r="E76" s="102">
        <v>0</v>
      </c>
      <c r="F76" s="102">
        <v>158</v>
      </c>
      <c r="G76" s="102">
        <v>158</v>
      </c>
      <c r="H76" s="102">
        <v>158</v>
      </c>
      <c r="I76" s="16">
        <v>5.9349990000000004</v>
      </c>
      <c r="J76" s="102">
        <v>161</v>
      </c>
      <c r="K76" s="102">
        <v>3144</v>
      </c>
      <c r="L76" s="102">
        <v>8976</v>
      </c>
      <c r="M76" s="102" t="s">
        <v>121</v>
      </c>
      <c r="N76" s="16">
        <v>6.8869439999999997</v>
      </c>
      <c r="X76"/>
      <c r="Y76"/>
      <c r="Z76"/>
      <c r="AA76" s="102"/>
      <c r="AB76" s="102" t="e">
        <f>VLOOKUP(P76,CDM!F:G,2,0)</f>
        <v>#N/A</v>
      </c>
      <c r="AP76" s="102">
        <v>89012</v>
      </c>
      <c r="AQ76" s="102" t="s">
        <v>393</v>
      </c>
      <c r="AR76" s="102" t="s">
        <v>39</v>
      </c>
    </row>
    <row r="77" spans="1:44" x14ac:dyDescent="0.25">
      <c r="A77" s="102" t="s">
        <v>669</v>
      </c>
      <c r="B77" s="102" t="s">
        <v>649</v>
      </c>
      <c r="C77" s="102">
        <v>6</v>
      </c>
      <c r="D77" s="102">
        <v>1</v>
      </c>
      <c r="E77" s="102">
        <v>5</v>
      </c>
      <c r="F77" s="102">
        <v>144</v>
      </c>
      <c r="G77" s="102">
        <v>144</v>
      </c>
      <c r="H77" s="102">
        <v>130</v>
      </c>
      <c r="I77" s="16">
        <v>4.2763879999999999</v>
      </c>
      <c r="J77" s="102">
        <v>149</v>
      </c>
      <c r="K77" s="102">
        <v>4456</v>
      </c>
      <c r="L77" s="102">
        <v>1854</v>
      </c>
      <c r="M77" s="102" t="s">
        <v>557</v>
      </c>
      <c r="N77" s="16">
        <v>4.8452770000000003</v>
      </c>
      <c r="X77"/>
      <c r="Y77"/>
      <c r="Z77"/>
      <c r="AA77" s="102"/>
      <c r="AB77" s="102" t="e">
        <f>VLOOKUP(P77,CDM!F:G,2,0)</f>
        <v>#N/A</v>
      </c>
      <c r="AP77" s="102">
        <v>85553</v>
      </c>
      <c r="AQ77" s="102" t="s">
        <v>397</v>
      </c>
      <c r="AR77" s="102" t="s">
        <v>39</v>
      </c>
    </row>
    <row r="78" spans="1:44" x14ac:dyDescent="0.25">
      <c r="A78" s="102" t="s">
        <v>669</v>
      </c>
      <c r="B78" s="102" t="s">
        <v>628</v>
      </c>
      <c r="C78" s="102">
        <v>4</v>
      </c>
      <c r="D78" s="102">
        <v>1</v>
      </c>
      <c r="E78" s="102">
        <v>3</v>
      </c>
      <c r="F78" s="102">
        <v>83</v>
      </c>
      <c r="G78" s="102">
        <v>83</v>
      </c>
      <c r="H78" s="102">
        <v>83</v>
      </c>
      <c r="I78" s="16">
        <v>4.2269430000000003</v>
      </c>
      <c r="J78" s="102">
        <v>87</v>
      </c>
      <c r="K78" s="102">
        <v>7278</v>
      </c>
      <c r="L78" s="102">
        <v>3922</v>
      </c>
      <c r="M78" s="102" t="s">
        <v>124</v>
      </c>
      <c r="N78" s="16">
        <v>5.8819429999999997</v>
      </c>
      <c r="X78"/>
      <c r="Y78"/>
      <c r="Z78"/>
      <c r="AA78" s="102"/>
      <c r="AB78" s="102" t="e">
        <f>VLOOKUP(P78,CDM!F:G,2,0)</f>
        <v>#N/A</v>
      </c>
      <c r="AP78" s="102">
        <v>85559</v>
      </c>
      <c r="AQ78" s="102" t="s">
        <v>451</v>
      </c>
      <c r="AR78" s="102" t="s">
        <v>39</v>
      </c>
    </row>
    <row r="79" spans="1:44" x14ac:dyDescent="0.25">
      <c r="A79" s="102" t="s">
        <v>669</v>
      </c>
      <c r="B79" s="102" t="s">
        <v>629</v>
      </c>
      <c r="C79" s="102">
        <v>5</v>
      </c>
      <c r="D79" s="102">
        <v>1</v>
      </c>
      <c r="E79" s="102">
        <v>4</v>
      </c>
      <c r="F79" s="102">
        <v>82</v>
      </c>
      <c r="G79" s="102">
        <v>83</v>
      </c>
      <c r="H79" s="102">
        <v>75</v>
      </c>
      <c r="I79" s="16">
        <v>4.7899989999999999</v>
      </c>
      <c r="J79" s="102">
        <v>92</v>
      </c>
      <c r="K79" s="102">
        <v>5593</v>
      </c>
      <c r="L79" s="102">
        <v>8537</v>
      </c>
      <c r="M79" s="102" t="s">
        <v>87</v>
      </c>
      <c r="N79" s="16">
        <v>6.6211110000000009</v>
      </c>
      <c r="X79"/>
      <c r="Y79"/>
      <c r="Z79"/>
      <c r="AA79" s="102"/>
      <c r="AB79" s="102" t="e">
        <f>VLOOKUP(P79,CDM!F:G,2,0)</f>
        <v>#N/A</v>
      </c>
      <c r="AP79" s="102">
        <v>85571</v>
      </c>
      <c r="AQ79" s="102" t="s">
        <v>477</v>
      </c>
      <c r="AR79" s="102" t="s">
        <v>39</v>
      </c>
    </row>
    <row r="80" spans="1:44" x14ac:dyDescent="0.25">
      <c r="A80" s="102" t="s">
        <v>669</v>
      </c>
      <c r="B80" s="102" t="s">
        <v>631</v>
      </c>
      <c r="C80" s="102">
        <v>0</v>
      </c>
      <c r="D80" s="102">
        <v>0</v>
      </c>
      <c r="E80" s="102">
        <v>0</v>
      </c>
      <c r="F80" s="102">
        <v>153</v>
      </c>
      <c r="G80" s="102">
        <v>154</v>
      </c>
      <c r="H80" s="102">
        <v>146</v>
      </c>
      <c r="I80" s="16">
        <v>4.3677770000000002</v>
      </c>
      <c r="J80" s="102">
        <v>167</v>
      </c>
      <c r="K80" s="102">
        <v>3826</v>
      </c>
      <c r="L80" s="102">
        <v>2088</v>
      </c>
      <c r="M80" s="102" t="s">
        <v>611</v>
      </c>
      <c r="N80" s="16">
        <v>4.9508330000000003</v>
      </c>
      <c r="X80"/>
      <c r="Y80"/>
      <c r="Z80"/>
      <c r="AA80" s="102"/>
      <c r="AB80" s="102" t="e">
        <f>VLOOKUP(P80,CDM!F:G,2,0)</f>
        <v>#N/A</v>
      </c>
      <c r="AP80" s="102">
        <v>85051</v>
      </c>
      <c r="AQ80" s="102" t="s">
        <v>503</v>
      </c>
      <c r="AR80" s="102" t="s">
        <v>39</v>
      </c>
    </row>
    <row r="81" spans="1:44" x14ac:dyDescent="0.25">
      <c r="A81" s="102" t="s">
        <v>669</v>
      </c>
      <c r="B81" s="102" t="s">
        <v>650</v>
      </c>
      <c r="C81" s="102">
        <v>7</v>
      </c>
      <c r="D81" s="102">
        <v>1</v>
      </c>
      <c r="E81" s="102">
        <v>6</v>
      </c>
      <c r="F81" s="102">
        <v>147</v>
      </c>
      <c r="G81" s="102">
        <v>147</v>
      </c>
      <c r="H81" s="102">
        <v>146</v>
      </c>
      <c r="I81" s="16">
        <v>4.4188869999999998</v>
      </c>
      <c r="J81" s="102">
        <v>171</v>
      </c>
      <c r="K81" s="102">
        <v>4484</v>
      </c>
      <c r="L81" s="102">
        <v>3478</v>
      </c>
      <c r="M81" s="102" t="s">
        <v>555</v>
      </c>
      <c r="N81" s="16">
        <v>5.7399979999999999</v>
      </c>
      <c r="X81"/>
      <c r="Y81"/>
      <c r="Z81"/>
      <c r="AA81" s="102"/>
      <c r="AB81" s="102" t="e">
        <f>VLOOKUP(P81,CDM!F:G,2,0)</f>
        <v>#N/A</v>
      </c>
      <c r="AP81" s="102">
        <v>85035</v>
      </c>
      <c r="AQ81" s="102" t="s">
        <v>502</v>
      </c>
      <c r="AR81" s="102" t="s">
        <v>39</v>
      </c>
    </row>
    <row r="82" spans="1:44" x14ac:dyDescent="0.25">
      <c r="A82" s="102" t="s">
        <v>669</v>
      </c>
      <c r="B82" s="102" t="s">
        <v>632</v>
      </c>
      <c r="C82" s="102">
        <v>7</v>
      </c>
      <c r="D82" s="102">
        <v>1</v>
      </c>
      <c r="E82" s="102">
        <v>6</v>
      </c>
      <c r="F82" s="102">
        <v>48</v>
      </c>
      <c r="G82" s="102">
        <v>48</v>
      </c>
      <c r="H82" s="102">
        <v>46</v>
      </c>
      <c r="I82" s="16">
        <v>4.7952770000000005</v>
      </c>
      <c r="J82" s="102">
        <v>71</v>
      </c>
      <c r="K82" s="102">
        <v>6638</v>
      </c>
      <c r="L82" s="102">
        <v>2637</v>
      </c>
      <c r="M82" s="102" t="s">
        <v>576</v>
      </c>
      <c r="N82" s="16">
        <v>5.1158330000000003</v>
      </c>
      <c r="X82"/>
      <c r="Y82"/>
      <c r="Z82"/>
      <c r="AA82" s="102"/>
      <c r="AB82" s="102" t="e">
        <f>VLOOKUP(P82,CDM!F:G,2,0)</f>
        <v>#N/A</v>
      </c>
      <c r="AP82" s="102">
        <v>85574</v>
      </c>
      <c r="AQ82" s="102" t="s">
        <v>513</v>
      </c>
      <c r="AR82" s="102" t="s">
        <v>39</v>
      </c>
    </row>
    <row r="83" spans="1:44" x14ac:dyDescent="0.25">
      <c r="A83" s="102" t="s">
        <v>669</v>
      </c>
      <c r="B83" s="102" t="s">
        <v>633</v>
      </c>
      <c r="C83" s="102">
        <v>0</v>
      </c>
      <c r="D83" s="102">
        <v>0</v>
      </c>
      <c r="E83" s="102">
        <v>0</v>
      </c>
      <c r="F83" s="102">
        <v>151</v>
      </c>
      <c r="G83" s="102">
        <v>151</v>
      </c>
      <c r="H83" s="102">
        <v>151</v>
      </c>
      <c r="I83" s="16">
        <v>5.0002769999999996</v>
      </c>
      <c r="J83" s="102">
        <v>161</v>
      </c>
      <c r="K83" s="102">
        <v>5681</v>
      </c>
      <c r="L83" s="102">
        <v>2614</v>
      </c>
      <c r="M83" s="102" t="s">
        <v>582</v>
      </c>
      <c r="N83" s="16">
        <v>5.6838879999999996</v>
      </c>
      <c r="X83"/>
      <c r="Y83"/>
      <c r="Z83"/>
      <c r="AA83" s="102"/>
      <c r="AB83" s="102" t="e">
        <f>VLOOKUP(P83,CDM!F:G,2,0)</f>
        <v>#N/A</v>
      </c>
      <c r="AP83" s="102">
        <v>85039</v>
      </c>
      <c r="AQ83" s="102" t="s">
        <v>514</v>
      </c>
      <c r="AR83" s="102" t="s">
        <v>39</v>
      </c>
    </row>
    <row r="84" spans="1:44" x14ac:dyDescent="0.25">
      <c r="A84" s="102" t="s">
        <v>669</v>
      </c>
      <c r="B84" s="102" t="s">
        <v>634</v>
      </c>
      <c r="C84" s="102">
        <v>2</v>
      </c>
      <c r="D84" s="102">
        <v>1</v>
      </c>
      <c r="E84" s="102">
        <v>1</v>
      </c>
      <c r="F84" s="102">
        <v>154</v>
      </c>
      <c r="G84" s="102">
        <v>154</v>
      </c>
      <c r="H84" s="102">
        <v>154</v>
      </c>
      <c r="I84" s="16">
        <v>5.1744440000000003</v>
      </c>
      <c r="J84" s="102">
        <v>174</v>
      </c>
      <c r="K84" s="102">
        <v>5782</v>
      </c>
      <c r="L84" s="102">
        <v>2198</v>
      </c>
      <c r="M84" s="102" t="s">
        <v>605</v>
      </c>
      <c r="N84" s="16">
        <v>5.8566659999999997</v>
      </c>
      <c r="X84"/>
      <c r="Y84"/>
      <c r="Z84"/>
      <c r="AA84" s="102"/>
      <c r="AB84" s="102" t="e">
        <f>VLOOKUP(P84,CDM!F:G,2,0)</f>
        <v>#N/A</v>
      </c>
      <c r="AP84" s="102">
        <v>85036</v>
      </c>
      <c r="AQ84" s="102" t="s">
        <v>518</v>
      </c>
      <c r="AR84" s="102" t="s">
        <v>39</v>
      </c>
    </row>
    <row r="85" spans="1:44" x14ac:dyDescent="0.25">
      <c r="A85" s="102" t="s">
        <v>669</v>
      </c>
      <c r="B85" s="102" t="s">
        <v>651</v>
      </c>
      <c r="C85" s="102">
        <v>3</v>
      </c>
      <c r="D85" s="102">
        <v>0</v>
      </c>
      <c r="E85" s="102">
        <v>3</v>
      </c>
      <c r="F85" s="102">
        <v>124</v>
      </c>
      <c r="G85" s="102">
        <v>125</v>
      </c>
      <c r="H85" s="102">
        <v>118</v>
      </c>
      <c r="I85" s="16">
        <v>4.4052769999999999</v>
      </c>
      <c r="J85" s="102">
        <v>129</v>
      </c>
      <c r="K85" s="102">
        <v>3057</v>
      </c>
      <c r="L85" s="102">
        <v>6653</v>
      </c>
      <c r="M85" s="102" t="s">
        <v>384</v>
      </c>
      <c r="N85" s="16">
        <v>4.9958330000000002</v>
      </c>
      <c r="X85"/>
      <c r="Y85"/>
      <c r="Z85"/>
      <c r="AA85" s="102"/>
      <c r="AB85" s="102" t="e">
        <f>VLOOKUP(P85,CDM!F:G,2,0)</f>
        <v>#N/A</v>
      </c>
      <c r="AP85" s="102">
        <v>85038</v>
      </c>
      <c r="AQ85" s="102" t="s">
        <v>517</v>
      </c>
      <c r="AR85" s="102" t="s">
        <v>39</v>
      </c>
    </row>
    <row r="86" spans="1:44" x14ac:dyDescent="0.25">
      <c r="A86" s="102" t="s">
        <v>669</v>
      </c>
      <c r="B86" s="102" t="s">
        <v>635</v>
      </c>
      <c r="C86" s="102">
        <v>2</v>
      </c>
      <c r="D86" s="102">
        <v>1</v>
      </c>
      <c r="E86" s="102">
        <v>1</v>
      </c>
      <c r="F86" s="102">
        <v>83</v>
      </c>
      <c r="G86" s="102">
        <v>83</v>
      </c>
      <c r="H86" s="102">
        <v>82</v>
      </c>
      <c r="I86" s="16">
        <v>3.9674999999999998</v>
      </c>
      <c r="J86" s="102">
        <v>88</v>
      </c>
      <c r="K86" s="102">
        <v>4943</v>
      </c>
      <c r="L86" s="102">
        <v>4110</v>
      </c>
      <c r="M86" s="102" t="s">
        <v>612</v>
      </c>
      <c r="N86" s="16">
        <v>4.3980550000000003</v>
      </c>
      <c r="X86"/>
      <c r="Y86"/>
      <c r="Z86"/>
      <c r="AA86" s="102"/>
      <c r="AB86" s="102" t="e">
        <f>VLOOKUP(P86,CDM!F:G,2,0)</f>
        <v>#N/A</v>
      </c>
      <c r="AP86" s="102">
        <v>85563</v>
      </c>
      <c r="AQ86" s="102" t="s">
        <v>516</v>
      </c>
      <c r="AR86" s="102" t="s">
        <v>39</v>
      </c>
    </row>
    <row r="87" spans="1:44" x14ac:dyDescent="0.25">
      <c r="A87" s="102" t="s">
        <v>669</v>
      </c>
      <c r="B87" s="102" t="s">
        <v>636</v>
      </c>
      <c r="C87" s="102">
        <v>4</v>
      </c>
      <c r="D87" s="102">
        <v>0</v>
      </c>
      <c r="E87" s="102">
        <v>4</v>
      </c>
      <c r="F87" s="102">
        <v>155</v>
      </c>
      <c r="G87" s="102">
        <v>155</v>
      </c>
      <c r="H87" s="102">
        <v>154</v>
      </c>
      <c r="I87" s="16">
        <v>6.0602770000000001</v>
      </c>
      <c r="J87" s="102">
        <v>158</v>
      </c>
      <c r="K87" s="102">
        <v>6756</v>
      </c>
      <c r="L87" s="102">
        <v>2484</v>
      </c>
      <c r="M87" s="102" t="s">
        <v>572</v>
      </c>
      <c r="N87" s="16">
        <v>6.755833</v>
      </c>
      <c r="X87"/>
      <c r="Y87"/>
      <c r="Z87"/>
      <c r="AA87" s="102"/>
      <c r="AB87" s="102" t="e">
        <f>VLOOKUP(P87,CDM!F:G,2,0)</f>
        <v>#N/A</v>
      </c>
      <c r="AP87" s="102">
        <v>85037</v>
      </c>
      <c r="AQ87" s="102" t="s">
        <v>519</v>
      </c>
      <c r="AR87" s="102" t="s">
        <v>39</v>
      </c>
    </row>
    <row r="88" spans="1:44" x14ac:dyDescent="0.25">
      <c r="A88" s="102" t="s">
        <v>669</v>
      </c>
      <c r="B88" s="102" t="s">
        <v>637</v>
      </c>
      <c r="C88" s="102">
        <v>10</v>
      </c>
      <c r="D88" s="102">
        <v>0</v>
      </c>
      <c r="E88" s="102">
        <v>10</v>
      </c>
      <c r="F88" s="102">
        <v>130</v>
      </c>
      <c r="G88" s="102">
        <v>130</v>
      </c>
      <c r="H88" s="102">
        <v>124</v>
      </c>
      <c r="I88" s="16">
        <v>2.949722</v>
      </c>
      <c r="J88" s="102">
        <v>134</v>
      </c>
      <c r="K88" s="102">
        <v>2725</v>
      </c>
      <c r="L88" s="102">
        <v>1105</v>
      </c>
      <c r="M88" s="102" t="s">
        <v>575</v>
      </c>
      <c r="N88" s="16">
        <v>3.8224999999999998</v>
      </c>
      <c r="X88"/>
      <c r="Y88"/>
      <c r="Z88"/>
      <c r="AA88" s="102"/>
      <c r="AB88" s="102" t="e">
        <f>VLOOKUP(P88,CDM!F:G,2,0)</f>
        <v>#N/A</v>
      </c>
      <c r="AP88" s="102">
        <v>87384</v>
      </c>
      <c r="AQ88" s="102" t="s">
        <v>390</v>
      </c>
      <c r="AR88" s="102" t="s">
        <v>39</v>
      </c>
    </row>
    <row r="89" spans="1:44" x14ac:dyDescent="0.25">
      <c r="A89" s="102" t="s">
        <v>669</v>
      </c>
      <c r="B89" s="102" t="s">
        <v>638</v>
      </c>
      <c r="C89" s="102">
        <v>13</v>
      </c>
      <c r="D89" s="102">
        <v>0</v>
      </c>
      <c r="E89" s="102">
        <v>13</v>
      </c>
      <c r="F89" s="102">
        <v>96</v>
      </c>
      <c r="G89" s="102">
        <v>97</v>
      </c>
      <c r="H89" s="102">
        <v>91</v>
      </c>
      <c r="I89" s="16">
        <v>4.0369429999999999</v>
      </c>
      <c r="J89" s="102">
        <v>109</v>
      </c>
      <c r="K89" s="102">
        <v>3254</v>
      </c>
      <c r="L89" s="102">
        <v>4458</v>
      </c>
      <c r="M89" s="102" t="s">
        <v>390</v>
      </c>
      <c r="N89" s="16">
        <v>4.6424989999999999</v>
      </c>
      <c r="X89"/>
      <c r="Y89"/>
      <c r="Z89"/>
      <c r="AA89" s="102"/>
      <c r="AB89" s="102" t="e">
        <f>VLOOKUP(P89,CDM!F:G,2,0)</f>
        <v>#N/A</v>
      </c>
      <c r="AP89" s="102">
        <v>89012</v>
      </c>
      <c r="AQ89" s="102" t="s">
        <v>393</v>
      </c>
      <c r="AR89" s="102" t="s">
        <v>39</v>
      </c>
    </row>
    <row r="90" spans="1:44" x14ac:dyDescent="0.25">
      <c r="A90" s="102" t="s">
        <v>669</v>
      </c>
      <c r="B90" s="102" t="s">
        <v>639</v>
      </c>
      <c r="C90" s="102">
        <v>6</v>
      </c>
      <c r="D90" s="102">
        <v>2</v>
      </c>
      <c r="E90" s="102">
        <v>4</v>
      </c>
      <c r="F90" s="102">
        <v>71</v>
      </c>
      <c r="G90" s="102">
        <v>72</v>
      </c>
      <c r="H90" s="102">
        <v>71</v>
      </c>
      <c r="I90" s="16">
        <v>6.1036109999999999</v>
      </c>
      <c r="J90" s="102">
        <v>84</v>
      </c>
      <c r="K90" s="102">
        <v>8004</v>
      </c>
      <c r="L90" s="102">
        <v>4721</v>
      </c>
      <c r="M90" s="102" t="s">
        <v>573</v>
      </c>
      <c r="N90" s="16">
        <v>6.8252769999999998</v>
      </c>
      <c r="X90"/>
      <c r="Y90"/>
      <c r="Z90"/>
      <c r="AA90" s="102"/>
      <c r="AB90" s="102" t="e">
        <f>VLOOKUP(P90,CDM!F:G,2,0)</f>
        <v>#N/A</v>
      </c>
      <c r="AP90" s="102">
        <v>85553</v>
      </c>
      <c r="AQ90" s="102" t="s">
        <v>397</v>
      </c>
      <c r="AR90" s="102" t="s">
        <v>39</v>
      </c>
    </row>
    <row r="91" spans="1:44" x14ac:dyDescent="0.25">
      <c r="A91" s="102" t="s">
        <v>669</v>
      </c>
      <c r="B91" s="102" t="s">
        <v>640</v>
      </c>
      <c r="C91" s="102">
        <v>3</v>
      </c>
      <c r="D91" s="102">
        <v>0</v>
      </c>
      <c r="E91" s="102">
        <v>3</v>
      </c>
      <c r="F91" s="102">
        <v>165</v>
      </c>
      <c r="G91" s="102">
        <v>165</v>
      </c>
      <c r="H91" s="102">
        <v>165</v>
      </c>
      <c r="I91" s="16">
        <v>4.5894430000000002</v>
      </c>
      <c r="J91" s="102">
        <v>163</v>
      </c>
      <c r="K91" s="102">
        <v>3604</v>
      </c>
      <c r="L91" s="102">
        <v>5917</v>
      </c>
      <c r="M91" s="102" t="s">
        <v>389</v>
      </c>
      <c r="N91" s="16">
        <v>5.3272209999999998</v>
      </c>
      <c r="X91"/>
      <c r="Y91"/>
      <c r="Z91"/>
      <c r="AA91" s="102"/>
      <c r="AB91" s="102" t="e">
        <f>VLOOKUP(P91,CDM!F:G,2,0)</f>
        <v>#N/A</v>
      </c>
      <c r="AP91" s="102">
        <v>85559</v>
      </c>
      <c r="AQ91" s="102" t="s">
        <v>451</v>
      </c>
      <c r="AR91" s="102" t="s">
        <v>39</v>
      </c>
    </row>
    <row r="92" spans="1:44" x14ac:dyDescent="0.25">
      <c r="A92" s="102" t="s">
        <v>669</v>
      </c>
      <c r="B92" s="102" t="s">
        <v>641</v>
      </c>
      <c r="C92" s="102">
        <v>6</v>
      </c>
      <c r="D92" s="102">
        <v>0</v>
      </c>
      <c r="E92" s="102">
        <v>6</v>
      </c>
      <c r="F92" s="102">
        <v>138</v>
      </c>
      <c r="G92" s="102">
        <v>138</v>
      </c>
      <c r="H92" s="102">
        <v>133</v>
      </c>
      <c r="I92" s="16">
        <v>4.1852770000000001</v>
      </c>
      <c r="J92" s="102">
        <v>144</v>
      </c>
      <c r="K92" s="102">
        <v>3706</v>
      </c>
      <c r="L92" s="102">
        <v>2498</v>
      </c>
      <c r="M92" s="102" t="s">
        <v>590</v>
      </c>
      <c r="N92" s="16">
        <v>4.7841659999999999</v>
      </c>
      <c r="X92"/>
      <c r="Y92"/>
      <c r="Z92"/>
      <c r="AA92" s="102"/>
      <c r="AB92" s="102" t="e">
        <f>VLOOKUP(P92,CDM!F:G,2,0)</f>
        <v>#N/A</v>
      </c>
      <c r="AP92" s="102">
        <v>85571</v>
      </c>
      <c r="AQ92" s="102" t="s">
        <v>477</v>
      </c>
      <c r="AR92" s="102" t="s">
        <v>39</v>
      </c>
    </row>
    <row r="93" spans="1:44" x14ac:dyDescent="0.25">
      <c r="A93" s="102" t="s">
        <v>669</v>
      </c>
      <c r="B93" s="102" t="s">
        <v>643</v>
      </c>
      <c r="C93" s="102">
        <v>1</v>
      </c>
      <c r="D93" s="102">
        <v>0</v>
      </c>
      <c r="E93" s="102">
        <v>1</v>
      </c>
      <c r="F93" s="102">
        <v>95</v>
      </c>
      <c r="G93" s="102">
        <v>95</v>
      </c>
      <c r="H93" s="102">
        <v>94</v>
      </c>
      <c r="I93" s="16">
        <v>2.7905549999999999</v>
      </c>
      <c r="J93" s="102">
        <v>98</v>
      </c>
      <c r="K93" s="102">
        <v>2832</v>
      </c>
      <c r="L93" s="102">
        <v>3511</v>
      </c>
      <c r="M93" s="102" t="s">
        <v>85</v>
      </c>
      <c r="N93" s="16">
        <v>4.3472209999999993</v>
      </c>
      <c r="X93"/>
      <c r="Y93"/>
      <c r="Z93"/>
      <c r="AA93" s="102"/>
      <c r="AB93" s="102" t="e">
        <f>VLOOKUP(P93,CDM!F:G,2,0)</f>
        <v>#N/A</v>
      </c>
      <c r="AP93" s="102">
        <v>85051</v>
      </c>
      <c r="AQ93" s="102" t="s">
        <v>503</v>
      </c>
      <c r="AR93" s="102" t="s">
        <v>39</v>
      </c>
    </row>
    <row r="94" spans="1:44" x14ac:dyDescent="0.25">
      <c r="A94" s="102" t="s">
        <v>669</v>
      </c>
      <c r="B94" s="102" t="s">
        <v>644</v>
      </c>
      <c r="C94" s="102">
        <v>5</v>
      </c>
      <c r="D94" s="102">
        <v>0</v>
      </c>
      <c r="E94" s="102">
        <v>5</v>
      </c>
      <c r="F94" s="102">
        <v>149</v>
      </c>
      <c r="G94" s="102">
        <v>149</v>
      </c>
      <c r="H94" s="102">
        <v>148</v>
      </c>
      <c r="I94" s="16">
        <v>6.1286100000000001</v>
      </c>
      <c r="J94" s="102">
        <v>153</v>
      </c>
      <c r="K94" s="102">
        <v>7677</v>
      </c>
      <c r="L94" s="102">
        <v>5757</v>
      </c>
      <c r="M94" s="102" t="s">
        <v>260</v>
      </c>
      <c r="N94" s="16">
        <v>6.8883330000000003</v>
      </c>
      <c r="X94"/>
      <c r="Y94"/>
      <c r="Z94"/>
      <c r="AA94" s="102"/>
      <c r="AB94" s="102" t="e">
        <f>VLOOKUP(P94,CDM!F:G,2,0)</f>
        <v>#N/A</v>
      </c>
      <c r="AP94" s="102">
        <v>85035</v>
      </c>
      <c r="AQ94" s="102" t="s">
        <v>502</v>
      </c>
      <c r="AR94" s="102" t="s">
        <v>39</v>
      </c>
    </row>
    <row r="95" spans="1:44" x14ac:dyDescent="0.25">
      <c r="A95" s="102" t="s">
        <v>669</v>
      </c>
      <c r="B95" s="102" t="s">
        <v>653</v>
      </c>
      <c r="C95" s="102">
        <v>2</v>
      </c>
      <c r="D95" s="102">
        <v>0</v>
      </c>
      <c r="E95" s="102">
        <v>2</v>
      </c>
      <c r="F95" s="102">
        <v>83</v>
      </c>
      <c r="G95" s="102">
        <v>83</v>
      </c>
      <c r="H95" s="102">
        <v>83</v>
      </c>
      <c r="I95" s="16">
        <v>3.458888</v>
      </c>
      <c r="J95" s="102">
        <v>86</v>
      </c>
      <c r="K95" s="102">
        <v>2885</v>
      </c>
      <c r="L95" s="102">
        <v>4650</v>
      </c>
      <c r="M95" s="102" t="s">
        <v>208</v>
      </c>
      <c r="N95" s="16">
        <v>3.9647220000000001</v>
      </c>
      <c r="X95"/>
      <c r="Y95"/>
      <c r="Z95"/>
      <c r="AA95" s="102"/>
      <c r="AB95" s="102" t="e">
        <f>VLOOKUP(P95,CDM!F:G,2,0)</f>
        <v>#N/A</v>
      </c>
      <c r="AP95" s="102">
        <v>85574</v>
      </c>
      <c r="AQ95" s="102" t="s">
        <v>513</v>
      </c>
      <c r="AR95" s="102" t="s">
        <v>39</v>
      </c>
    </row>
    <row r="96" spans="1:44" x14ac:dyDescent="0.25">
      <c r="A96" s="102" t="s">
        <v>670</v>
      </c>
      <c r="B96" s="102" t="s">
        <v>614</v>
      </c>
      <c r="C96" s="102">
        <v>6</v>
      </c>
      <c r="D96" s="102">
        <v>0</v>
      </c>
      <c r="E96" s="102">
        <v>6</v>
      </c>
      <c r="F96" s="102">
        <v>173</v>
      </c>
      <c r="G96" s="102">
        <v>173</v>
      </c>
      <c r="H96" s="102">
        <v>165</v>
      </c>
      <c r="I96" s="16">
        <v>5.1997220000000004</v>
      </c>
      <c r="J96" s="102">
        <v>192</v>
      </c>
      <c r="K96" s="102">
        <v>7083</v>
      </c>
      <c r="L96" s="102">
        <v>2335</v>
      </c>
      <c r="M96" s="102" t="s">
        <v>518</v>
      </c>
      <c r="N96" s="16">
        <v>5.8627770000000003</v>
      </c>
      <c r="X96"/>
      <c r="Y96"/>
      <c r="Z96"/>
      <c r="AA96" s="102"/>
      <c r="AB96" s="102" t="e">
        <f>VLOOKUP(P96,CDM!F:G,2,0)</f>
        <v>#N/A</v>
      </c>
      <c r="AP96" s="102">
        <v>85039</v>
      </c>
      <c r="AQ96" s="102" t="s">
        <v>514</v>
      </c>
      <c r="AR96" s="102" t="s">
        <v>39</v>
      </c>
    </row>
    <row r="97" spans="1:44" x14ac:dyDescent="0.25">
      <c r="A97" s="102" t="s">
        <v>670</v>
      </c>
      <c r="B97" s="102" t="s">
        <v>615</v>
      </c>
      <c r="C97" s="102">
        <v>12</v>
      </c>
      <c r="D97" s="102">
        <v>1</v>
      </c>
      <c r="E97" s="102">
        <v>11</v>
      </c>
      <c r="F97" s="102">
        <v>122</v>
      </c>
      <c r="G97" s="102">
        <v>122</v>
      </c>
      <c r="H97" s="102">
        <v>115</v>
      </c>
      <c r="I97" s="16">
        <v>4.2277770000000006</v>
      </c>
      <c r="J97" s="102">
        <v>130</v>
      </c>
      <c r="K97" s="102">
        <v>4755</v>
      </c>
      <c r="L97" s="102">
        <v>6891</v>
      </c>
      <c r="M97" s="102" t="s">
        <v>397</v>
      </c>
      <c r="N97" s="16">
        <v>5.5433319999999995</v>
      </c>
      <c r="X97"/>
      <c r="Y97"/>
      <c r="Z97"/>
      <c r="AA97" s="102"/>
      <c r="AB97" s="102" t="e">
        <f>VLOOKUP(P97,CDM!F:G,2,0)</f>
        <v>#N/A</v>
      </c>
      <c r="AP97" s="102">
        <v>85036</v>
      </c>
      <c r="AQ97" s="102" t="s">
        <v>518</v>
      </c>
      <c r="AR97" s="102" t="s">
        <v>39</v>
      </c>
    </row>
    <row r="98" spans="1:44" x14ac:dyDescent="0.25">
      <c r="A98" s="102" t="s">
        <v>670</v>
      </c>
      <c r="B98" s="102" t="s">
        <v>648</v>
      </c>
      <c r="C98" s="102">
        <v>7</v>
      </c>
      <c r="D98" s="102">
        <v>0</v>
      </c>
      <c r="E98" s="102">
        <v>7</v>
      </c>
      <c r="F98" s="102">
        <v>120</v>
      </c>
      <c r="G98" s="102">
        <v>120</v>
      </c>
      <c r="H98" s="102">
        <v>120</v>
      </c>
      <c r="I98" s="16">
        <v>4.3894440000000001</v>
      </c>
      <c r="J98" s="102">
        <v>131</v>
      </c>
      <c r="K98" s="102">
        <v>4759</v>
      </c>
      <c r="L98" s="102">
        <v>4558</v>
      </c>
      <c r="M98" s="102" t="s">
        <v>503</v>
      </c>
      <c r="N98" s="16">
        <v>4.9888880000000002</v>
      </c>
      <c r="X98"/>
      <c r="Y98"/>
      <c r="Z98"/>
      <c r="AA98" s="102"/>
      <c r="AB98" s="102" t="e">
        <f>VLOOKUP(P98,CDM!F:G,2,0)</f>
        <v>#N/A</v>
      </c>
      <c r="AP98" s="102">
        <v>85038</v>
      </c>
      <c r="AQ98" s="102" t="s">
        <v>517</v>
      </c>
      <c r="AR98" s="102" t="s">
        <v>39</v>
      </c>
    </row>
    <row r="99" spans="1:44" x14ac:dyDescent="0.25">
      <c r="A99" s="102" t="s">
        <v>670</v>
      </c>
      <c r="B99" s="102" t="s">
        <v>652</v>
      </c>
      <c r="C99" s="102">
        <v>3</v>
      </c>
      <c r="D99" s="102">
        <v>0</v>
      </c>
      <c r="E99" s="102">
        <v>3</v>
      </c>
      <c r="F99" s="102">
        <v>183</v>
      </c>
      <c r="G99" s="102">
        <v>183</v>
      </c>
      <c r="H99" s="102">
        <v>181</v>
      </c>
      <c r="I99" s="16">
        <v>6.0522220000000004</v>
      </c>
      <c r="J99" s="102">
        <v>187</v>
      </c>
      <c r="K99" s="102">
        <v>6042</v>
      </c>
      <c r="L99" s="102">
        <v>6322</v>
      </c>
      <c r="M99" s="102" t="s">
        <v>502</v>
      </c>
      <c r="N99" s="16">
        <v>6.8469439999999997</v>
      </c>
      <c r="X99"/>
      <c r="Y99"/>
      <c r="Z99"/>
      <c r="AA99" s="102"/>
      <c r="AB99" s="102" t="e">
        <f>VLOOKUP(P99,CDM!F:G,2,0)</f>
        <v>#N/A</v>
      </c>
      <c r="AP99" s="102">
        <v>85563</v>
      </c>
      <c r="AQ99" s="102" t="s">
        <v>516</v>
      </c>
      <c r="AR99" s="102" t="s">
        <v>39</v>
      </c>
    </row>
    <row r="100" spans="1:44" x14ac:dyDescent="0.25">
      <c r="A100" s="102" t="s">
        <v>670</v>
      </c>
      <c r="B100" s="102" t="s">
        <v>616</v>
      </c>
      <c r="C100" s="102">
        <v>0</v>
      </c>
      <c r="D100" s="102">
        <v>0</v>
      </c>
      <c r="E100" s="102">
        <v>0</v>
      </c>
      <c r="F100" s="102">
        <v>211</v>
      </c>
      <c r="G100" s="102">
        <v>211</v>
      </c>
      <c r="H100" s="102">
        <v>211</v>
      </c>
      <c r="I100" s="16">
        <v>5.3369439999999999</v>
      </c>
      <c r="J100" s="102">
        <v>218</v>
      </c>
      <c r="K100" s="102">
        <v>5917</v>
      </c>
      <c r="L100" s="102">
        <v>2521</v>
      </c>
      <c r="M100" s="102" t="s">
        <v>607</v>
      </c>
      <c r="N100" s="16">
        <v>5.9397219999999997</v>
      </c>
      <c r="X100"/>
      <c r="Y100"/>
      <c r="Z100"/>
      <c r="AP100" s="102">
        <v>85037</v>
      </c>
      <c r="AQ100" s="102" t="s">
        <v>519</v>
      </c>
      <c r="AR100" s="102" t="s">
        <v>39</v>
      </c>
    </row>
    <row r="101" spans="1:44" x14ac:dyDescent="0.25">
      <c r="A101" s="102" t="s">
        <v>670</v>
      </c>
      <c r="B101" s="102" t="s">
        <v>647</v>
      </c>
      <c r="C101" s="102">
        <v>8</v>
      </c>
      <c r="D101" s="102">
        <v>0</v>
      </c>
      <c r="E101" s="102">
        <v>8</v>
      </c>
      <c r="F101" s="102">
        <v>228</v>
      </c>
      <c r="G101" s="102">
        <v>229</v>
      </c>
      <c r="H101" s="102">
        <v>228</v>
      </c>
      <c r="I101" s="16">
        <v>4.4458319999999993</v>
      </c>
      <c r="J101" s="102">
        <v>227</v>
      </c>
      <c r="K101" s="102">
        <v>5712</v>
      </c>
      <c r="L101" s="102">
        <v>3412</v>
      </c>
      <c r="M101" s="102" t="s">
        <v>517</v>
      </c>
      <c r="N101" s="16">
        <v>5.7952769999999996</v>
      </c>
      <c r="X101"/>
      <c r="Y101"/>
      <c r="Z101"/>
      <c r="AP101" s="102">
        <v>85554</v>
      </c>
      <c r="AQ101" s="102" t="s">
        <v>553</v>
      </c>
      <c r="AR101" s="102" t="s">
        <v>39</v>
      </c>
    </row>
    <row r="102" spans="1:44" x14ac:dyDescent="0.25">
      <c r="A102" s="102" t="s">
        <v>670</v>
      </c>
      <c r="B102" s="102" t="s">
        <v>617</v>
      </c>
      <c r="C102" s="102">
        <v>5</v>
      </c>
      <c r="D102" s="102">
        <v>2</v>
      </c>
      <c r="E102" s="102">
        <v>3</v>
      </c>
      <c r="F102" s="102">
        <v>87</v>
      </c>
      <c r="G102" s="102">
        <v>87</v>
      </c>
      <c r="H102" s="102">
        <v>84</v>
      </c>
      <c r="I102" s="16">
        <v>5.5936110000000001</v>
      </c>
      <c r="J102" s="102">
        <v>101</v>
      </c>
      <c r="K102" s="102">
        <v>13153</v>
      </c>
      <c r="L102" s="102">
        <v>2057</v>
      </c>
      <c r="M102" s="102" t="s">
        <v>571</v>
      </c>
      <c r="N102" s="16">
        <v>6.1733330000000004</v>
      </c>
      <c r="X102"/>
      <c r="Y102"/>
      <c r="Z102"/>
      <c r="AP102" s="102">
        <v>85564</v>
      </c>
      <c r="AQ102" s="102" t="s">
        <v>554</v>
      </c>
      <c r="AR102" s="102" t="s">
        <v>39</v>
      </c>
    </row>
    <row r="103" spans="1:44" x14ac:dyDescent="0.25">
      <c r="A103" s="102" t="s">
        <v>670</v>
      </c>
      <c r="B103" s="102" t="s">
        <v>619</v>
      </c>
      <c r="C103" s="102">
        <v>6</v>
      </c>
      <c r="D103" s="102">
        <v>0</v>
      </c>
      <c r="E103" s="102">
        <v>6</v>
      </c>
      <c r="F103" s="102">
        <v>130</v>
      </c>
      <c r="G103" s="102">
        <v>130</v>
      </c>
      <c r="H103" s="102">
        <v>127</v>
      </c>
      <c r="I103" s="16">
        <v>3.2394430000000001</v>
      </c>
      <c r="J103" s="102">
        <v>130</v>
      </c>
      <c r="K103" s="102">
        <v>5497</v>
      </c>
      <c r="L103" s="102">
        <v>4089</v>
      </c>
      <c r="M103" s="102" t="s">
        <v>138</v>
      </c>
      <c r="N103" s="16">
        <v>5.912776</v>
      </c>
      <c r="X103"/>
      <c r="Y103"/>
      <c r="Z103"/>
      <c r="AP103" s="102">
        <v>85045</v>
      </c>
      <c r="AQ103" s="102" t="s">
        <v>555</v>
      </c>
      <c r="AR103" s="102" t="s">
        <v>39</v>
      </c>
    </row>
    <row r="104" spans="1:44" x14ac:dyDescent="0.25">
      <c r="A104" s="102" t="s">
        <v>670</v>
      </c>
      <c r="B104" s="102" t="s">
        <v>620</v>
      </c>
      <c r="C104" s="102">
        <v>2</v>
      </c>
      <c r="D104" s="102">
        <v>2</v>
      </c>
      <c r="E104" s="102">
        <v>0</v>
      </c>
      <c r="F104" s="102">
        <v>69</v>
      </c>
      <c r="G104" s="102">
        <v>69</v>
      </c>
      <c r="H104" s="102">
        <v>66</v>
      </c>
      <c r="I104" s="16">
        <v>5.1347210000000008</v>
      </c>
      <c r="J104" s="102">
        <v>79</v>
      </c>
      <c r="K104" s="102">
        <v>6931</v>
      </c>
      <c r="L104" s="102">
        <v>4917</v>
      </c>
      <c r="M104" s="102" t="s">
        <v>117</v>
      </c>
      <c r="N104" s="16">
        <v>5.9799990000000003</v>
      </c>
      <c r="X104"/>
      <c r="Y104"/>
      <c r="Z104"/>
      <c r="AP104" s="102">
        <v>85570</v>
      </c>
      <c r="AQ104" s="102" t="s">
        <v>556</v>
      </c>
      <c r="AR104" s="102" t="s">
        <v>39</v>
      </c>
    </row>
    <row r="105" spans="1:44" x14ac:dyDescent="0.25">
      <c r="A105" s="102" t="s">
        <v>670</v>
      </c>
      <c r="B105" s="102" t="s">
        <v>621</v>
      </c>
      <c r="C105" s="102">
        <v>5</v>
      </c>
      <c r="D105" s="102">
        <v>0</v>
      </c>
      <c r="E105" s="102">
        <v>5</v>
      </c>
      <c r="F105" s="102">
        <v>170</v>
      </c>
      <c r="G105" s="102">
        <v>170</v>
      </c>
      <c r="H105" s="102">
        <v>167</v>
      </c>
      <c r="I105" s="16">
        <v>6.0333330000000007</v>
      </c>
      <c r="J105" s="102">
        <v>176</v>
      </c>
      <c r="K105" s="102">
        <v>5654</v>
      </c>
      <c r="L105" s="102">
        <v>5148</v>
      </c>
      <c r="M105" s="102" t="s">
        <v>212</v>
      </c>
      <c r="N105" s="16">
        <v>6.9769440000000005</v>
      </c>
      <c r="X105"/>
      <c r="Y105"/>
      <c r="Z105"/>
      <c r="AP105" s="102">
        <v>87386</v>
      </c>
      <c r="AQ105" s="102" t="s">
        <v>557</v>
      </c>
      <c r="AR105" s="102" t="s">
        <v>39</v>
      </c>
    </row>
    <row r="106" spans="1:44" x14ac:dyDescent="0.25">
      <c r="A106" s="102" t="s">
        <v>670</v>
      </c>
      <c r="B106" s="102" t="s">
        <v>622</v>
      </c>
      <c r="C106" s="102">
        <v>4</v>
      </c>
      <c r="D106" s="102">
        <v>0</v>
      </c>
      <c r="E106" s="102">
        <v>4</v>
      </c>
      <c r="F106" s="102">
        <v>69</v>
      </c>
      <c r="G106" s="102">
        <v>69</v>
      </c>
      <c r="H106" s="102">
        <v>69</v>
      </c>
      <c r="I106" s="16">
        <v>4.0077769999999999</v>
      </c>
      <c r="J106" s="102">
        <v>78</v>
      </c>
      <c r="K106" s="102">
        <v>7381</v>
      </c>
      <c r="L106" s="102">
        <v>3060</v>
      </c>
      <c r="M106" s="102" t="s">
        <v>120</v>
      </c>
      <c r="N106" s="16">
        <v>4.4916660000000004</v>
      </c>
      <c r="X106"/>
      <c r="Y106"/>
      <c r="Z106"/>
      <c r="AP106" s="102">
        <v>85038</v>
      </c>
      <c r="AQ106" s="102" t="s">
        <v>517</v>
      </c>
      <c r="AR106" s="102" t="s">
        <v>39</v>
      </c>
    </row>
    <row r="107" spans="1:44" x14ac:dyDescent="0.25">
      <c r="A107" s="102" t="s">
        <v>670</v>
      </c>
      <c r="B107" s="102" t="s">
        <v>623</v>
      </c>
      <c r="C107" s="102">
        <v>1</v>
      </c>
      <c r="D107" s="102">
        <v>0</v>
      </c>
      <c r="E107" s="102">
        <v>1</v>
      </c>
      <c r="F107" s="102">
        <v>143</v>
      </c>
      <c r="G107" s="102">
        <v>143</v>
      </c>
      <c r="H107" s="102">
        <v>143</v>
      </c>
      <c r="I107" s="16">
        <v>4.6983329999999999</v>
      </c>
      <c r="J107" s="102">
        <v>142</v>
      </c>
      <c r="K107" s="102">
        <v>3025</v>
      </c>
      <c r="L107" s="102">
        <v>6564</v>
      </c>
      <c r="M107" s="102" t="s">
        <v>35</v>
      </c>
      <c r="N107" s="16">
        <v>6.3</v>
      </c>
      <c r="X107"/>
      <c r="Y107"/>
      <c r="Z107"/>
      <c r="AP107" s="102">
        <v>84486</v>
      </c>
      <c r="AQ107" s="102" t="s">
        <v>575</v>
      </c>
      <c r="AR107" s="102" t="s">
        <v>39</v>
      </c>
    </row>
    <row r="108" spans="1:44" x14ac:dyDescent="0.25">
      <c r="A108" s="102" t="s">
        <v>670</v>
      </c>
      <c r="B108" s="102" t="s">
        <v>624</v>
      </c>
      <c r="C108" s="102">
        <v>10</v>
      </c>
      <c r="D108" s="102">
        <v>1</v>
      </c>
      <c r="E108" s="102">
        <v>9</v>
      </c>
      <c r="F108" s="102">
        <v>68</v>
      </c>
      <c r="G108" s="102">
        <v>68</v>
      </c>
      <c r="H108" s="102">
        <v>68</v>
      </c>
      <c r="I108" s="16">
        <v>3.9308320000000001</v>
      </c>
      <c r="J108" s="102">
        <v>71</v>
      </c>
      <c r="K108" s="102">
        <v>5212</v>
      </c>
      <c r="L108" s="102">
        <v>4818</v>
      </c>
      <c r="M108" s="102" t="s">
        <v>436</v>
      </c>
      <c r="N108" s="16">
        <v>4.540832</v>
      </c>
      <c r="X108"/>
      <c r="Y108"/>
      <c r="Z108"/>
      <c r="AP108" s="102">
        <v>85905</v>
      </c>
      <c r="AQ108" s="102" t="s">
        <v>7</v>
      </c>
      <c r="AR108" s="102" t="s">
        <v>128</v>
      </c>
    </row>
    <row r="109" spans="1:44" x14ac:dyDescent="0.25">
      <c r="A109" s="102" t="s">
        <v>670</v>
      </c>
      <c r="B109" s="102" t="s">
        <v>674</v>
      </c>
      <c r="C109" s="102">
        <v>2</v>
      </c>
      <c r="D109" s="102">
        <v>0</v>
      </c>
      <c r="E109" s="102">
        <v>2</v>
      </c>
      <c r="F109" s="102">
        <v>136</v>
      </c>
      <c r="G109" s="102">
        <v>136</v>
      </c>
      <c r="H109" s="102">
        <v>136</v>
      </c>
      <c r="I109" s="16">
        <v>5.9069440000000002</v>
      </c>
      <c r="J109" s="102">
        <v>150</v>
      </c>
      <c r="K109" s="102">
        <v>6187</v>
      </c>
      <c r="L109" s="102">
        <v>5660</v>
      </c>
      <c r="M109" s="102" t="s">
        <v>219</v>
      </c>
      <c r="N109" s="16">
        <v>6.9105549999999996</v>
      </c>
      <c r="X109"/>
      <c r="Y109"/>
      <c r="Z109"/>
      <c r="AP109" s="102">
        <v>86342</v>
      </c>
      <c r="AQ109" s="102" t="s">
        <v>11</v>
      </c>
      <c r="AR109" s="102" t="s">
        <v>128</v>
      </c>
    </row>
    <row r="110" spans="1:44" x14ac:dyDescent="0.25">
      <c r="A110" s="102" t="s">
        <v>670</v>
      </c>
      <c r="B110" s="102" t="s">
        <v>625</v>
      </c>
      <c r="C110" s="102">
        <v>6</v>
      </c>
      <c r="D110" s="102">
        <v>0</v>
      </c>
      <c r="E110" s="102">
        <v>6</v>
      </c>
      <c r="F110" s="102">
        <v>105</v>
      </c>
      <c r="G110" s="102">
        <v>105</v>
      </c>
      <c r="H110" s="102">
        <v>95</v>
      </c>
      <c r="I110" s="16">
        <v>4.4744429999999999</v>
      </c>
      <c r="J110" s="102">
        <v>116</v>
      </c>
      <c r="K110" s="102">
        <v>4697</v>
      </c>
      <c r="L110" s="102">
        <v>4471</v>
      </c>
      <c r="M110" s="102" t="s">
        <v>244</v>
      </c>
      <c r="N110" s="16">
        <v>4.9777769999999997</v>
      </c>
      <c r="X110"/>
      <c r="Y110"/>
      <c r="Z110"/>
      <c r="AP110" s="102">
        <v>85543</v>
      </c>
      <c r="AQ110" s="102" t="s">
        <v>11</v>
      </c>
      <c r="AR110" s="102" t="s">
        <v>128</v>
      </c>
    </row>
    <row r="111" spans="1:44" x14ac:dyDescent="0.25">
      <c r="A111" s="102" t="s">
        <v>670</v>
      </c>
      <c r="B111" s="102" t="s">
        <v>626</v>
      </c>
      <c r="C111" s="102">
        <v>2</v>
      </c>
      <c r="D111" s="102">
        <v>0</v>
      </c>
      <c r="E111" s="102">
        <v>2</v>
      </c>
      <c r="F111" s="102">
        <v>173</v>
      </c>
      <c r="G111" s="102">
        <v>174</v>
      </c>
      <c r="H111" s="102">
        <v>173</v>
      </c>
      <c r="I111" s="16">
        <v>5.2530549999999998</v>
      </c>
      <c r="J111" s="102">
        <v>184</v>
      </c>
      <c r="K111" s="102">
        <v>5642</v>
      </c>
      <c r="L111" s="102">
        <v>3997</v>
      </c>
      <c r="M111" s="102" t="s">
        <v>609</v>
      </c>
      <c r="N111" s="16">
        <v>5.9302770000000002</v>
      </c>
      <c r="X111"/>
      <c r="Y111"/>
      <c r="Z111"/>
      <c r="AP111" s="102">
        <v>86009</v>
      </c>
      <c r="AQ111" s="102" t="s">
        <v>138</v>
      </c>
      <c r="AR111" s="102" t="s">
        <v>128</v>
      </c>
    </row>
    <row r="112" spans="1:44" x14ac:dyDescent="0.25">
      <c r="A112" s="102" t="s">
        <v>670</v>
      </c>
      <c r="B112" s="102" t="s">
        <v>627</v>
      </c>
      <c r="C112" s="102">
        <v>2</v>
      </c>
      <c r="D112" s="102">
        <v>0</v>
      </c>
      <c r="E112" s="102">
        <v>2</v>
      </c>
      <c r="F112" s="102">
        <v>152</v>
      </c>
      <c r="G112" s="102">
        <v>153</v>
      </c>
      <c r="H112" s="102">
        <v>152</v>
      </c>
      <c r="I112" s="16">
        <v>6.0263879999999999</v>
      </c>
      <c r="J112" s="102">
        <v>160</v>
      </c>
      <c r="K112" s="102">
        <v>2959</v>
      </c>
      <c r="L112" s="102">
        <v>8203</v>
      </c>
      <c r="M112" s="102" t="s">
        <v>121</v>
      </c>
      <c r="N112" s="16">
        <v>6.9633319999999994</v>
      </c>
      <c r="AP112" s="102">
        <v>86736</v>
      </c>
      <c r="AQ112" s="102" t="s">
        <v>35</v>
      </c>
      <c r="AR112" s="102" t="s">
        <v>128</v>
      </c>
    </row>
    <row r="113" spans="1:44" x14ac:dyDescent="0.25">
      <c r="A113" s="102" t="s">
        <v>670</v>
      </c>
      <c r="B113" s="102" t="s">
        <v>649</v>
      </c>
      <c r="C113" s="102">
        <v>8</v>
      </c>
      <c r="D113" s="102">
        <v>0</v>
      </c>
      <c r="E113" s="102">
        <v>8</v>
      </c>
      <c r="F113" s="102">
        <v>183</v>
      </c>
      <c r="G113" s="102">
        <v>183</v>
      </c>
      <c r="H113" s="102">
        <v>168</v>
      </c>
      <c r="I113" s="16">
        <v>4.2952769999999996</v>
      </c>
      <c r="J113" s="102">
        <v>193</v>
      </c>
      <c r="K113" s="102">
        <v>3980</v>
      </c>
      <c r="L113" s="102">
        <v>1386</v>
      </c>
      <c r="M113" s="102" t="s">
        <v>557</v>
      </c>
      <c r="N113" s="16">
        <v>4.87</v>
      </c>
      <c r="AP113" s="102">
        <v>85910</v>
      </c>
      <c r="AQ113" s="102" t="s">
        <v>77</v>
      </c>
      <c r="AR113" s="102" t="s">
        <v>39</v>
      </c>
    </row>
    <row r="114" spans="1:44" x14ac:dyDescent="0.25">
      <c r="A114" s="102" t="s">
        <v>670</v>
      </c>
      <c r="B114" s="102" t="s">
        <v>628</v>
      </c>
      <c r="C114" s="102">
        <v>2</v>
      </c>
      <c r="D114" s="102">
        <v>0</v>
      </c>
      <c r="E114" s="102">
        <v>2</v>
      </c>
      <c r="F114" s="102">
        <v>114</v>
      </c>
      <c r="G114" s="102">
        <v>114</v>
      </c>
      <c r="H114" s="102">
        <v>114</v>
      </c>
      <c r="I114" s="16">
        <v>5.080832</v>
      </c>
      <c r="J114" s="102">
        <v>117</v>
      </c>
      <c r="K114" s="102">
        <v>3914</v>
      </c>
      <c r="L114" s="102">
        <v>4781</v>
      </c>
      <c r="M114" s="102" t="s">
        <v>124</v>
      </c>
      <c r="N114" s="16">
        <v>5.9405539999999997</v>
      </c>
      <c r="AP114" s="102">
        <v>85579</v>
      </c>
      <c r="AQ114" s="102" t="s">
        <v>137</v>
      </c>
      <c r="AR114" s="102" t="s">
        <v>128</v>
      </c>
    </row>
    <row r="115" spans="1:44" x14ac:dyDescent="0.25">
      <c r="A115" s="102" t="s">
        <v>670</v>
      </c>
      <c r="B115" s="102" t="s">
        <v>629</v>
      </c>
      <c r="C115" s="102">
        <v>2</v>
      </c>
      <c r="D115" s="102">
        <v>0</v>
      </c>
      <c r="E115" s="102">
        <v>2</v>
      </c>
      <c r="F115" s="102">
        <v>107</v>
      </c>
      <c r="G115" s="102">
        <v>109</v>
      </c>
      <c r="H115" s="102">
        <v>99</v>
      </c>
      <c r="I115" s="16">
        <v>4.9516650000000002</v>
      </c>
      <c r="J115" s="102">
        <v>124</v>
      </c>
      <c r="K115" s="102">
        <v>4523</v>
      </c>
      <c r="L115" s="102">
        <v>5365</v>
      </c>
      <c r="M115" s="102" t="s">
        <v>87</v>
      </c>
      <c r="N115" s="16">
        <v>5.8799989999999998</v>
      </c>
      <c r="AP115" s="102">
        <v>86345</v>
      </c>
      <c r="AQ115" s="102" t="s">
        <v>137</v>
      </c>
      <c r="AR115" s="102" t="s">
        <v>128</v>
      </c>
    </row>
    <row r="116" spans="1:44" x14ac:dyDescent="0.25">
      <c r="A116" s="102" t="s">
        <v>670</v>
      </c>
      <c r="B116" s="102" t="s">
        <v>631</v>
      </c>
      <c r="C116" s="102">
        <v>0</v>
      </c>
      <c r="D116" s="102">
        <v>0</v>
      </c>
      <c r="E116" s="102">
        <v>0</v>
      </c>
      <c r="F116" s="102">
        <v>175</v>
      </c>
      <c r="G116" s="102">
        <v>176</v>
      </c>
      <c r="H116" s="102">
        <v>164</v>
      </c>
      <c r="I116" s="16">
        <v>4.4027770000000004</v>
      </c>
      <c r="J116" s="102">
        <v>184</v>
      </c>
      <c r="K116" s="102">
        <v>3693</v>
      </c>
      <c r="L116" s="102">
        <v>2437</v>
      </c>
      <c r="M116" s="102" t="s">
        <v>611</v>
      </c>
      <c r="N116" s="16">
        <v>4.9952769999999997</v>
      </c>
      <c r="AP116" s="102">
        <v>85901</v>
      </c>
      <c r="AQ116" s="102" t="s">
        <v>87</v>
      </c>
      <c r="AR116" s="102" t="s">
        <v>128</v>
      </c>
    </row>
    <row r="117" spans="1:44" x14ac:dyDescent="0.25">
      <c r="A117" s="102" t="s">
        <v>670</v>
      </c>
      <c r="B117" s="102" t="s">
        <v>650</v>
      </c>
      <c r="C117" s="102">
        <v>28</v>
      </c>
      <c r="D117" s="102">
        <v>0</v>
      </c>
      <c r="E117" s="102">
        <v>28</v>
      </c>
      <c r="F117" s="102">
        <v>225</v>
      </c>
      <c r="G117" s="102">
        <v>226</v>
      </c>
      <c r="H117" s="102">
        <v>221</v>
      </c>
      <c r="I117" s="16">
        <v>4.659999</v>
      </c>
      <c r="J117" s="102">
        <v>241</v>
      </c>
      <c r="K117" s="102">
        <v>5921</v>
      </c>
      <c r="L117" s="102">
        <v>3125</v>
      </c>
      <c r="M117" s="102" t="s">
        <v>555</v>
      </c>
      <c r="N117" s="16">
        <v>5.9766659999999998</v>
      </c>
      <c r="AP117" s="102">
        <v>85894</v>
      </c>
      <c r="AQ117" s="102" t="s">
        <v>85</v>
      </c>
      <c r="AR117" s="102" t="s">
        <v>128</v>
      </c>
    </row>
    <row r="118" spans="1:44" x14ac:dyDescent="0.25">
      <c r="A118" s="102" t="s">
        <v>670</v>
      </c>
      <c r="B118" s="102" t="s">
        <v>632</v>
      </c>
      <c r="C118" s="102">
        <v>13</v>
      </c>
      <c r="D118" s="102">
        <v>2</v>
      </c>
      <c r="E118" s="102">
        <v>11</v>
      </c>
      <c r="F118" s="102">
        <v>95</v>
      </c>
      <c r="G118" s="102">
        <v>97</v>
      </c>
      <c r="H118" s="102">
        <v>92</v>
      </c>
      <c r="I118" s="16">
        <v>7.5927759999999997</v>
      </c>
      <c r="J118" s="102">
        <v>123</v>
      </c>
      <c r="K118" s="102">
        <v>16357</v>
      </c>
      <c r="L118" s="102">
        <v>5874</v>
      </c>
      <c r="M118" s="102" t="s">
        <v>576</v>
      </c>
      <c r="N118" s="16">
        <v>9.2322199999999999</v>
      </c>
      <c r="AP118" s="102">
        <v>85609</v>
      </c>
      <c r="AQ118" s="102" t="s">
        <v>81</v>
      </c>
      <c r="AR118" s="102" t="s">
        <v>128</v>
      </c>
    </row>
    <row r="119" spans="1:44" x14ac:dyDescent="0.25">
      <c r="A119" s="102" t="s">
        <v>670</v>
      </c>
      <c r="B119" s="102" t="s">
        <v>633</v>
      </c>
      <c r="C119" s="102">
        <v>2</v>
      </c>
      <c r="D119" s="102">
        <v>2</v>
      </c>
      <c r="E119" s="102">
        <v>0</v>
      </c>
      <c r="F119" s="102">
        <v>98</v>
      </c>
      <c r="G119" s="102">
        <v>98</v>
      </c>
      <c r="H119" s="102">
        <v>96</v>
      </c>
      <c r="I119" s="16">
        <v>4.6947210000000004</v>
      </c>
      <c r="J119" s="102">
        <v>105</v>
      </c>
      <c r="K119" s="102">
        <v>8208</v>
      </c>
      <c r="L119" s="102">
        <v>4512</v>
      </c>
      <c r="M119" s="102" t="s">
        <v>582</v>
      </c>
      <c r="N119" s="16">
        <v>6.0547209999999998</v>
      </c>
      <c r="AP119" s="102">
        <v>86398</v>
      </c>
      <c r="AQ119" s="102" t="s">
        <v>89</v>
      </c>
      <c r="AR119" s="102" t="s">
        <v>39</v>
      </c>
    </row>
    <row r="120" spans="1:44" x14ac:dyDescent="0.25">
      <c r="A120" s="102" t="s">
        <v>670</v>
      </c>
      <c r="B120" s="102" t="s">
        <v>634</v>
      </c>
      <c r="C120" s="102">
        <v>1</v>
      </c>
      <c r="D120" s="102">
        <v>0</v>
      </c>
      <c r="E120" s="102">
        <v>1</v>
      </c>
      <c r="F120" s="102">
        <v>165</v>
      </c>
      <c r="G120" s="102">
        <v>165</v>
      </c>
      <c r="H120" s="102">
        <v>164</v>
      </c>
      <c r="I120" s="16">
        <v>4.394444</v>
      </c>
      <c r="J120" s="102">
        <v>182</v>
      </c>
      <c r="K120" s="102">
        <v>5022</v>
      </c>
      <c r="L120" s="102">
        <v>1198</v>
      </c>
      <c r="M120" s="102" t="s">
        <v>605</v>
      </c>
      <c r="N120" s="16">
        <v>4.9194440000000004</v>
      </c>
      <c r="AP120" s="102">
        <v>89981</v>
      </c>
      <c r="AQ120" s="102" t="s">
        <v>89</v>
      </c>
      <c r="AR120" s="102" t="s">
        <v>39</v>
      </c>
    </row>
    <row r="121" spans="1:44" x14ac:dyDescent="0.25">
      <c r="A121" s="102" t="s">
        <v>670</v>
      </c>
      <c r="B121" s="102" t="s">
        <v>651</v>
      </c>
      <c r="C121" s="102">
        <v>8</v>
      </c>
      <c r="D121" s="102">
        <v>2</v>
      </c>
      <c r="E121" s="102">
        <v>6</v>
      </c>
      <c r="F121" s="102">
        <v>82</v>
      </c>
      <c r="G121" s="102">
        <v>84</v>
      </c>
      <c r="H121" s="102">
        <v>81</v>
      </c>
      <c r="I121" s="16">
        <v>4.4127770000000002</v>
      </c>
      <c r="J121" s="102">
        <v>85</v>
      </c>
      <c r="K121" s="102">
        <v>5417</v>
      </c>
      <c r="L121" s="102">
        <v>5813</v>
      </c>
      <c r="M121" s="102" t="s">
        <v>384</v>
      </c>
      <c r="N121" s="16">
        <v>4.9963879999999996</v>
      </c>
      <c r="AP121" s="102">
        <v>86346</v>
      </c>
      <c r="AQ121" s="102" t="s">
        <v>114</v>
      </c>
      <c r="AR121" s="102" t="s">
        <v>128</v>
      </c>
    </row>
    <row r="122" spans="1:44" x14ac:dyDescent="0.25">
      <c r="A122" s="102" t="s">
        <v>670</v>
      </c>
      <c r="B122" s="102" t="s">
        <v>635</v>
      </c>
      <c r="C122" s="102">
        <v>2</v>
      </c>
      <c r="D122" s="102">
        <v>0</v>
      </c>
      <c r="E122" s="102">
        <v>2</v>
      </c>
      <c r="F122" s="102">
        <v>110</v>
      </c>
      <c r="G122" s="102">
        <v>111</v>
      </c>
      <c r="H122" s="102">
        <v>110</v>
      </c>
      <c r="I122" s="16">
        <v>4.3491660000000003</v>
      </c>
      <c r="J122" s="102">
        <v>121</v>
      </c>
      <c r="K122" s="102">
        <v>4837</v>
      </c>
      <c r="L122" s="102">
        <v>4308</v>
      </c>
      <c r="M122" s="102" t="s">
        <v>612</v>
      </c>
      <c r="N122" s="16">
        <v>4.9561109999999999</v>
      </c>
      <c r="AP122" s="102">
        <v>85987</v>
      </c>
      <c r="AQ122" s="102" t="s">
        <v>121</v>
      </c>
      <c r="AR122" s="102" t="s">
        <v>128</v>
      </c>
    </row>
    <row r="123" spans="1:44" x14ac:dyDescent="0.25">
      <c r="A123" s="102" t="s">
        <v>670</v>
      </c>
      <c r="B123" s="102" t="s">
        <v>636</v>
      </c>
      <c r="C123" s="102">
        <v>8</v>
      </c>
      <c r="D123" s="102">
        <v>0</v>
      </c>
      <c r="E123" s="102">
        <v>8</v>
      </c>
      <c r="F123" s="102">
        <v>212</v>
      </c>
      <c r="G123" s="102">
        <v>212</v>
      </c>
      <c r="H123" s="102">
        <v>209</v>
      </c>
      <c r="I123" s="16">
        <v>7.2736109999999998</v>
      </c>
      <c r="J123" s="102">
        <v>214</v>
      </c>
      <c r="K123" s="102">
        <v>8995</v>
      </c>
      <c r="L123" s="102">
        <v>5612</v>
      </c>
      <c r="M123" s="102" t="s">
        <v>572</v>
      </c>
      <c r="N123" s="16">
        <v>7.9572219999999998</v>
      </c>
      <c r="AP123" s="102">
        <v>86772</v>
      </c>
      <c r="AQ123" s="102" t="s">
        <v>213</v>
      </c>
      <c r="AR123" s="102" t="s">
        <v>39</v>
      </c>
    </row>
    <row r="124" spans="1:44" x14ac:dyDescent="0.25">
      <c r="A124" s="102" t="s">
        <v>670</v>
      </c>
      <c r="B124" s="102" t="s">
        <v>638</v>
      </c>
      <c r="C124" s="102">
        <v>17</v>
      </c>
      <c r="D124" s="102">
        <v>0</v>
      </c>
      <c r="E124" s="102">
        <v>17</v>
      </c>
      <c r="F124" s="102">
        <v>104</v>
      </c>
      <c r="G124" s="102">
        <v>105</v>
      </c>
      <c r="H124" s="102">
        <v>99</v>
      </c>
      <c r="I124" s="16">
        <v>4.4466659999999996</v>
      </c>
      <c r="J124" s="102">
        <v>114</v>
      </c>
      <c r="K124" s="102">
        <v>4429</v>
      </c>
      <c r="L124" s="102">
        <v>4980</v>
      </c>
      <c r="M124" s="102" t="s">
        <v>390</v>
      </c>
      <c r="N124" s="16">
        <v>5.0341659999999999</v>
      </c>
      <c r="AP124" s="102">
        <v>86807</v>
      </c>
      <c r="AQ124" s="102" t="s">
        <v>244</v>
      </c>
      <c r="AR124" s="102" t="s">
        <v>39</v>
      </c>
    </row>
    <row r="125" spans="1:44" x14ac:dyDescent="0.25">
      <c r="A125" s="102" t="s">
        <v>670</v>
      </c>
      <c r="B125" s="102" t="s">
        <v>639</v>
      </c>
      <c r="C125" s="102">
        <v>1</v>
      </c>
      <c r="D125" s="102">
        <v>0</v>
      </c>
      <c r="E125" s="102">
        <v>1</v>
      </c>
      <c r="F125" s="102">
        <v>127</v>
      </c>
      <c r="G125" s="102">
        <v>127</v>
      </c>
      <c r="H125" s="102">
        <v>125</v>
      </c>
      <c r="I125" s="16">
        <v>6.199166</v>
      </c>
      <c r="J125" s="102">
        <v>139</v>
      </c>
      <c r="K125" s="102">
        <v>7513</v>
      </c>
      <c r="L125" s="102">
        <v>4779</v>
      </c>
      <c r="M125" s="102" t="s">
        <v>573</v>
      </c>
      <c r="N125" s="16">
        <v>6.8947219999999998</v>
      </c>
      <c r="AP125" s="102">
        <v>86924</v>
      </c>
      <c r="AQ125" s="102" t="s">
        <v>389</v>
      </c>
      <c r="AR125" s="102" t="s">
        <v>39</v>
      </c>
    </row>
    <row r="126" spans="1:44" x14ac:dyDescent="0.25">
      <c r="A126" s="102" t="s">
        <v>670</v>
      </c>
      <c r="B126" s="102" t="s">
        <v>640</v>
      </c>
      <c r="C126" s="102">
        <v>1</v>
      </c>
      <c r="D126" s="102">
        <v>0</v>
      </c>
      <c r="E126" s="102">
        <v>1</v>
      </c>
      <c r="F126" s="102">
        <v>143</v>
      </c>
      <c r="G126" s="102">
        <v>143</v>
      </c>
      <c r="H126" s="102">
        <v>143</v>
      </c>
      <c r="I126" s="16">
        <v>3.3274989999999995</v>
      </c>
      <c r="J126" s="102">
        <v>145</v>
      </c>
      <c r="K126" s="102">
        <v>2961</v>
      </c>
      <c r="L126" s="102">
        <v>5687</v>
      </c>
      <c r="M126" s="102" t="s">
        <v>389</v>
      </c>
      <c r="N126" s="16">
        <v>4.7386099999999995</v>
      </c>
      <c r="AP126" s="102">
        <v>86007</v>
      </c>
      <c r="AQ126" s="102" t="s">
        <v>123</v>
      </c>
      <c r="AR126" s="102" t="s">
        <v>128</v>
      </c>
    </row>
    <row r="127" spans="1:44" x14ac:dyDescent="0.25">
      <c r="A127" s="102" t="s">
        <v>670</v>
      </c>
      <c r="B127" s="102" t="s">
        <v>641</v>
      </c>
      <c r="C127" s="102">
        <v>4</v>
      </c>
      <c r="D127" s="102">
        <v>0</v>
      </c>
      <c r="E127" s="102">
        <v>4</v>
      </c>
      <c r="F127" s="102">
        <v>111</v>
      </c>
      <c r="G127" s="102">
        <v>111</v>
      </c>
      <c r="H127" s="102">
        <v>106</v>
      </c>
      <c r="I127" s="16">
        <v>4.3619440000000003</v>
      </c>
      <c r="J127" s="102">
        <v>122</v>
      </c>
      <c r="K127" s="102">
        <v>5788</v>
      </c>
      <c r="L127" s="102">
        <v>3658</v>
      </c>
      <c r="M127" s="102" t="s">
        <v>590</v>
      </c>
      <c r="N127" s="16">
        <v>4.9477770000000003</v>
      </c>
      <c r="AP127" s="102">
        <v>85590</v>
      </c>
      <c r="AQ127" s="102" t="s">
        <v>228</v>
      </c>
      <c r="AR127" s="102" t="s">
        <v>128</v>
      </c>
    </row>
    <row r="128" spans="1:44" x14ac:dyDescent="0.25">
      <c r="A128" s="102" t="s">
        <v>670</v>
      </c>
      <c r="B128" s="102" t="s">
        <v>643</v>
      </c>
      <c r="C128" s="102">
        <v>0</v>
      </c>
      <c r="D128" s="102">
        <v>0</v>
      </c>
      <c r="E128" s="102">
        <v>0</v>
      </c>
      <c r="F128" s="102">
        <v>166</v>
      </c>
      <c r="G128" s="102">
        <v>166</v>
      </c>
      <c r="H128" s="102">
        <v>166</v>
      </c>
      <c r="I128" s="16">
        <v>6.8202769999999999</v>
      </c>
      <c r="J128" s="102">
        <v>177</v>
      </c>
      <c r="K128" s="102">
        <v>3861</v>
      </c>
      <c r="L128" s="102">
        <v>8266</v>
      </c>
      <c r="M128" s="102" t="s">
        <v>85</v>
      </c>
      <c r="N128" s="16">
        <v>7.9036100000000005</v>
      </c>
      <c r="AP128" s="102">
        <v>85549</v>
      </c>
      <c r="AQ128" s="102" t="s">
        <v>208</v>
      </c>
      <c r="AR128" s="102" t="s">
        <v>128</v>
      </c>
    </row>
    <row r="129" spans="1:44" x14ac:dyDescent="0.25">
      <c r="A129" s="102" t="s">
        <v>670</v>
      </c>
      <c r="B129" s="102" t="s">
        <v>644</v>
      </c>
      <c r="C129" s="102">
        <v>5</v>
      </c>
      <c r="D129" s="102">
        <v>0</v>
      </c>
      <c r="E129" s="102">
        <v>5</v>
      </c>
      <c r="F129" s="102">
        <v>147</v>
      </c>
      <c r="G129" s="102">
        <v>148</v>
      </c>
      <c r="H129" s="102">
        <v>147</v>
      </c>
      <c r="I129" s="16">
        <v>6.0247209999999995</v>
      </c>
      <c r="J129" s="102">
        <v>160</v>
      </c>
      <c r="K129" s="102">
        <v>4581</v>
      </c>
      <c r="L129" s="102">
        <v>5828</v>
      </c>
      <c r="M129" s="102" t="s">
        <v>260</v>
      </c>
      <c r="N129" s="16">
        <v>6.9674990000000001</v>
      </c>
      <c r="AP129" s="102">
        <v>85994</v>
      </c>
      <c r="AQ129" s="102" t="s">
        <v>210</v>
      </c>
      <c r="AR129" s="102" t="s">
        <v>128</v>
      </c>
    </row>
    <row r="130" spans="1:44" x14ac:dyDescent="0.25">
      <c r="A130" s="102" t="s">
        <v>670</v>
      </c>
      <c r="B130" s="102" t="s">
        <v>653</v>
      </c>
      <c r="C130" s="102">
        <v>1</v>
      </c>
      <c r="D130" s="102">
        <v>0</v>
      </c>
      <c r="E130" s="102">
        <v>1</v>
      </c>
      <c r="F130" s="102">
        <v>75</v>
      </c>
      <c r="G130" s="102">
        <v>75</v>
      </c>
      <c r="H130" s="102">
        <v>75</v>
      </c>
      <c r="I130" s="16">
        <v>3.835833</v>
      </c>
      <c r="J130" s="102">
        <v>85</v>
      </c>
      <c r="K130" s="102">
        <v>3738</v>
      </c>
      <c r="L130" s="102">
        <v>5222</v>
      </c>
      <c r="M130" s="102" t="s">
        <v>208</v>
      </c>
      <c r="N130" s="16">
        <v>4.388611</v>
      </c>
      <c r="AP130" s="102">
        <v>86015</v>
      </c>
      <c r="AQ130" s="102" t="s">
        <v>212</v>
      </c>
      <c r="AR130" s="102" t="s">
        <v>128</v>
      </c>
    </row>
    <row r="131" spans="1:44" x14ac:dyDescent="0.25">
      <c r="A131" s="102" t="s">
        <v>671</v>
      </c>
      <c r="B131" s="102" t="s">
        <v>614</v>
      </c>
      <c r="C131" s="102">
        <v>4</v>
      </c>
      <c r="D131" s="102">
        <v>0</v>
      </c>
      <c r="E131" s="102">
        <v>4</v>
      </c>
      <c r="F131" s="102">
        <v>165</v>
      </c>
      <c r="G131" s="102">
        <v>165</v>
      </c>
      <c r="H131" s="102">
        <v>156</v>
      </c>
      <c r="I131" s="16">
        <v>5.3011109999999997</v>
      </c>
      <c r="J131" s="102">
        <v>177</v>
      </c>
      <c r="K131" s="102">
        <v>6850</v>
      </c>
      <c r="L131" s="102">
        <v>2809</v>
      </c>
      <c r="M131" s="102" t="s">
        <v>518</v>
      </c>
      <c r="N131" s="16">
        <v>5.9669439999999998</v>
      </c>
      <c r="AP131" s="102">
        <v>86341</v>
      </c>
      <c r="AQ131" s="102" t="s">
        <v>219</v>
      </c>
      <c r="AR131" s="102" t="s">
        <v>128</v>
      </c>
    </row>
    <row r="132" spans="1:44" x14ac:dyDescent="0.25">
      <c r="A132" s="102" t="s">
        <v>671</v>
      </c>
      <c r="B132" s="102" t="s">
        <v>615</v>
      </c>
      <c r="C132" s="102">
        <v>15</v>
      </c>
      <c r="D132" s="102">
        <v>0</v>
      </c>
      <c r="E132" s="102">
        <v>15</v>
      </c>
      <c r="F132" s="102">
        <v>162</v>
      </c>
      <c r="G132" s="102">
        <v>162</v>
      </c>
      <c r="H132" s="102">
        <v>150</v>
      </c>
      <c r="I132" s="16">
        <v>5.3211110000000001</v>
      </c>
      <c r="J132" s="102">
        <v>167</v>
      </c>
      <c r="K132" s="102">
        <v>4168</v>
      </c>
      <c r="L132" s="102">
        <v>7543</v>
      </c>
      <c r="M132" s="102" t="s">
        <v>397</v>
      </c>
      <c r="N132" s="16">
        <v>5.9972219999999998</v>
      </c>
      <c r="AP132" s="102">
        <v>86914</v>
      </c>
      <c r="AQ132" s="102" t="s">
        <v>260</v>
      </c>
      <c r="AR132" s="102" t="s">
        <v>128</v>
      </c>
    </row>
    <row r="133" spans="1:44" x14ac:dyDescent="0.25">
      <c r="A133" s="102" t="s">
        <v>671</v>
      </c>
      <c r="B133" s="102" t="s">
        <v>648</v>
      </c>
      <c r="C133" s="102">
        <v>5</v>
      </c>
      <c r="D133" s="102">
        <v>0</v>
      </c>
      <c r="E133" s="102">
        <v>5</v>
      </c>
      <c r="F133" s="102">
        <v>135</v>
      </c>
      <c r="G133" s="102">
        <v>137</v>
      </c>
      <c r="H133" s="102">
        <v>132</v>
      </c>
      <c r="I133" s="16">
        <v>4.3966659999999997</v>
      </c>
      <c r="J133" s="102">
        <v>146</v>
      </c>
      <c r="K133" s="102">
        <v>4804</v>
      </c>
      <c r="L133" s="102">
        <v>5041</v>
      </c>
      <c r="M133" s="102" t="s">
        <v>503</v>
      </c>
      <c r="N133" s="16">
        <v>4.9941659999999999</v>
      </c>
      <c r="AP133" s="102">
        <v>86006</v>
      </c>
      <c r="AQ133" s="102" t="s">
        <v>387</v>
      </c>
      <c r="AR133" s="102" t="s">
        <v>128</v>
      </c>
    </row>
    <row r="134" spans="1:44" x14ac:dyDescent="0.25">
      <c r="A134" s="102" t="s">
        <v>671</v>
      </c>
      <c r="B134" s="102" t="s">
        <v>652</v>
      </c>
      <c r="C134" s="102">
        <v>6</v>
      </c>
      <c r="D134" s="102">
        <v>0</v>
      </c>
      <c r="E134" s="102">
        <v>6</v>
      </c>
      <c r="F134" s="102">
        <v>187</v>
      </c>
      <c r="G134" s="102">
        <v>187</v>
      </c>
      <c r="H134" s="102">
        <v>187</v>
      </c>
      <c r="I134" s="16">
        <v>5.229444</v>
      </c>
      <c r="J134" s="102">
        <v>199</v>
      </c>
      <c r="K134" s="102">
        <v>6710</v>
      </c>
      <c r="L134" s="102">
        <v>5285</v>
      </c>
      <c r="M134" s="102" t="s">
        <v>502</v>
      </c>
      <c r="N134" s="16">
        <v>5.9544439999999996</v>
      </c>
      <c r="AP134" s="102">
        <v>89853</v>
      </c>
      <c r="AQ134" s="102" t="s">
        <v>387</v>
      </c>
      <c r="AR134" s="102" t="s">
        <v>128</v>
      </c>
    </row>
    <row r="135" spans="1:44" x14ac:dyDescent="0.25">
      <c r="A135" s="102" t="s">
        <v>671</v>
      </c>
      <c r="B135" s="102" t="s">
        <v>616</v>
      </c>
      <c r="C135" s="102">
        <v>0</v>
      </c>
      <c r="D135" s="102">
        <v>0</v>
      </c>
      <c r="E135" s="102">
        <v>0</v>
      </c>
      <c r="F135" s="102">
        <v>194</v>
      </c>
      <c r="G135" s="102">
        <v>194</v>
      </c>
      <c r="H135" s="102">
        <v>193</v>
      </c>
      <c r="I135" s="16">
        <v>5.341666</v>
      </c>
      <c r="J135" s="102">
        <v>192</v>
      </c>
      <c r="K135" s="102">
        <v>7986</v>
      </c>
      <c r="L135" s="102">
        <v>1790</v>
      </c>
      <c r="M135" s="102" t="s">
        <v>607</v>
      </c>
      <c r="N135" s="16">
        <v>6.0186109999999999</v>
      </c>
      <c r="AP135" s="102">
        <v>87391</v>
      </c>
      <c r="AQ135" s="102" t="s">
        <v>436</v>
      </c>
      <c r="AR135" s="102" t="s">
        <v>128</v>
      </c>
    </row>
    <row r="136" spans="1:44" x14ac:dyDescent="0.25">
      <c r="A136" s="102" t="s">
        <v>671</v>
      </c>
      <c r="B136" s="102" t="s">
        <v>647</v>
      </c>
      <c r="C136" s="102">
        <v>6</v>
      </c>
      <c r="D136" s="102">
        <v>0</v>
      </c>
      <c r="E136" s="102">
        <v>6</v>
      </c>
      <c r="F136" s="102">
        <v>231</v>
      </c>
      <c r="G136" s="102">
        <v>232</v>
      </c>
      <c r="H136" s="102">
        <v>231</v>
      </c>
      <c r="I136" s="16">
        <v>4.1447209999999997</v>
      </c>
      <c r="J136" s="102">
        <v>233</v>
      </c>
      <c r="K136" s="102">
        <v>5455</v>
      </c>
      <c r="L136" s="102">
        <v>2163</v>
      </c>
      <c r="M136" s="102" t="s">
        <v>517</v>
      </c>
      <c r="N136" s="16">
        <v>5.4824989999999998</v>
      </c>
      <c r="AP136" s="102">
        <v>85045</v>
      </c>
      <c r="AQ136" s="102" t="s">
        <v>555</v>
      </c>
      <c r="AR136" s="102" t="s">
        <v>39</v>
      </c>
    </row>
    <row r="137" spans="1:44" x14ac:dyDescent="0.25">
      <c r="A137" s="102" t="s">
        <v>671</v>
      </c>
      <c r="B137" s="102" t="s">
        <v>617</v>
      </c>
      <c r="C137" s="102">
        <v>14</v>
      </c>
      <c r="D137" s="102">
        <v>2</v>
      </c>
      <c r="E137" s="102">
        <v>12</v>
      </c>
      <c r="F137" s="102">
        <v>141</v>
      </c>
      <c r="G137" s="102">
        <v>141</v>
      </c>
      <c r="H137" s="102">
        <v>141</v>
      </c>
      <c r="I137" s="16">
        <v>4.884722</v>
      </c>
      <c r="J137" s="102">
        <v>147</v>
      </c>
      <c r="K137" s="102">
        <v>9646</v>
      </c>
      <c r="L137" s="102">
        <v>2631</v>
      </c>
      <c r="M137" s="102" t="s">
        <v>571</v>
      </c>
      <c r="N137" s="16">
        <v>5.5502770000000003</v>
      </c>
      <c r="AP137" s="102">
        <v>87384</v>
      </c>
      <c r="AQ137" s="102" t="s">
        <v>390</v>
      </c>
      <c r="AR137" s="102" t="s">
        <v>39</v>
      </c>
    </row>
    <row r="138" spans="1:44" x14ac:dyDescent="0.25">
      <c r="A138" s="102" t="s">
        <v>671</v>
      </c>
      <c r="B138" s="102" t="s">
        <v>619</v>
      </c>
      <c r="C138" s="102">
        <v>1</v>
      </c>
      <c r="D138" s="102">
        <v>0</v>
      </c>
      <c r="E138" s="102">
        <v>1</v>
      </c>
      <c r="F138" s="102">
        <v>143</v>
      </c>
      <c r="G138" s="102">
        <v>143</v>
      </c>
      <c r="H138" s="102">
        <v>143</v>
      </c>
      <c r="I138" s="16">
        <v>5.0063880000000003</v>
      </c>
      <c r="J138" s="102">
        <v>146</v>
      </c>
      <c r="K138" s="102">
        <v>3696</v>
      </c>
      <c r="L138" s="102">
        <v>5341</v>
      </c>
      <c r="M138" s="102" t="s">
        <v>138</v>
      </c>
      <c r="N138" s="16">
        <v>5.86</v>
      </c>
      <c r="AP138" s="102">
        <v>89012</v>
      </c>
      <c r="AQ138" s="102" t="s">
        <v>393</v>
      </c>
      <c r="AR138" s="102" t="s">
        <v>39</v>
      </c>
    </row>
    <row r="139" spans="1:44" x14ac:dyDescent="0.25">
      <c r="A139" s="102" t="s">
        <v>671</v>
      </c>
      <c r="B139" s="102" t="s">
        <v>620</v>
      </c>
      <c r="C139" s="102">
        <v>2</v>
      </c>
      <c r="D139" s="102">
        <v>0</v>
      </c>
      <c r="E139" s="102">
        <v>2</v>
      </c>
      <c r="F139" s="102">
        <v>102</v>
      </c>
      <c r="G139" s="102">
        <v>102</v>
      </c>
      <c r="H139" s="102">
        <v>98</v>
      </c>
      <c r="I139" s="16">
        <v>5.0666660000000006</v>
      </c>
      <c r="J139" s="102">
        <v>129</v>
      </c>
      <c r="K139" s="102">
        <v>4192</v>
      </c>
      <c r="L139" s="102">
        <v>5938</v>
      </c>
      <c r="M139" s="102" t="s">
        <v>117</v>
      </c>
      <c r="N139" s="16">
        <v>5.8747210000000001</v>
      </c>
      <c r="AP139" s="102">
        <v>85563</v>
      </c>
      <c r="AQ139" s="102" t="s">
        <v>516</v>
      </c>
      <c r="AR139" s="102" t="s">
        <v>39</v>
      </c>
    </row>
    <row r="140" spans="1:44" x14ac:dyDescent="0.25">
      <c r="A140" s="102" t="s">
        <v>671</v>
      </c>
      <c r="B140" s="102" t="s">
        <v>621</v>
      </c>
      <c r="C140" s="102">
        <v>4</v>
      </c>
      <c r="D140" s="102">
        <v>0</v>
      </c>
      <c r="E140" s="102">
        <v>4</v>
      </c>
      <c r="F140" s="102">
        <v>175</v>
      </c>
      <c r="G140" s="102">
        <v>176</v>
      </c>
      <c r="H140" s="102">
        <v>168</v>
      </c>
      <c r="I140" s="16">
        <v>6.0019439999999999</v>
      </c>
      <c r="J140" s="102">
        <v>182</v>
      </c>
      <c r="K140" s="102">
        <v>5114</v>
      </c>
      <c r="L140" s="102">
        <v>5387</v>
      </c>
      <c r="M140" s="102" t="s">
        <v>212</v>
      </c>
      <c r="N140" s="16">
        <v>6.9563879999999996</v>
      </c>
      <c r="AP140" s="102">
        <v>86398</v>
      </c>
      <c r="AQ140" s="102" t="s">
        <v>89</v>
      </c>
      <c r="AR140" s="102" t="s">
        <v>39</v>
      </c>
    </row>
    <row r="141" spans="1:44" x14ac:dyDescent="0.25">
      <c r="A141" s="102" t="s">
        <v>671</v>
      </c>
      <c r="B141" s="102" t="s">
        <v>622</v>
      </c>
      <c r="C141" s="102">
        <v>10</v>
      </c>
      <c r="D141" s="102">
        <v>1</v>
      </c>
      <c r="E141" s="102">
        <v>9</v>
      </c>
      <c r="F141" s="102">
        <v>164</v>
      </c>
      <c r="G141" s="102">
        <v>164</v>
      </c>
      <c r="H141" s="102">
        <v>164</v>
      </c>
      <c r="I141" s="16">
        <v>6.5341659999999999</v>
      </c>
      <c r="J141" s="102">
        <v>177</v>
      </c>
      <c r="K141" s="102">
        <v>7442</v>
      </c>
      <c r="L141" s="102">
        <v>5135</v>
      </c>
      <c r="M141" s="102" t="s">
        <v>120</v>
      </c>
      <c r="N141" s="16">
        <v>7.3875000000000002</v>
      </c>
      <c r="AP141" s="102">
        <v>89981</v>
      </c>
      <c r="AQ141" s="102" t="s">
        <v>89</v>
      </c>
      <c r="AR141" s="102" t="s">
        <v>39</v>
      </c>
    </row>
    <row r="142" spans="1:44" x14ac:dyDescent="0.25">
      <c r="A142" s="102" t="s">
        <v>671</v>
      </c>
      <c r="B142" s="102" t="s">
        <v>623</v>
      </c>
      <c r="C142" s="102">
        <v>0</v>
      </c>
      <c r="D142" s="102">
        <v>0</v>
      </c>
      <c r="E142" s="102">
        <v>0</v>
      </c>
      <c r="F142" s="102">
        <v>158</v>
      </c>
      <c r="G142" s="102">
        <v>159</v>
      </c>
      <c r="H142" s="102">
        <v>158</v>
      </c>
      <c r="I142" s="16">
        <v>5.3505549999999999</v>
      </c>
      <c r="J142" s="102">
        <v>162</v>
      </c>
      <c r="K142" s="102">
        <v>3873</v>
      </c>
      <c r="L142" s="102">
        <v>6776</v>
      </c>
      <c r="M142" s="102" t="s">
        <v>35</v>
      </c>
      <c r="N142" s="16">
        <v>6.8205549999999997</v>
      </c>
      <c r="AP142" s="102">
        <v>86772</v>
      </c>
      <c r="AQ142" s="102" t="s">
        <v>213</v>
      </c>
      <c r="AR142" s="102" t="s">
        <v>39</v>
      </c>
    </row>
    <row r="143" spans="1:44" x14ac:dyDescent="0.25">
      <c r="A143" s="102" t="s">
        <v>671</v>
      </c>
      <c r="B143" s="102" t="s">
        <v>624</v>
      </c>
      <c r="C143" s="102">
        <v>6</v>
      </c>
      <c r="D143" s="102">
        <v>1</v>
      </c>
      <c r="E143" s="102">
        <v>5</v>
      </c>
      <c r="F143" s="102">
        <v>82</v>
      </c>
      <c r="G143" s="102">
        <v>82</v>
      </c>
      <c r="H143" s="102">
        <v>80</v>
      </c>
      <c r="I143" s="16">
        <v>4.2680549999999995</v>
      </c>
      <c r="J143" s="102">
        <v>84</v>
      </c>
      <c r="K143" s="102">
        <v>4987</v>
      </c>
      <c r="L143" s="102">
        <v>5509</v>
      </c>
      <c r="M143" s="102" t="s">
        <v>436</v>
      </c>
      <c r="N143" s="16">
        <v>4.854444</v>
      </c>
      <c r="AP143" s="102">
        <v>86924</v>
      </c>
      <c r="AQ143" s="102" t="s">
        <v>389</v>
      </c>
      <c r="AR143" s="102" t="s">
        <v>39</v>
      </c>
    </row>
    <row r="144" spans="1:44" x14ac:dyDescent="0.25">
      <c r="A144" s="102" t="s">
        <v>671</v>
      </c>
      <c r="B144" s="102" t="s">
        <v>674</v>
      </c>
      <c r="C144" s="102">
        <v>1</v>
      </c>
      <c r="D144" s="102">
        <v>0</v>
      </c>
      <c r="E144" s="102">
        <v>1</v>
      </c>
      <c r="F144" s="102">
        <v>202</v>
      </c>
      <c r="G144" s="102">
        <v>202</v>
      </c>
      <c r="H144" s="102">
        <v>202</v>
      </c>
      <c r="I144" s="16">
        <v>5.9672219999999996</v>
      </c>
      <c r="J144" s="102">
        <v>208</v>
      </c>
      <c r="K144" s="102">
        <v>3607</v>
      </c>
      <c r="L144" s="102">
        <v>6503</v>
      </c>
      <c r="M144" s="102" t="s">
        <v>219</v>
      </c>
      <c r="N144" s="16">
        <v>6.9344440000000001</v>
      </c>
      <c r="AP144" s="102">
        <v>85559</v>
      </c>
      <c r="AQ144" s="102" t="s">
        <v>451</v>
      </c>
      <c r="AR144" s="102" t="s">
        <v>39</v>
      </c>
    </row>
    <row r="145" spans="1:44" x14ac:dyDescent="0.25">
      <c r="A145" s="102" t="s">
        <v>671</v>
      </c>
      <c r="B145" s="102" t="s">
        <v>625</v>
      </c>
      <c r="C145" s="102">
        <v>11</v>
      </c>
      <c r="D145" s="102">
        <v>4</v>
      </c>
      <c r="E145" s="102">
        <v>7</v>
      </c>
      <c r="F145" s="102">
        <v>93</v>
      </c>
      <c r="G145" s="102">
        <v>93</v>
      </c>
      <c r="H145" s="102">
        <v>93</v>
      </c>
      <c r="I145" s="16">
        <v>4.536111</v>
      </c>
      <c r="J145" s="102">
        <v>106</v>
      </c>
      <c r="K145" s="102">
        <v>6441</v>
      </c>
      <c r="L145" s="102">
        <v>4475</v>
      </c>
      <c r="M145" s="102" t="s">
        <v>244</v>
      </c>
      <c r="N145" s="16">
        <v>4.9547220000000003</v>
      </c>
      <c r="AP145" s="102">
        <v>85905</v>
      </c>
      <c r="AQ145" s="102" t="s">
        <v>7</v>
      </c>
      <c r="AR145" s="102" t="s">
        <v>128</v>
      </c>
    </row>
    <row r="146" spans="1:44" x14ac:dyDescent="0.25">
      <c r="A146" s="102" t="s">
        <v>671</v>
      </c>
      <c r="B146" s="102" t="s">
        <v>626</v>
      </c>
      <c r="C146" s="102">
        <v>4</v>
      </c>
      <c r="D146" s="102">
        <v>0</v>
      </c>
      <c r="E146" s="102">
        <v>4</v>
      </c>
      <c r="F146" s="102">
        <v>180</v>
      </c>
      <c r="G146" s="102">
        <v>180</v>
      </c>
      <c r="H146" s="102">
        <v>180</v>
      </c>
      <c r="I146" s="16">
        <v>5.1666660000000002</v>
      </c>
      <c r="J146" s="102">
        <v>187</v>
      </c>
      <c r="K146" s="102">
        <v>4741</v>
      </c>
      <c r="L146" s="102">
        <v>4542</v>
      </c>
      <c r="M146" s="102" t="s">
        <v>609</v>
      </c>
      <c r="N146" s="16">
        <v>5.8336110000000003</v>
      </c>
      <c r="AP146" s="102">
        <v>85543</v>
      </c>
      <c r="AQ146" s="102" t="s">
        <v>11</v>
      </c>
      <c r="AR146" s="102" t="s">
        <v>128</v>
      </c>
    </row>
    <row r="147" spans="1:44" x14ac:dyDescent="0.25">
      <c r="A147" s="102" t="s">
        <v>671</v>
      </c>
      <c r="B147" s="102" t="s">
        <v>627</v>
      </c>
      <c r="C147" s="102">
        <v>1</v>
      </c>
      <c r="D147" s="102">
        <v>0</v>
      </c>
      <c r="E147" s="102">
        <v>1</v>
      </c>
      <c r="F147" s="102">
        <v>166</v>
      </c>
      <c r="G147" s="102">
        <v>166</v>
      </c>
      <c r="H147" s="102">
        <v>166</v>
      </c>
      <c r="I147" s="16">
        <v>5.9758329999999997</v>
      </c>
      <c r="J147" s="102">
        <v>168</v>
      </c>
      <c r="K147" s="102">
        <v>2696</v>
      </c>
      <c r="L147" s="102">
        <v>9061</v>
      </c>
      <c r="M147" s="102" t="s">
        <v>121</v>
      </c>
      <c r="N147" s="16">
        <v>6.924722</v>
      </c>
      <c r="AP147" s="102">
        <v>86342</v>
      </c>
      <c r="AQ147" s="102" t="s">
        <v>11</v>
      </c>
      <c r="AR147" s="102" t="s">
        <v>128</v>
      </c>
    </row>
    <row r="148" spans="1:44" x14ac:dyDescent="0.25">
      <c r="A148" s="102" t="s">
        <v>671</v>
      </c>
      <c r="B148" s="102" t="s">
        <v>649</v>
      </c>
      <c r="C148" s="102">
        <v>12</v>
      </c>
      <c r="D148" s="102">
        <v>0</v>
      </c>
      <c r="E148" s="102">
        <v>12</v>
      </c>
      <c r="F148" s="102">
        <v>203</v>
      </c>
      <c r="G148" s="102">
        <v>203</v>
      </c>
      <c r="H148" s="102">
        <v>191</v>
      </c>
      <c r="I148" s="16">
        <v>3.7636099999999999</v>
      </c>
      <c r="J148" s="102">
        <v>214</v>
      </c>
      <c r="K148" s="102">
        <v>4267</v>
      </c>
      <c r="L148" s="102">
        <v>1477</v>
      </c>
      <c r="M148" s="102" t="s">
        <v>557</v>
      </c>
      <c r="N148" s="16">
        <v>4.9291660000000004</v>
      </c>
      <c r="AP148" s="102">
        <v>86009</v>
      </c>
      <c r="AQ148" s="102" t="s">
        <v>138</v>
      </c>
      <c r="AR148" s="102" t="s">
        <v>128</v>
      </c>
    </row>
    <row r="149" spans="1:44" x14ac:dyDescent="0.25">
      <c r="A149" s="102" t="s">
        <v>671</v>
      </c>
      <c r="B149" s="102" t="s">
        <v>628</v>
      </c>
      <c r="C149" s="102">
        <v>6</v>
      </c>
      <c r="D149" s="102">
        <v>0</v>
      </c>
      <c r="E149" s="102">
        <v>6</v>
      </c>
      <c r="F149" s="102">
        <v>125</v>
      </c>
      <c r="G149" s="102">
        <v>125</v>
      </c>
      <c r="H149" s="102">
        <v>125</v>
      </c>
      <c r="I149" s="16">
        <v>4.9413879999999999</v>
      </c>
      <c r="J149" s="102">
        <v>124</v>
      </c>
      <c r="K149" s="102">
        <v>3442</v>
      </c>
      <c r="L149" s="102">
        <v>5358</v>
      </c>
      <c r="M149" s="102" t="s">
        <v>124</v>
      </c>
      <c r="N149" s="16">
        <v>5.7991649999999995</v>
      </c>
      <c r="AP149" s="102">
        <v>86736</v>
      </c>
      <c r="AQ149" s="102" t="s">
        <v>35</v>
      </c>
      <c r="AR149" s="102" t="s">
        <v>128</v>
      </c>
    </row>
    <row r="150" spans="1:44" x14ac:dyDescent="0.25">
      <c r="A150" s="102" t="s">
        <v>671</v>
      </c>
      <c r="B150" s="102" t="s">
        <v>629</v>
      </c>
      <c r="C150" s="102">
        <v>3</v>
      </c>
      <c r="D150" s="102">
        <v>1</v>
      </c>
      <c r="E150" s="102">
        <v>2</v>
      </c>
      <c r="F150" s="102">
        <v>112</v>
      </c>
      <c r="G150" s="102">
        <v>112</v>
      </c>
      <c r="H150" s="102">
        <v>96</v>
      </c>
      <c r="I150" s="16">
        <v>5.0780539999999998</v>
      </c>
      <c r="J150" s="102">
        <v>131</v>
      </c>
      <c r="K150" s="102">
        <v>7164</v>
      </c>
      <c r="L150" s="102">
        <v>5998</v>
      </c>
      <c r="M150" s="102" t="s">
        <v>87</v>
      </c>
      <c r="N150" s="16">
        <v>6.9263880000000002</v>
      </c>
      <c r="AP150" s="102">
        <v>85579</v>
      </c>
      <c r="AQ150" s="102" t="s">
        <v>137</v>
      </c>
      <c r="AR150" s="102" t="s">
        <v>128</v>
      </c>
    </row>
    <row r="151" spans="1:44" x14ac:dyDescent="0.25">
      <c r="A151" s="102" t="s">
        <v>671</v>
      </c>
      <c r="B151" s="102" t="s">
        <v>631</v>
      </c>
      <c r="C151" s="102">
        <v>0</v>
      </c>
      <c r="D151" s="102">
        <v>0</v>
      </c>
      <c r="E151" s="102">
        <v>0</v>
      </c>
      <c r="F151" s="102">
        <v>171</v>
      </c>
      <c r="G151" s="102">
        <v>171</v>
      </c>
      <c r="H151" s="102">
        <v>161</v>
      </c>
      <c r="I151" s="16">
        <v>3.6738879999999998</v>
      </c>
      <c r="J151" s="102">
        <v>177</v>
      </c>
      <c r="K151" s="102">
        <v>5311</v>
      </c>
      <c r="L151" s="102">
        <v>2456</v>
      </c>
      <c r="M151" s="102" t="s">
        <v>611</v>
      </c>
      <c r="N151" s="16">
        <v>4.8594429999999997</v>
      </c>
      <c r="AP151" s="102">
        <v>86345</v>
      </c>
      <c r="AQ151" s="102" t="s">
        <v>137</v>
      </c>
      <c r="AR151" s="102" t="s">
        <v>128</v>
      </c>
    </row>
    <row r="152" spans="1:44" x14ac:dyDescent="0.25">
      <c r="A152" s="102" t="s">
        <v>671</v>
      </c>
      <c r="B152" s="102" t="s">
        <v>650</v>
      </c>
      <c r="C152" s="102">
        <v>22</v>
      </c>
      <c r="D152" s="102">
        <v>1</v>
      </c>
      <c r="E152" s="102">
        <v>21</v>
      </c>
      <c r="F152" s="102">
        <v>183</v>
      </c>
      <c r="G152" s="102">
        <v>183</v>
      </c>
      <c r="H152" s="102">
        <v>182</v>
      </c>
      <c r="I152" s="16">
        <v>4.847499</v>
      </c>
      <c r="J152" s="102">
        <v>195</v>
      </c>
      <c r="K152" s="102">
        <v>8432</v>
      </c>
      <c r="L152" s="102">
        <v>2167</v>
      </c>
      <c r="M152" s="102" t="s">
        <v>555</v>
      </c>
      <c r="N152" s="16">
        <v>5.976388</v>
      </c>
      <c r="AP152" s="102">
        <v>85901</v>
      </c>
      <c r="AQ152" s="102" t="s">
        <v>87</v>
      </c>
      <c r="AR152" s="102" t="s">
        <v>128</v>
      </c>
    </row>
    <row r="153" spans="1:44" x14ac:dyDescent="0.25">
      <c r="A153" s="102" t="s">
        <v>671</v>
      </c>
      <c r="B153" s="102" t="s">
        <v>646</v>
      </c>
      <c r="C153" s="102">
        <v>4</v>
      </c>
      <c r="D153" s="102">
        <v>1</v>
      </c>
      <c r="E153" s="102">
        <v>3</v>
      </c>
      <c r="F153" s="102">
        <v>27</v>
      </c>
      <c r="G153" s="102">
        <v>30</v>
      </c>
      <c r="H153" s="102">
        <v>20</v>
      </c>
      <c r="I153" s="16">
        <v>1.983055</v>
      </c>
      <c r="J153" s="102">
        <v>30</v>
      </c>
      <c r="K153" s="102">
        <v>3974</v>
      </c>
      <c r="L153" s="102">
        <v>1814</v>
      </c>
      <c r="M153" s="102" t="s">
        <v>81</v>
      </c>
      <c r="N153" s="16">
        <v>2.686388</v>
      </c>
      <c r="AP153" s="102">
        <v>85609</v>
      </c>
      <c r="AQ153" s="102" t="s">
        <v>81</v>
      </c>
      <c r="AR153" s="102" t="s">
        <v>128</v>
      </c>
    </row>
    <row r="154" spans="1:44" x14ac:dyDescent="0.25">
      <c r="A154" s="102" t="s">
        <v>671</v>
      </c>
      <c r="B154" s="102" t="s">
        <v>632</v>
      </c>
      <c r="C154" s="102">
        <v>22</v>
      </c>
      <c r="D154" s="102">
        <v>1</v>
      </c>
      <c r="E154" s="102">
        <v>21</v>
      </c>
      <c r="F154" s="102">
        <v>179</v>
      </c>
      <c r="G154" s="102">
        <v>181</v>
      </c>
      <c r="H154" s="102">
        <v>167</v>
      </c>
      <c r="I154" s="16">
        <v>7.8627770000000003</v>
      </c>
      <c r="J154" s="102">
        <v>211</v>
      </c>
      <c r="K154" s="102">
        <v>12975</v>
      </c>
      <c r="L154" s="102">
        <v>3355</v>
      </c>
      <c r="M154" s="102" t="s">
        <v>576</v>
      </c>
      <c r="N154" s="16">
        <v>8.8174989999999998</v>
      </c>
      <c r="AP154" s="102">
        <v>85894</v>
      </c>
      <c r="AQ154" s="102" t="s">
        <v>85</v>
      </c>
      <c r="AR154" s="102" t="s">
        <v>128</v>
      </c>
    </row>
    <row r="155" spans="1:44" x14ac:dyDescent="0.25">
      <c r="A155" s="102" t="s">
        <v>671</v>
      </c>
      <c r="B155" s="102" t="s">
        <v>633</v>
      </c>
      <c r="C155" s="102">
        <v>0</v>
      </c>
      <c r="D155" s="102">
        <v>0</v>
      </c>
      <c r="E155" s="102">
        <v>0</v>
      </c>
      <c r="F155" s="102">
        <v>188</v>
      </c>
      <c r="G155" s="102">
        <v>188</v>
      </c>
      <c r="H155" s="102">
        <v>187</v>
      </c>
      <c r="I155" s="16">
        <v>4.8980550000000003</v>
      </c>
      <c r="J155" s="102">
        <v>192</v>
      </c>
      <c r="K155" s="102">
        <v>5919</v>
      </c>
      <c r="L155" s="102">
        <v>2050</v>
      </c>
      <c r="M155" s="102" t="s">
        <v>582</v>
      </c>
      <c r="N155" s="16">
        <v>5.6486110000000007</v>
      </c>
      <c r="AP155" s="102">
        <v>86346</v>
      </c>
      <c r="AQ155" s="102" t="s">
        <v>114</v>
      </c>
      <c r="AR155" s="102" t="s">
        <v>128</v>
      </c>
    </row>
    <row r="156" spans="1:44" x14ac:dyDescent="0.25">
      <c r="A156" s="102" t="s">
        <v>671</v>
      </c>
      <c r="B156" s="102" t="s">
        <v>634</v>
      </c>
      <c r="C156" s="102">
        <v>0</v>
      </c>
      <c r="D156" s="102">
        <v>0</v>
      </c>
      <c r="E156" s="102">
        <v>0</v>
      </c>
      <c r="F156" s="102">
        <v>220</v>
      </c>
      <c r="G156" s="102">
        <v>220</v>
      </c>
      <c r="H156" s="102">
        <v>220</v>
      </c>
      <c r="I156" s="16">
        <v>5.2491659999999998</v>
      </c>
      <c r="J156" s="102">
        <v>246</v>
      </c>
      <c r="K156" s="102">
        <v>5625</v>
      </c>
      <c r="L156" s="102">
        <v>1112</v>
      </c>
      <c r="M156" s="102" t="s">
        <v>605</v>
      </c>
      <c r="N156" s="16">
        <v>5.9427770000000004</v>
      </c>
      <c r="AP156" s="102">
        <v>86005</v>
      </c>
      <c r="AQ156" s="102" t="s">
        <v>117</v>
      </c>
      <c r="AR156" s="102" t="s">
        <v>128</v>
      </c>
    </row>
    <row r="157" spans="1:44" x14ac:dyDescent="0.25">
      <c r="A157" s="102" t="s">
        <v>671</v>
      </c>
      <c r="B157" s="102" t="s">
        <v>651</v>
      </c>
      <c r="C157" s="102">
        <v>6</v>
      </c>
      <c r="D157" s="102">
        <v>0</v>
      </c>
      <c r="E157" s="102">
        <v>6</v>
      </c>
      <c r="F157" s="102">
        <v>113</v>
      </c>
      <c r="G157" s="102">
        <v>113</v>
      </c>
      <c r="H157" s="102">
        <v>97</v>
      </c>
      <c r="I157" s="16">
        <v>4.4263880000000002</v>
      </c>
      <c r="J157" s="102">
        <v>122</v>
      </c>
      <c r="K157" s="102">
        <v>4252</v>
      </c>
      <c r="L157" s="102">
        <v>6230</v>
      </c>
      <c r="M157" s="102" t="s">
        <v>384</v>
      </c>
      <c r="N157" s="16">
        <v>5.0108329999999999</v>
      </c>
      <c r="AP157" s="102">
        <v>85986</v>
      </c>
      <c r="AQ157" s="102" t="s">
        <v>120</v>
      </c>
      <c r="AR157" s="102" t="s">
        <v>128</v>
      </c>
    </row>
    <row r="158" spans="1:44" x14ac:dyDescent="0.25">
      <c r="A158" s="102" t="s">
        <v>671</v>
      </c>
      <c r="B158" s="102" t="s">
        <v>635</v>
      </c>
      <c r="C158" s="102">
        <v>2</v>
      </c>
      <c r="D158" s="102">
        <v>1</v>
      </c>
      <c r="E158" s="102">
        <v>1</v>
      </c>
      <c r="F158" s="102">
        <v>77</v>
      </c>
      <c r="G158" s="102">
        <v>77</v>
      </c>
      <c r="H158" s="102">
        <v>77</v>
      </c>
      <c r="I158" s="16">
        <v>4.324166</v>
      </c>
      <c r="J158" s="102">
        <v>90</v>
      </c>
      <c r="K158" s="102">
        <v>7381</v>
      </c>
      <c r="L158" s="102">
        <v>3580</v>
      </c>
      <c r="M158" s="102" t="s">
        <v>612</v>
      </c>
      <c r="N158" s="16">
        <v>4.930555</v>
      </c>
      <c r="AP158" s="102">
        <v>85987</v>
      </c>
      <c r="AQ158" s="102" t="s">
        <v>121</v>
      </c>
      <c r="AR158" s="102" t="s">
        <v>128</v>
      </c>
    </row>
    <row r="159" spans="1:44" x14ac:dyDescent="0.25">
      <c r="A159" s="102" t="s">
        <v>671</v>
      </c>
      <c r="B159" s="102" t="s">
        <v>636</v>
      </c>
      <c r="C159" s="102">
        <v>6</v>
      </c>
      <c r="D159" s="102">
        <v>0</v>
      </c>
      <c r="E159" s="102">
        <v>6</v>
      </c>
      <c r="F159" s="102">
        <v>190</v>
      </c>
      <c r="G159" s="102">
        <v>190</v>
      </c>
      <c r="H159" s="102">
        <v>189</v>
      </c>
      <c r="I159" s="16">
        <v>6.2858330000000002</v>
      </c>
      <c r="J159" s="102">
        <v>188</v>
      </c>
      <c r="K159" s="102">
        <v>7083</v>
      </c>
      <c r="L159" s="102">
        <v>2459</v>
      </c>
      <c r="M159" s="102" t="s">
        <v>572</v>
      </c>
      <c r="N159" s="16">
        <v>6.9725000000000001</v>
      </c>
      <c r="AP159" s="102">
        <v>85908</v>
      </c>
      <c r="AQ159" s="102" t="s">
        <v>122</v>
      </c>
      <c r="AR159" s="102" t="s">
        <v>128</v>
      </c>
    </row>
    <row r="160" spans="1:44" x14ac:dyDescent="0.25">
      <c r="A160" s="102" t="s">
        <v>671</v>
      </c>
      <c r="B160" s="102" t="s">
        <v>638</v>
      </c>
      <c r="C160" s="102">
        <v>15</v>
      </c>
      <c r="D160" s="102">
        <v>0</v>
      </c>
      <c r="E160" s="102">
        <v>15</v>
      </c>
      <c r="F160" s="102">
        <v>125</v>
      </c>
      <c r="G160" s="102">
        <v>127</v>
      </c>
      <c r="H160" s="102">
        <v>116</v>
      </c>
      <c r="I160" s="16">
        <v>4.3655549999999996</v>
      </c>
      <c r="J160" s="102">
        <v>145</v>
      </c>
      <c r="K160" s="102">
        <v>3339</v>
      </c>
      <c r="L160" s="102">
        <v>6346</v>
      </c>
      <c r="M160" s="102" t="s">
        <v>390</v>
      </c>
      <c r="N160" s="16">
        <v>4.9502769999999998</v>
      </c>
      <c r="AP160" s="102">
        <v>86013</v>
      </c>
      <c r="AQ160" s="102" t="s">
        <v>124</v>
      </c>
      <c r="AR160" s="102" t="s">
        <v>128</v>
      </c>
    </row>
    <row r="161" spans="1:44" x14ac:dyDescent="0.25">
      <c r="A161" s="102" t="s">
        <v>671</v>
      </c>
      <c r="B161" s="102" t="s">
        <v>639</v>
      </c>
      <c r="C161" s="102">
        <v>6</v>
      </c>
      <c r="D161" s="102">
        <v>0</v>
      </c>
      <c r="E161" s="102">
        <v>6</v>
      </c>
      <c r="F161" s="102">
        <v>138</v>
      </c>
      <c r="G161" s="102">
        <v>138</v>
      </c>
      <c r="H161" s="102">
        <v>136</v>
      </c>
      <c r="I161" s="16">
        <v>6.201943</v>
      </c>
      <c r="J161" s="102">
        <v>157</v>
      </c>
      <c r="K161" s="102">
        <v>9320</v>
      </c>
      <c r="L161" s="102">
        <v>3683</v>
      </c>
      <c r="M161" s="102" t="s">
        <v>573</v>
      </c>
      <c r="N161" s="16">
        <v>6.8524989999999999</v>
      </c>
      <c r="AP161" s="102">
        <v>85910</v>
      </c>
      <c r="AQ161" s="102" t="s">
        <v>77</v>
      </c>
      <c r="AR161" s="102" t="s">
        <v>39</v>
      </c>
    </row>
    <row r="162" spans="1:44" x14ac:dyDescent="0.25">
      <c r="A162" s="102" t="s">
        <v>671</v>
      </c>
      <c r="B162" s="102" t="s">
        <v>640</v>
      </c>
      <c r="C162" s="102">
        <v>1</v>
      </c>
      <c r="D162" s="102">
        <v>0</v>
      </c>
      <c r="E162" s="102">
        <v>1</v>
      </c>
      <c r="F162" s="102">
        <v>128</v>
      </c>
      <c r="G162" s="102">
        <v>129</v>
      </c>
      <c r="H162" s="102">
        <v>128</v>
      </c>
      <c r="I162" s="16">
        <v>3.7605550000000001</v>
      </c>
      <c r="J162" s="102">
        <v>132</v>
      </c>
      <c r="K162" s="102">
        <v>5273</v>
      </c>
      <c r="L162" s="102">
        <v>4458</v>
      </c>
      <c r="M162" s="102" t="s">
        <v>389</v>
      </c>
      <c r="N162" s="16">
        <v>4.9544429999999995</v>
      </c>
      <c r="AP162" s="102">
        <v>86807</v>
      </c>
      <c r="AQ162" s="102" t="s">
        <v>244</v>
      </c>
      <c r="AR162" s="102" t="s">
        <v>39</v>
      </c>
    </row>
    <row r="163" spans="1:44" x14ac:dyDescent="0.25">
      <c r="A163" s="102" t="s">
        <v>671</v>
      </c>
      <c r="B163" s="102" t="s">
        <v>641</v>
      </c>
      <c r="C163" s="102">
        <v>7</v>
      </c>
      <c r="D163" s="102">
        <v>0</v>
      </c>
      <c r="E163" s="102">
        <v>7</v>
      </c>
      <c r="F163" s="102">
        <v>90</v>
      </c>
      <c r="G163" s="102">
        <v>90</v>
      </c>
      <c r="H163" s="102">
        <v>87</v>
      </c>
      <c r="I163" s="16">
        <v>3.0488879999999998</v>
      </c>
      <c r="J163" s="102">
        <v>97</v>
      </c>
      <c r="K163" s="102">
        <v>3780</v>
      </c>
      <c r="L163" s="102">
        <v>2038</v>
      </c>
      <c r="M163" s="102" t="s">
        <v>590</v>
      </c>
      <c r="N163" s="16">
        <v>3.5352760000000001</v>
      </c>
      <c r="AP163" s="102">
        <v>86920</v>
      </c>
      <c r="AQ163" s="102" t="s">
        <v>384</v>
      </c>
      <c r="AR163" s="102" t="s">
        <v>39</v>
      </c>
    </row>
    <row r="164" spans="1:44" x14ac:dyDescent="0.25">
      <c r="A164" s="102" t="s">
        <v>671</v>
      </c>
      <c r="B164" s="102" t="s">
        <v>643</v>
      </c>
      <c r="C164" s="102">
        <v>1</v>
      </c>
      <c r="D164" s="102">
        <v>0</v>
      </c>
      <c r="E164" s="102">
        <v>1</v>
      </c>
      <c r="F164" s="102">
        <v>171</v>
      </c>
      <c r="G164" s="102">
        <v>171</v>
      </c>
      <c r="H164" s="102">
        <v>168</v>
      </c>
      <c r="I164" s="16">
        <v>5.6980550000000001</v>
      </c>
      <c r="J164" s="102">
        <v>178</v>
      </c>
      <c r="K164" s="102">
        <v>3892</v>
      </c>
      <c r="L164" s="102">
        <v>6846</v>
      </c>
      <c r="M164" s="102" t="s">
        <v>85</v>
      </c>
      <c r="N164" s="16">
        <v>6.7444429999999995</v>
      </c>
      <c r="AP164" s="102">
        <v>86471</v>
      </c>
      <c r="AQ164" s="102" t="s">
        <v>222</v>
      </c>
      <c r="AR164" s="102" t="s">
        <v>39</v>
      </c>
    </row>
    <row r="165" spans="1:44" x14ac:dyDescent="0.25">
      <c r="A165" s="102" t="s">
        <v>671</v>
      </c>
      <c r="B165" s="102" t="s">
        <v>644</v>
      </c>
      <c r="C165" s="102">
        <v>4</v>
      </c>
      <c r="D165" s="102">
        <v>0</v>
      </c>
      <c r="E165" s="102">
        <v>4</v>
      </c>
      <c r="F165" s="102">
        <v>162</v>
      </c>
      <c r="G165" s="102">
        <v>162</v>
      </c>
      <c r="H165" s="102">
        <v>158</v>
      </c>
      <c r="I165" s="16">
        <v>5.933611</v>
      </c>
      <c r="J165" s="102">
        <v>168</v>
      </c>
      <c r="K165" s="102">
        <v>3513</v>
      </c>
      <c r="L165" s="102">
        <v>6692</v>
      </c>
      <c r="M165" s="102" t="s">
        <v>260</v>
      </c>
      <c r="N165" s="16">
        <v>6.9108330000000002</v>
      </c>
      <c r="AP165" s="102">
        <v>86808</v>
      </c>
      <c r="AQ165" s="102" t="s">
        <v>251</v>
      </c>
      <c r="AR165" s="102" t="s">
        <v>39</v>
      </c>
    </row>
    <row r="166" spans="1:44" x14ac:dyDescent="0.25">
      <c r="A166" s="102" t="s">
        <v>671</v>
      </c>
      <c r="B166" s="102" t="s">
        <v>653</v>
      </c>
      <c r="C166" s="102">
        <v>6</v>
      </c>
      <c r="D166" s="102">
        <v>0</v>
      </c>
      <c r="E166" s="102">
        <v>6</v>
      </c>
      <c r="F166" s="102">
        <v>80</v>
      </c>
      <c r="G166" s="102">
        <v>81</v>
      </c>
      <c r="H166" s="102">
        <v>80</v>
      </c>
      <c r="I166" s="16">
        <v>3.0261110000000002</v>
      </c>
      <c r="J166" s="102">
        <v>84</v>
      </c>
      <c r="K166" s="102">
        <v>3564</v>
      </c>
      <c r="L166" s="102">
        <v>3614</v>
      </c>
      <c r="M166" s="102" t="s">
        <v>208</v>
      </c>
      <c r="N166" s="16">
        <v>3.5449999999999999</v>
      </c>
      <c r="AP166" s="102">
        <v>85553</v>
      </c>
      <c r="AQ166" s="102" t="s">
        <v>397</v>
      </c>
      <c r="AR166" s="102" t="s">
        <v>39</v>
      </c>
    </row>
    <row r="167" spans="1:44" x14ac:dyDescent="0.25">
      <c r="A167" s="102" t="s">
        <v>672</v>
      </c>
      <c r="B167" s="102" t="s">
        <v>614</v>
      </c>
      <c r="C167" s="102">
        <v>6</v>
      </c>
      <c r="D167" s="102">
        <v>0</v>
      </c>
      <c r="E167" s="102">
        <v>6</v>
      </c>
      <c r="F167" s="102">
        <v>164</v>
      </c>
      <c r="G167" s="102">
        <v>171</v>
      </c>
      <c r="H167" s="102">
        <v>147</v>
      </c>
      <c r="I167" s="16">
        <v>5.2697219999999998</v>
      </c>
      <c r="J167" s="102">
        <v>177</v>
      </c>
      <c r="K167" s="102">
        <v>6511</v>
      </c>
      <c r="L167" s="102">
        <v>3662</v>
      </c>
      <c r="M167" s="102" t="s">
        <v>518</v>
      </c>
      <c r="N167" s="16">
        <v>5.9344440000000001</v>
      </c>
      <c r="AP167" s="102">
        <v>85571</v>
      </c>
      <c r="AQ167" s="102" t="s">
        <v>477</v>
      </c>
      <c r="AR167" s="102" t="s">
        <v>39</v>
      </c>
    </row>
    <row r="168" spans="1:44" x14ac:dyDescent="0.25">
      <c r="A168" s="102" t="s">
        <v>672</v>
      </c>
      <c r="B168" s="102" t="s">
        <v>615</v>
      </c>
      <c r="C168" s="102">
        <v>9</v>
      </c>
      <c r="D168" s="102">
        <v>0</v>
      </c>
      <c r="E168" s="102">
        <v>9</v>
      </c>
      <c r="F168" s="102">
        <v>163</v>
      </c>
      <c r="G168" s="102">
        <v>165</v>
      </c>
      <c r="H168" s="102">
        <v>152</v>
      </c>
      <c r="I168" s="16">
        <v>5.328055</v>
      </c>
      <c r="J168" s="102">
        <v>171</v>
      </c>
      <c r="K168" s="102">
        <v>4987</v>
      </c>
      <c r="L168" s="102">
        <v>7219</v>
      </c>
      <c r="M168" s="102" t="s">
        <v>397</v>
      </c>
      <c r="N168" s="16">
        <v>5.9938880000000001</v>
      </c>
      <c r="AP168" s="102">
        <v>85035</v>
      </c>
      <c r="AQ168" s="102" t="s">
        <v>502</v>
      </c>
      <c r="AR168" s="102" t="s">
        <v>39</v>
      </c>
    </row>
    <row r="169" spans="1:44" x14ac:dyDescent="0.25">
      <c r="A169" s="102" t="s">
        <v>672</v>
      </c>
      <c r="B169" s="102" t="s">
        <v>648</v>
      </c>
      <c r="C169" s="102">
        <v>4</v>
      </c>
      <c r="D169" s="102">
        <v>0</v>
      </c>
      <c r="E169" s="102">
        <v>4</v>
      </c>
      <c r="F169" s="102">
        <v>123</v>
      </c>
      <c r="G169" s="102">
        <v>125</v>
      </c>
      <c r="H169" s="102">
        <v>122</v>
      </c>
      <c r="I169" s="16">
        <v>4.3672219999999999</v>
      </c>
      <c r="J169" s="102">
        <v>134</v>
      </c>
      <c r="K169" s="102">
        <v>5233</v>
      </c>
      <c r="L169" s="102">
        <v>4857</v>
      </c>
      <c r="M169" s="102" t="s">
        <v>503</v>
      </c>
      <c r="N169" s="16">
        <v>4.9827769999999996</v>
      </c>
      <c r="AP169" s="102">
        <v>85051</v>
      </c>
      <c r="AQ169" s="102" t="s">
        <v>503</v>
      </c>
      <c r="AR169" s="102" t="s">
        <v>39</v>
      </c>
    </row>
    <row r="170" spans="1:44" x14ac:dyDescent="0.25">
      <c r="A170" s="102" t="s">
        <v>672</v>
      </c>
      <c r="B170" s="102" t="s">
        <v>652</v>
      </c>
      <c r="C170" s="102">
        <v>8</v>
      </c>
      <c r="D170" s="102">
        <v>0</v>
      </c>
      <c r="E170" s="102">
        <v>8</v>
      </c>
      <c r="F170" s="102">
        <v>165</v>
      </c>
      <c r="G170" s="102">
        <v>165</v>
      </c>
      <c r="H170" s="102">
        <v>165</v>
      </c>
      <c r="I170" s="16">
        <v>5.1436109999999999</v>
      </c>
      <c r="J170" s="102">
        <v>179</v>
      </c>
      <c r="K170" s="102">
        <v>5943</v>
      </c>
      <c r="L170" s="102">
        <v>6587</v>
      </c>
      <c r="M170" s="102" t="s">
        <v>502</v>
      </c>
      <c r="N170" s="16">
        <v>5.9280549999999996</v>
      </c>
      <c r="AP170" s="102">
        <v>85574</v>
      </c>
      <c r="AQ170" s="102" t="s">
        <v>513</v>
      </c>
      <c r="AR170" s="102" t="s">
        <v>39</v>
      </c>
    </row>
    <row r="171" spans="1:44" x14ac:dyDescent="0.25">
      <c r="A171" s="102" t="s">
        <v>672</v>
      </c>
      <c r="B171" s="102" t="s">
        <v>616</v>
      </c>
      <c r="C171" s="102">
        <v>0</v>
      </c>
      <c r="D171" s="102">
        <v>0</v>
      </c>
      <c r="E171" s="102">
        <v>0</v>
      </c>
      <c r="F171" s="102">
        <v>192</v>
      </c>
      <c r="G171" s="102">
        <v>192</v>
      </c>
      <c r="H171" s="102">
        <v>192</v>
      </c>
      <c r="I171" s="16">
        <v>5.2647219999999999</v>
      </c>
      <c r="J171" s="102">
        <v>193</v>
      </c>
      <c r="K171" s="102">
        <v>7979</v>
      </c>
      <c r="L171" s="102">
        <v>2307</v>
      </c>
      <c r="M171" s="102" t="s">
        <v>607</v>
      </c>
      <c r="N171" s="16">
        <v>5.9391660000000002</v>
      </c>
      <c r="AP171" s="102">
        <v>85039</v>
      </c>
      <c r="AQ171" s="102" t="s">
        <v>514</v>
      </c>
      <c r="AR171" s="102" t="s">
        <v>39</v>
      </c>
    </row>
    <row r="172" spans="1:44" x14ac:dyDescent="0.25">
      <c r="A172" s="102" t="s">
        <v>672</v>
      </c>
      <c r="B172" s="102" t="s">
        <v>647</v>
      </c>
      <c r="C172" s="102">
        <v>12</v>
      </c>
      <c r="D172" s="102">
        <v>0</v>
      </c>
      <c r="E172" s="102">
        <v>12</v>
      </c>
      <c r="F172" s="102">
        <v>267</v>
      </c>
      <c r="G172" s="102">
        <v>267</v>
      </c>
      <c r="H172" s="102">
        <v>267</v>
      </c>
      <c r="I172" s="16">
        <v>5.2211109999999996</v>
      </c>
      <c r="J172" s="102">
        <v>266</v>
      </c>
      <c r="K172" s="102">
        <v>5932</v>
      </c>
      <c r="L172" s="102">
        <v>2859</v>
      </c>
      <c r="M172" s="102" t="s">
        <v>517</v>
      </c>
      <c r="N172" s="16">
        <v>5.8941660000000002</v>
      </c>
      <c r="AP172" s="102">
        <v>85036</v>
      </c>
      <c r="AQ172" s="102" t="s">
        <v>518</v>
      </c>
      <c r="AR172" s="102" t="s">
        <v>39</v>
      </c>
    </row>
    <row r="173" spans="1:44" x14ac:dyDescent="0.25">
      <c r="A173" s="102" t="s">
        <v>672</v>
      </c>
      <c r="B173" s="102" t="s">
        <v>617</v>
      </c>
      <c r="C173" s="102">
        <v>7</v>
      </c>
      <c r="D173" s="102">
        <v>3</v>
      </c>
      <c r="E173" s="102">
        <v>4</v>
      </c>
      <c r="F173" s="102">
        <v>116</v>
      </c>
      <c r="G173" s="102">
        <v>116</v>
      </c>
      <c r="H173" s="102">
        <v>116</v>
      </c>
      <c r="I173" s="16">
        <v>5.3886099999999999</v>
      </c>
      <c r="J173" s="102">
        <v>136</v>
      </c>
      <c r="K173" s="102">
        <v>12325</v>
      </c>
      <c r="L173" s="102">
        <v>2217</v>
      </c>
      <c r="M173" s="102" t="s">
        <v>571</v>
      </c>
      <c r="N173" s="16">
        <v>5.9955539999999994</v>
      </c>
      <c r="AP173" s="102">
        <v>85564</v>
      </c>
      <c r="AQ173" s="102" t="s">
        <v>554</v>
      </c>
      <c r="AR173" s="102" t="s">
        <v>39</v>
      </c>
    </row>
    <row r="174" spans="1:44" x14ac:dyDescent="0.25">
      <c r="A174" s="102" t="s">
        <v>672</v>
      </c>
      <c r="B174" s="102" t="s">
        <v>619</v>
      </c>
      <c r="C174" s="102">
        <v>1</v>
      </c>
      <c r="D174" s="102">
        <v>1</v>
      </c>
      <c r="E174" s="102">
        <v>0</v>
      </c>
      <c r="F174" s="102">
        <v>113</v>
      </c>
      <c r="G174" s="102">
        <v>115</v>
      </c>
      <c r="H174" s="102">
        <v>113</v>
      </c>
      <c r="I174" s="16">
        <v>5.0277770000000004</v>
      </c>
      <c r="J174" s="102">
        <v>111</v>
      </c>
      <c r="K174" s="102">
        <v>5006</v>
      </c>
      <c r="L174" s="102">
        <v>3671</v>
      </c>
      <c r="M174" s="102" t="s">
        <v>138</v>
      </c>
      <c r="N174" s="16">
        <v>5.8947210000000005</v>
      </c>
      <c r="AP174" s="102">
        <v>85570</v>
      </c>
      <c r="AQ174" s="102" t="s">
        <v>556</v>
      </c>
      <c r="AR174" s="102" t="s">
        <v>39</v>
      </c>
    </row>
    <row r="175" spans="1:44" x14ac:dyDescent="0.25">
      <c r="A175" s="102" t="s">
        <v>672</v>
      </c>
      <c r="B175" s="102" t="s">
        <v>620</v>
      </c>
      <c r="C175" s="102">
        <v>4</v>
      </c>
      <c r="D175" s="102">
        <v>0</v>
      </c>
      <c r="E175" s="102">
        <v>4</v>
      </c>
      <c r="F175" s="102">
        <v>105</v>
      </c>
      <c r="G175" s="102">
        <v>107</v>
      </c>
      <c r="H175" s="102">
        <v>101</v>
      </c>
      <c r="I175" s="16">
        <v>5.172777</v>
      </c>
      <c r="J175" s="102">
        <v>117</v>
      </c>
      <c r="K175" s="102">
        <v>3317</v>
      </c>
      <c r="L175" s="102">
        <v>6754</v>
      </c>
      <c r="M175" s="102" t="s">
        <v>117</v>
      </c>
      <c r="N175" s="16">
        <v>5.9488880000000002</v>
      </c>
      <c r="AP175" s="102">
        <v>87386</v>
      </c>
      <c r="AQ175" s="102" t="s">
        <v>557</v>
      </c>
      <c r="AR175" s="102" t="s">
        <v>39</v>
      </c>
    </row>
    <row r="176" spans="1:44" x14ac:dyDescent="0.25">
      <c r="A176" s="102" t="s">
        <v>672</v>
      </c>
      <c r="B176" s="102" t="s">
        <v>621</v>
      </c>
      <c r="C176" s="102">
        <v>3</v>
      </c>
      <c r="D176" s="102">
        <v>1</v>
      </c>
      <c r="E176" s="102">
        <v>2</v>
      </c>
      <c r="F176" s="102">
        <v>160</v>
      </c>
      <c r="G176" s="102">
        <v>160</v>
      </c>
      <c r="H176" s="102">
        <v>160</v>
      </c>
      <c r="I176" s="16">
        <v>6.036111</v>
      </c>
      <c r="J176" s="102">
        <v>170</v>
      </c>
      <c r="K176" s="102">
        <v>7252</v>
      </c>
      <c r="L176" s="102">
        <v>4887</v>
      </c>
      <c r="M176" s="102" t="s">
        <v>212</v>
      </c>
      <c r="N176" s="16">
        <v>6.9383330000000001</v>
      </c>
      <c r="AP176" s="102">
        <v>84498</v>
      </c>
      <c r="AQ176" s="102" t="s">
        <v>571</v>
      </c>
      <c r="AR176" s="102" t="s">
        <v>39</v>
      </c>
    </row>
    <row r="177" spans="1:44" x14ac:dyDescent="0.25">
      <c r="A177" s="102" t="s">
        <v>672</v>
      </c>
      <c r="B177" s="102" t="s">
        <v>622</v>
      </c>
      <c r="C177" s="102">
        <v>8</v>
      </c>
      <c r="D177" s="102">
        <v>0</v>
      </c>
      <c r="E177" s="102">
        <v>8</v>
      </c>
      <c r="F177" s="102">
        <v>104</v>
      </c>
      <c r="G177" s="102">
        <v>105</v>
      </c>
      <c r="H177" s="102">
        <v>104</v>
      </c>
      <c r="I177" s="16">
        <v>4.0166659999999998</v>
      </c>
      <c r="J177" s="102">
        <v>114</v>
      </c>
      <c r="K177" s="102">
        <v>6053</v>
      </c>
      <c r="L177" s="102">
        <v>2939</v>
      </c>
      <c r="M177" s="102" t="s">
        <v>120</v>
      </c>
      <c r="N177" s="16">
        <v>4.4844439999999999</v>
      </c>
      <c r="AP177" s="102">
        <v>84535</v>
      </c>
      <c r="AQ177" s="102" t="s">
        <v>572</v>
      </c>
      <c r="AR177" s="102" t="s">
        <v>39</v>
      </c>
    </row>
    <row r="178" spans="1:44" x14ac:dyDescent="0.25">
      <c r="A178" s="102" t="s">
        <v>672</v>
      </c>
      <c r="B178" s="102" t="s">
        <v>623</v>
      </c>
      <c r="C178" s="102">
        <v>1</v>
      </c>
      <c r="D178" s="102">
        <v>1</v>
      </c>
      <c r="E178" s="102">
        <v>0</v>
      </c>
      <c r="F178" s="102">
        <v>128</v>
      </c>
      <c r="G178" s="102">
        <v>130</v>
      </c>
      <c r="H178" s="102">
        <v>128</v>
      </c>
      <c r="I178" s="16">
        <v>5.8833320000000002</v>
      </c>
      <c r="J178" s="102">
        <v>129</v>
      </c>
      <c r="K178" s="102">
        <v>4786</v>
      </c>
      <c r="L178" s="102">
        <v>6042</v>
      </c>
      <c r="M178" s="102" t="s">
        <v>35</v>
      </c>
      <c r="N178" s="16">
        <v>6.9166660000000002</v>
      </c>
      <c r="AP178" s="102">
        <v>84538</v>
      </c>
      <c r="AQ178" s="102" t="s">
        <v>573</v>
      </c>
      <c r="AR178" s="102" t="s">
        <v>39</v>
      </c>
    </row>
    <row r="179" spans="1:44" x14ac:dyDescent="0.25">
      <c r="A179" s="102" t="s">
        <v>672</v>
      </c>
      <c r="B179" s="102" t="s">
        <v>624</v>
      </c>
      <c r="C179" s="102">
        <v>7</v>
      </c>
      <c r="D179" s="102">
        <v>0</v>
      </c>
      <c r="E179" s="102">
        <v>7</v>
      </c>
      <c r="F179" s="102">
        <v>108</v>
      </c>
      <c r="G179" s="102">
        <v>108</v>
      </c>
      <c r="H179" s="102">
        <v>104</v>
      </c>
      <c r="I179" s="16">
        <v>4.3047219999999999</v>
      </c>
      <c r="J179" s="102">
        <v>117</v>
      </c>
      <c r="K179" s="102">
        <v>4117</v>
      </c>
      <c r="L179" s="102">
        <v>5638</v>
      </c>
      <c r="M179" s="102" t="s">
        <v>436</v>
      </c>
      <c r="N179" s="16">
        <v>4.8924989999999999</v>
      </c>
      <c r="AP179" s="102">
        <v>84549</v>
      </c>
      <c r="AQ179" s="102" t="s">
        <v>574</v>
      </c>
      <c r="AR179" s="102" t="s">
        <v>39</v>
      </c>
    </row>
    <row r="180" spans="1:44" x14ac:dyDescent="0.25">
      <c r="A180" s="102" t="s">
        <v>672</v>
      </c>
      <c r="B180" s="102" t="s">
        <v>674</v>
      </c>
      <c r="C180" s="102">
        <v>1</v>
      </c>
      <c r="D180" s="102">
        <v>1</v>
      </c>
      <c r="E180" s="102">
        <v>0</v>
      </c>
      <c r="F180" s="102">
        <v>97</v>
      </c>
      <c r="G180" s="102">
        <v>98</v>
      </c>
      <c r="H180" s="102">
        <v>96</v>
      </c>
      <c r="I180" s="16">
        <v>6.0130549999999996</v>
      </c>
      <c r="J180" s="102">
        <v>108</v>
      </c>
      <c r="K180" s="102">
        <v>8225</v>
      </c>
      <c r="L180" s="102">
        <v>6224</v>
      </c>
      <c r="M180" s="102" t="s">
        <v>219</v>
      </c>
      <c r="N180" s="16">
        <v>6.9574999999999996</v>
      </c>
      <c r="AP180" s="102">
        <v>84497</v>
      </c>
      <c r="AQ180" s="102" t="s">
        <v>576</v>
      </c>
      <c r="AR180" s="102" t="s">
        <v>39</v>
      </c>
    </row>
    <row r="181" spans="1:44" x14ac:dyDescent="0.25">
      <c r="A181" s="102" t="s">
        <v>672</v>
      </c>
      <c r="B181" s="102" t="s">
        <v>625</v>
      </c>
      <c r="C181" s="102">
        <v>3</v>
      </c>
      <c r="D181" s="102">
        <v>0</v>
      </c>
      <c r="E181" s="102">
        <v>3</v>
      </c>
      <c r="F181" s="102">
        <v>94</v>
      </c>
      <c r="G181" s="102">
        <v>98</v>
      </c>
      <c r="H181" s="102">
        <v>92</v>
      </c>
      <c r="I181" s="16">
        <v>3.583888</v>
      </c>
      <c r="J181" s="102">
        <v>101</v>
      </c>
      <c r="K181" s="102">
        <v>3638</v>
      </c>
      <c r="L181" s="102">
        <v>4007</v>
      </c>
      <c r="M181" s="102" t="s">
        <v>244</v>
      </c>
      <c r="N181" s="16">
        <v>4.0036110000000003</v>
      </c>
      <c r="AP181" s="102">
        <v>85908</v>
      </c>
      <c r="AQ181" s="102" t="s">
        <v>122</v>
      </c>
      <c r="AR181" s="102" t="s">
        <v>128</v>
      </c>
    </row>
    <row r="182" spans="1:44" x14ac:dyDescent="0.25">
      <c r="A182" s="102" t="s">
        <v>672</v>
      </c>
      <c r="B182" s="102" t="s">
        <v>626</v>
      </c>
      <c r="C182" s="102">
        <v>0</v>
      </c>
      <c r="D182" s="102">
        <v>0</v>
      </c>
      <c r="E182" s="102">
        <v>0</v>
      </c>
      <c r="F182" s="102">
        <v>207</v>
      </c>
      <c r="G182" s="102">
        <v>210</v>
      </c>
      <c r="H182" s="102">
        <v>207</v>
      </c>
      <c r="I182" s="16">
        <v>5.2680550000000004</v>
      </c>
      <c r="J182" s="102">
        <v>206</v>
      </c>
      <c r="K182" s="102">
        <v>4914</v>
      </c>
      <c r="L182" s="102">
        <v>4824</v>
      </c>
      <c r="M182" s="102" t="s">
        <v>609</v>
      </c>
      <c r="N182" s="16">
        <v>5.9372210000000001</v>
      </c>
      <c r="AP182" s="102">
        <v>86005</v>
      </c>
      <c r="AQ182" s="102" t="s">
        <v>117</v>
      </c>
      <c r="AR182" s="102" t="s">
        <v>128</v>
      </c>
    </row>
    <row r="183" spans="1:44" x14ac:dyDescent="0.25">
      <c r="A183" s="102" t="s">
        <v>672</v>
      </c>
      <c r="B183" s="102" t="s">
        <v>627</v>
      </c>
      <c r="C183" s="102">
        <v>0</v>
      </c>
      <c r="D183" s="102">
        <v>0</v>
      </c>
      <c r="E183" s="102">
        <v>0</v>
      </c>
      <c r="F183" s="102">
        <v>161</v>
      </c>
      <c r="G183" s="102">
        <v>164</v>
      </c>
      <c r="H183" s="102">
        <v>161</v>
      </c>
      <c r="I183" s="16">
        <v>5.9216660000000001</v>
      </c>
      <c r="J183" s="102">
        <v>163</v>
      </c>
      <c r="K183" s="102">
        <v>2911</v>
      </c>
      <c r="L183" s="102">
        <v>9283</v>
      </c>
      <c r="M183" s="102" t="s">
        <v>121</v>
      </c>
      <c r="N183" s="16">
        <v>6.9344440000000001</v>
      </c>
      <c r="AP183" s="102">
        <v>85986</v>
      </c>
      <c r="AQ183" s="102" t="s">
        <v>120</v>
      </c>
      <c r="AR183" s="102" t="s">
        <v>128</v>
      </c>
    </row>
    <row r="184" spans="1:44" x14ac:dyDescent="0.25">
      <c r="A184" s="102" t="s">
        <v>672</v>
      </c>
      <c r="B184" s="102" t="s">
        <v>649</v>
      </c>
      <c r="C184" s="102">
        <v>8</v>
      </c>
      <c r="D184" s="102">
        <v>0</v>
      </c>
      <c r="E184" s="102">
        <v>8</v>
      </c>
      <c r="F184" s="102">
        <v>199</v>
      </c>
      <c r="G184" s="102">
        <v>200</v>
      </c>
      <c r="H184" s="102">
        <v>188</v>
      </c>
      <c r="I184" s="16">
        <v>4.2324999999999999</v>
      </c>
      <c r="J184" s="102">
        <v>196</v>
      </c>
      <c r="K184" s="102">
        <v>4499</v>
      </c>
      <c r="L184" s="102">
        <v>1958</v>
      </c>
      <c r="M184" s="102" t="s">
        <v>557</v>
      </c>
      <c r="N184" s="16">
        <v>4.7905550000000003</v>
      </c>
      <c r="AP184" s="102">
        <v>86007</v>
      </c>
      <c r="AQ184" s="102" t="s">
        <v>123</v>
      </c>
      <c r="AR184" s="102" t="s">
        <v>128</v>
      </c>
    </row>
    <row r="185" spans="1:44" x14ac:dyDescent="0.25">
      <c r="A185" s="102" t="s">
        <v>672</v>
      </c>
      <c r="B185" s="102" t="s">
        <v>628</v>
      </c>
      <c r="C185" s="102">
        <v>3</v>
      </c>
      <c r="D185" s="102">
        <v>0</v>
      </c>
      <c r="E185" s="102">
        <v>3</v>
      </c>
      <c r="F185" s="102">
        <v>144</v>
      </c>
      <c r="G185" s="102">
        <v>145</v>
      </c>
      <c r="H185" s="102">
        <v>143</v>
      </c>
      <c r="I185" s="16">
        <v>5.0597220000000007</v>
      </c>
      <c r="J185" s="102">
        <v>144</v>
      </c>
      <c r="K185" s="102">
        <v>3583</v>
      </c>
      <c r="L185" s="102">
        <v>5043</v>
      </c>
      <c r="M185" s="102" t="s">
        <v>124</v>
      </c>
      <c r="N185" s="16">
        <v>5.8977770000000005</v>
      </c>
      <c r="AP185" s="102">
        <v>86013</v>
      </c>
      <c r="AQ185" s="102" t="s">
        <v>124</v>
      </c>
      <c r="AR185" s="102" t="s">
        <v>128</v>
      </c>
    </row>
    <row r="186" spans="1:44" x14ac:dyDescent="0.25">
      <c r="A186" s="102" t="s">
        <v>672</v>
      </c>
      <c r="B186" s="102" t="s">
        <v>629</v>
      </c>
      <c r="C186" s="102">
        <v>1</v>
      </c>
      <c r="D186" s="102">
        <v>1</v>
      </c>
      <c r="E186" s="102">
        <v>0</v>
      </c>
      <c r="F186" s="102">
        <v>143</v>
      </c>
      <c r="G186" s="102">
        <v>144</v>
      </c>
      <c r="H186" s="102">
        <v>139</v>
      </c>
      <c r="I186" s="16">
        <v>5.9163880000000004</v>
      </c>
      <c r="J186" s="102">
        <v>146</v>
      </c>
      <c r="K186" s="102">
        <v>6244</v>
      </c>
      <c r="L186" s="102">
        <v>6217</v>
      </c>
      <c r="M186" s="102" t="s">
        <v>87</v>
      </c>
      <c r="N186" s="16">
        <v>6.9352770000000001</v>
      </c>
      <c r="AP186" s="102">
        <v>85590</v>
      </c>
      <c r="AQ186" s="102" t="s">
        <v>228</v>
      </c>
      <c r="AR186" s="102" t="s">
        <v>128</v>
      </c>
    </row>
    <row r="187" spans="1:44" x14ac:dyDescent="0.25">
      <c r="A187" s="102" t="s">
        <v>672</v>
      </c>
      <c r="B187" s="102" t="s">
        <v>631</v>
      </c>
      <c r="C187" s="102">
        <v>0</v>
      </c>
      <c r="D187" s="102">
        <v>0</v>
      </c>
      <c r="E187" s="102">
        <v>0</v>
      </c>
      <c r="F187" s="102">
        <v>149</v>
      </c>
      <c r="G187" s="102">
        <v>153</v>
      </c>
      <c r="H187" s="102">
        <v>142</v>
      </c>
      <c r="I187" s="16">
        <v>4.023333</v>
      </c>
      <c r="J187" s="102">
        <v>155</v>
      </c>
      <c r="K187" s="102">
        <v>4249</v>
      </c>
      <c r="L187" s="102">
        <v>3085</v>
      </c>
      <c r="M187" s="102" t="s">
        <v>611</v>
      </c>
      <c r="N187" s="16">
        <v>4.5655550000000007</v>
      </c>
      <c r="AP187" s="102">
        <v>85549</v>
      </c>
      <c r="AQ187" s="102" t="s">
        <v>208</v>
      </c>
      <c r="AR187" s="102" t="s">
        <v>128</v>
      </c>
    </row>
    <row r="188" spans="1:44" x14ac:dyDescent="0.25">
      <c r="A188" s="102" t="s">
        <v>672</v>
      </c>
      <c r="B188" s="102" t="s">
        <v>650</v>
      </c>
      <c r="C188" s="102">
        <v>15</v>
      </c>
      <c r="D188" s="102">
        <v>0</v>
      </c>
      <c r="E188" s="102">
        <v>15</v>
      </c>
      <c r="F188" s="102">
        <v>230</v>
      </c>
      <c r="G188" s="102">
        <v>234</v>
      </c>
      <c r="H188" s="102">
        <v>230</v>
      </c>
      <c r="I188" s="16">
        <v>5.1983319999999997</v>
      </c>
      <c r="J188" s="102">
        <v>247</v>
      </c>
      <c r="K188" s="102">
        <v>5236</v>
      </c>
      <c r="L188" s="102">
        <v>3442</v>
      </c>
      <c r="M188" s="102" t="s">
        <v>555</v>
      </c>
      <c r="N188" s="16">
        <v>5.8324990000000003</v>
      </c>
      <c r="AP188" s="102">
        <v>85994</v>
      </c>
      <c r="AQ188" s="102" t="s">
        <v>210</v>
      </c>
      <c r="AR188" s="102" t="s">
        <v>128</v>
      </c>
    </row>
    <row r="189" spans="1:44" x14ac:dyDescent="0.25">
      <c r="A189" s="102" t="s">
        <v>672</v>
      </c>
      <c r="B189" s="102" t="s">
        <v>632</v>
      </c>
      <c r="C189" s="102">
        <v>14</v>
      </c>
      <c r="D189" s="102">
        <v>0</v>
      </c>
      <c r="E189" s="102">
        <v>14</v>
      </c>
      <c r="F189" s="102">
        <v>126</v>
      </c>
      <c r="G189" s="102">
        <v>129</v>
      </c>
      <c r="H189" s="102">
        <v>123</v>
      </c>
      <c r="I189" s="16">
        <v>5.9016649999999995</v>
      </c>
      <c r="J189" s="102">
        <v>144</v>
      </c>
      <c r="K189" s="102">
        <v>7403</v>
      </c>
      <c r="L189" s="102">
        <v>3515</v>
      </c>
      <c r="M189" s="102" t="s">
        <v>576</v>
      </c>
      <c r="N189" s="16">
        <v>6.7230530000000002</v>
      </c>
      <c r="AP189" s="102">
        <v>86015</v>
      </c>
      <c r="AQ189" s="102" t="s">
        <v>212</v>
      </c>
      <c r="AR189" s="102" t="s">
        <v>128</v>
      </c>
    </row>
    <row r="190" spans="1:44" x14ac:dyDescent="0.25">
      <c r="A190" s="102" t="s">
        <v>672</v>
      </c>
      <c r="B190" s="102" t="s">
        <v>633</v>
      </c>
      <c r="C190" s="102">
        <v>1</v>
      </c>
      <c r="D190" s="102">
        <v>1</v>
      </c>
      <c r="E190" s="102">
        <v>0</v>
      </c>
      <c r="F190" s="102">
        <v>171</v>
      </c>
      <c r="G190" s="102">
        <v>171</v>
      </c>
      <c r="H190" s="102">
        <v>169</v>
      </c>
      <c r="I190" s="16">
        <v>5.253609</v>
      </c>
      <c r="J190" s="102">
        <v>186</v>
      </c>
      <c r="K190" s="102">
        <v>7740</v>
      </c>
      <c r="L190" s="102">
        <v>2834</v>
      </c>
      <c r="M190" s="102" t="s">
        <v>582</v>
      </c>
      <c r="N190" s="16">
        <v>5.9288869999999996</v>
      </c>
      <c r="AP190" s="102">
        <v>86341</v>
      </c>
      <c r="AQ190" s="102" t="s">
        <v>219</v>
      </c>
      <c r="AR190" s="102" t="s">
        <v>128</v>
      </c>
    </row>
    <row r="191" spans="1:44" x14ac:dyDescent="0.25">
      <c r="A191" s="102" t="s">
        <v>672</v>
      </c>
      <c r="B191" s="102" t="s">
        <v>634</v>
      </c>
      <c r="C191" s="102">
        <v>2</v>
      </c>
      <c r="D191" s="102">
        <v>0</v>
      </c>
      <c r="E191" s="102">
        <v>2</v>
      </c>
      <c r="F191" s="102">
        <v>242</v>
      </c>
      <c r="G191" s="102">
        <v>257</v>
      </c>
      <c r="H191" s="102">
        <v>240</v>
      </c>
      <c r="I191" s="16">
        <v>5.1961110000000001</v>
      </c>
      <c r="J191" s="102">
        <v>259</v>
      </c>
      <c r="K191" s="102">
        <v>5304</v>
      </c>
      <c r="L191" s="102">
        <v>1376</v>
      </c>
      <c r="M191" s="102" t="s">
        <v>605</v>
      </c>
      <c r="N191" s="16">
        <v>5.8966659999999997</v>
      </c>
      <c r="AP191" s="102">
        <v>86471</v>
      </c>
      <c r="AQ191" s="102" t="s">
        <v>222</v>
      </c>
      <c r="AR191" s="102" t="s">
        <v>39</v>
      </c>
    </row>
    <row r="192" spans="1:44" x14ac:dyDescent="0.25">
      <c r="A192" s="102" t="s">
        <v>672</v>
      </c>
      <c r="B192" s="102" t="s">
        <v>651</v>
      </c>
      <c r="C192" s="102">
        <v>2</v>
      </c>
      <c r="D192" s="102">
        <v>0</v>
      </c>
      <c r="E192" s="102">
        <v>2</v>
      </c>
      <c r="F192" s="102">
        <v>109</v>
      </c>
      <c r="G192" s="102">
        <v>110</v>
      </c>
      <c r="H192" s="102">
        <v>102</v>
      </c>
      <c r="I192" s="16">
        <v>4.42</v>
      </c>
      <c r="J192" s="102">
        <v>113</v>
      </c>
      <c r="K192" s="102">
        <v>4454</v>
      </c>
      <c r="L192" s="102">
        <v>6095</v>
      </c>
      <c r="M192" s="102" t="s">
        <v>384</v>
      </c>
      <c r="N192" s="16">
        <v>5.0033329999999996</v>
      </c>
      <c r="AP192" s="102">
        <v>86808</v>
      </c>
      <c r="AQ192" s="102" t="s">
        <v>251</v>
      </c>
      <c r="AR192" s="102" t="s">
        <v>39</v>
      </c>
    </row>
    <row r="193" spans="1:44" x14ac:dyDescent="0.25">
      <c r="A193" s="102" t="s">
        <v>672</v>
      </c>
      <c r="B193" s="102" t="s">
        <v>635</v>
      </c>
      <c r="C193" s="102">
        <v>2</v>
      </c>
      <c r="D193" s="102">
        <v>1</v>
      </c>
      <c r="E193" s="102">
        <v>1</v>
      </c>
      <c r="F193" s="102">
        <v>124</v>
      </c>
      <c r="G193" s="102">
        <v>124</v>
      </c>
      <c r="H193" s="102">
        <v>123</v>
      </c>
      <c r="I193" s="16">
        <v>4.3433330000000003</v>
      </c>
      <c r="J193" s="102">
        <v>127</v>
      </c>
      <c r="K193" s="102">
        <v>5779</v>
      </c>
      <c r="L193" s="102">
        <v>4316</v>
      </c>
      <c r="M193" s="102" t="s">
        <v>612</v>
      </c>
      <c r="N193" s="16">
        <v>4.9052769999999999</v>
      </c>
      <c r="AP193" s="102">
        <v>86914</v>
      </c>
      <c r="AQ193" s="102" t="s">
        <v>260</v>
      </c>
      <c r="AR193" s="102" t="s">
        <v>128</v>
      </c>
    </row>
    <row r="194" spans="1:44" x14ac:dyDescent="0.25">
      <c r="A194" s="102" t="s">
        <v>672</v>
      </c>
      <c r="B194" s="102" t="s">
        <v>636</v>
      </c>
      <c r="C194" s="102">
        <v>4</v>
      </c>
      <c r="D194" s="102">
        <v>0</v>
      </c>
      <c r="E194" s="102">
        <v>4</v>
      </c>
      <c r="F194" s="102">
        <v>197</v>
      </c>
      <c r="G194" s="102">
        <v>202</v>
      </c>
      <c r="H194" s="102">
        <v>196</v>
      </c>
      <c r="I194" s="16">
        <v>6.2569439999999998</v>
      </c>
      <c r="J194" s="102">
        <v>199</v>
      </c>
      <c r="K194" s="102">
        <v>7035</v>
      </c>
      <c r="L194" s="102">
        <v>2916</v>
      </c>
      <c r="M194" s="102" t="s">
        <v>572</v>
      </c>
      <c r="N194" s="16">
        <v>6.9580549999999999</v>
      </c>
      <c r="AP194" s="102">
        <v>86920</v>
      </c>
      <c r="AQ194" s="102" t="s">
        <v>384</v>
      </c>
      <c r="AR194" s="102" t="s">
        <v>39</v>
      </c>
    </row>
    <row r="195" spans="1:44" x14ac:dyDescent="0.25">
      <c r="A195" s="102" t="s">
        <v>672</v>
      </c>
      <c r="B195" s="102" t="s">
        <v>638</v>
      </c>
      <c r="C195" s="102">
        <v>7</v>
      </c>
      <c r="D195" s="102">
        <v>2</v>
      </c>
      <c r="E195" s="102">
        <v>5</v>
      </c>
      <c r="F195" s="102">
        <v>40</v>
      </c>
      <c r="G195" s="102">
        <v>41</v>
      </c>
      <c r="H195" s="102">
        <v>39</v>
      </c>
      <c r="I195" s="16">
        <v>4.2174990000000001</v>
      </c>
      <c r="J195" s="102">
        <v>56</v>
      </c>
      <c r="K195" s="102">
        <v>9587</v>
      </c>
      <c r="L195" s="102">
        <v>3101</v>
      </c>
      <c r="M195" s="102" t="s">
        <v>390</v>
      </c>
      <c r="N195" s="16">
        <v>4.8799989999999998</v>
      </c>
      <c r="AP195" s="102">
        <v>89853</v>
      </c>
      <c r="AQ195" s="102" t="s">
        <v>387</v>
      </c>
      <c r="AR195" s="102" t="s">
        <v>128</v>
      </c>
    </row>
    <row r="196" spans="1:44" x14ac:dyDescent="0.25">
      <c r="A196" s="102" t="s">
        <v>672</v>
      </c>
      <c r="B196" s="102" t="s">
        <v>639</v>
      </c>
      <c r="C196" s="102">
        <v>2</v>
      </c>
      <c r="D196" s="102">
        <v>1</v>
      </c>
      <c r="E196" s="102">
        <v>1</v>
      </c>
      <c r="F196" s="102">
        <v>134</v>
      </c>
      <c r="G196" s="102">
        <v>134</v>
      </c>
      <c r="H196" s="102">
        <v>132</v>
      </c>
      <c r="I196" s="16">
        <v>6.2144430000000002</v>
      </c>
      <c r="J196" s="102">
        <v>145</v>
      </c>
      <c r="K196" s="102">
        <v>10578</v>
      </c>
      <c r="L196" s="102">
        <v>2757</v>
      </c>
      <c r="M196" s="102" t="s">
        <v>573</v>
      </c>
      <c r="N196" s="16">
        <v>6.9019430000000002</v>
      </c>
      <c r="AP196" s="102">
        <v>86006</v>
      </c>
      <c r="AQ196" s="102" t="s">
        <v>387</v>
      </c>
      <c r="AR196" s="102" t="s">
        <v>128</v>
      </c>
    </row>
    <row r="197" spans="1:44" x14ac:dyDescent="0.25">
      <c r="A197" s="102" t="s">
        <v>672</v>
      </c>
      <c r="B197" s="102" t="s">
        <v>641</v>
      </c>
      <c r="C197" s="102">
        <v>2</v>
      </c>
      <c r="D197" s="102">
        <v>0</v>
      </c>
      <c r="E197" s="102">
        <v>2</v>
      </c>
      <c r="F197" s="102">
        <v>138</v>
      </c>
      <c r="G197" s="102">
        <v>140</v>
      </c>
      <c r="H197" s="102">
        <v>132</v>
      </c>
      <c r="I197" s="16">
        <v>4.1447210000000005</v>
      </c>
      <c r="J197" s="102">
        <v>143</v>
      </c>
      <c r="K197" s="102">
        <v>4704</v>
      </c>
      <c r="L197" s="102">
        <v>3427</v>
      </c>
      <c r="M197" s="102" t="s">
        <v>590</v>
      </c>
      <c r="N197" s="16">
        <v>4.7219440000000006</v>
      </c>
      <c r="AP197" s="102">
        <v>85039</v>
      </c>
      <c r="AQ197" s="102" t="s">
        <v>582</v>
      </c>
      <c r="AR197" s="102" t="s">
        <v>39</v>
      </c>
    </row>
    <row r="198" spans="1:44" x14ac:dyDescent="0.25">
      <c r="A198" s="102" t="s">
        <v>672</v>
      </c>
      <c r="B198" s="102" t="s">
        <v>643</v>
      </c>
      <c r="C198" s="102">
        <v>1</v>
      </c>
      <c r="D198" s="102">
        <v>0</v>
      </c>
      <c r="E198" s="102">
        <v>1</v>
      </c>
      <c r="F198" s="102">
        <v>108</v>
      </c>
      <c r="G198" s="102">
        <v>109</v>
      </c>
      <c r="H198" s="102">
        <v>108</v>
      </c>
      <c r="I198" s="16">
        <v>5.9605540000000001</v>
      </c>
      <c r="J198" s="102">
        <v>132</v>
      </c>
      <c r="K198" s="102">
        <v>6184</v>
      </c>
      <c r="L198" s="102">
        <v>6341</v>
      </c>
      <c r="M198" s="102" t="s">
        <v>85</v>
      </c>
      <c r="N198" s="16">
        <v>6.899165</v>
      </c>
      <c r="AP198" s="102">
        <v>84501</v>
      </c>
      <c r="AQ198" s="102" t="s">
        <v>584</v>
      </c>
      <c r="AR198" s="102" t="s">
        <v>39</v>
      </c>
    </row>
    <row r="199" spans="1:44" x14ac:dyDescent="0.25">
      <c r="A199" s="102" t="s">
        <v>672</v>
      </c>
      <c r="B199" s="102" t="s">
        <v>644</v>
      </c>
      <c r="C199" s="102">
        <v>5</v>
      </c>
      <c r="D199" s="102">
        <v>2</v>
      </c>
      <c r="E199" s="102">
        <v>3</v>
      </c>
      <c r="F199" s="102">
        <v>84</v>
      </c>
      <c r="G199" s="102">
        <v>84</v>
      </c>
      <c r="H199" s="102">
        <v>84</v>
      </c>
      <c r="I199" s="16">
        <v>5.2072219999999998</v>
      </c>
      <c r="J199" s="102">
        <v>87</v>
      </c>
      <c r="K199" s="102">
        <v>6689</v>
      </c>
      <c r="L199" s="102">
        <v>4858</v>
      </c>
      <c r="M199" s="102" t="s">
        <v>260</v>
      </c>
      <c r="N199" s="16">
        <v>6.1063879999999999</v>
      </c>
      <c r="AP199" s="102">
        <v>87384</v>
      </c>
      <c r="AQ199" s="102" t="s">
        <v>390</v>
      </c>
      <c r="AR199" s="102" t="s">
        <v>39</v>
      </c>
    </row>
    <row r="200" spans="1:44" x14ac:dyDescent="0.25">
      <c r="A200" s="102" t="s">
        <v>672</v>
      </c>
      <c r="B200" s="102" t="s">
        <v>653</v>
      </c>
      <c r="C200" s="102">
        <v>4</v>
      </c>
      <c r="D200" s="102">
        <v>0</v>
      </c>
      <c r="E200" s="102">
        <v>4</v>
      </c>
      <c r="F200" s="102">
        <v>113</v>
      </c>
      <c r="G200" s="102">
        <v>113</v>
      </c>
      <c r="H200" s="102">
        <v>113</v>
      </c>
      <c r="I200" s="16">
        <v>3.4516659999999999</v>
      </c>
      <c r="J200" s="102">
        <v>116</v>
      </c>
      <c r="K200" s="102">
        <v>3225</v>
      </c>
      <c r="L200" s="102">
        <v>4226</v>
      </c>
      <c r="M200" s="102" t="s">
        <v>208</v>
      </c>
      <c r="N200" s="16">
        <v>3.9719440000000001</v>
      </c>
      <c r="AP200" s="102">
        <v>87391</v>
      </c>
      <c r="AQ200" s="102" t="s">
        <v>436</v>
      </c>
      <c r="AR200" s="102" t="s">
        <v>128</v>
      </c>
    </row>
    <row r="201" spans="1:44" x14ac:dyDescent="0.25">
      <c r="A201" s="102" t="s">
        <v>673</v>
      </c>
      <c r="B201" s="102" t="s">
        <v>615</v>
      </c>
      <c r="C201" s="102">
        <v>11</v>
      </c>
      <c r="D201" s="102">
        <v>1</v>
      </c>
      <c r="E201" s="102">
        <v>10</v>
      </c>
      <c r="F201" s="102">
        <v>139</v>
      </c>
      <c r="G201" s="102">
        <v>143</v>
      </c>
      <c r="H201" s="102">
        <v>130</v>
      </c>
      <c r="I201" s="16">
        <v>5.3633329999999999</v>
      </c>
      <c r="J201" s="102">
        <v>151</v>
      </c>
      <c r="K201" s="102">
        <v>6134</v>
      </c>
      <c r="L201" s="102">
        <v>6746</v>
      </c>
      <c r="M201" s="102" t="s">
        <v>397</v>
      </c>
      <c r="N201" s="16">
        <v>6.0302769999999999</v>
      </c>
      <c r="AP201" s="102">
        <v>89012</v>
      </c>
      <c r="AQ201" s="102" t="s">
        <v>393</v>
      </c>
      <c r="AR201" s="102" t="s">
        <v>39</v>
      </c>
    </row>
    <row r="202" spans="1:44" x14ac:dyDescent="0.25">
      <c r="A202" s="102" t="s">
        <v>673</v>
      </c>
      <c r="B202" s="102" t="s">
        <v>648</v>
      </c>
      <c r="C202" s="102">
        <v>4</v>
      </c>
      <c r="D202" s="102">
        <v>0</v>
      </c>
      <c r="E202" s="102">
        <v>4</v>
      </c>
      <c r="F202" s="102">
        <v>132</v>
      </c>
      <c r="G202" s="102">
        <v>132</v>
      </c>
      <c r="H202" s="102">
        <v>131</v>
      </c>
      <c r="I202" s="16">
        <v>4.3813880000000003</v>
      </c>
      <c r="J202" s="102">
        <v>138</v>
      </c>
      <c r="K202" s="102">
        <v>4430</v>
      </c>
      <c r="L202" s="102">
        <v>5175</v>
      </c>
      <c r="M202" s="102" t="s">
        <v>503</v>
      </c>
      <c r="N202" s="16">
        <v>4.9827769999999996</v>
      </c>
      <c r="AP202" s="102">
        <v>85553</v>
      </c>
      <c r="AQ202" s="102" t="s">
        <v>397</v>
      </c>
      <c r="AR202" s="102" t="s">
        <v>39</v>
      </c>
    </row>
    <row r="203" spans="1:44" x14ac:dyDescent="0.25">
      <c r="A203" s="102" t="s">
        <v>673</v>
      </c>
      <c r="B203" s="102" t="s">
        <v>652</v>
      </c>
      <c r="C203" s="102">
        <v>11</v>
      </c>
      <c r="D203" s="102">
        <v>0</v>
      </c>
      <c r="E203" s="102">
        <v>11</v>
      </c>
      <c r="F203" s="102">
        <v>224</v>
      </c>
      <c r="G203" s="102">
        <v>224</v>
      </c>
      <c r="H203" s="102">
        <v>224</v>
      </c>
      <c r="I203" s="16">
        <v>5.166944</v>
      </c>
      <c r="J203" s="102">
        <v>233</v>
      </c>
      <c r="K203" s="102">
        <v>5874</v>
      </c>
      <c r="L203" s="102">
        <v>4646</v>
      </c>
      <c r="M203" s="102" t="s">
        <v>502</v>
      </c>
      <c r="N203" s="16">
        <v>5.904166</v>
      </c>
      <c r="AP203" s="102">
        <v>85559</v>
      </c>
      <c r="AQ203" s="102" t="s">
        <v>451</v>
      </c>
      <c r="AR203" s="102" t="s">
        <v>39</v>
      </c>
    </row>
    <row r="204" spans="1:44" x14ac:dyDescent="0.25">
      <c r="A204" s="102" t="s">
        <v>673</v>
      </c>
      <c r="B204" s="102" t="s">
        <v>616</v>
      </c>
      <c r="C204" s="102">
        <v>1</v>
      </c>
      <c r="D204" s="102">
        <v>1</v>
      </c>
      <c r="E204" s="102">
        <v>0</v>
      </c>
      <c r="F204" s="102">
        <v>196</v>
      </c>
      <c r="G204" s="102">
        <v>196</v>
      </c>
      <c r="H204" s="102">
        <v>195</v>
      </c>
      <c r="I204" s="16">
        <v>5.9177770000000001</v>
      </c>
      <c r="J204" s="102">
        <v>199</v>
      </c>
      <c r="K204" s="102">
        <v>9682</v>
      </c>
      <c r="L204" s="102">
        <v>2695</v>
      </c>
      <c r="M204" s="102" t="s">
        <v>607</v>
      </c>
      <c r="N204" s="16">
        <v>6.6947219999999996</v>
      </c>
      <c r="AP204" s="102">
        <v>85571</v>
      </c>
      <c r="AQ204" s="102" t="s">
        <v>477</v>
      </c>
      <c r="AR204" s="102" t="s">
        <v>39</v>
      </c>
    </row>
    <row r="205" spans="1:44" x14ac:dyDescent="0.25">
      <c r="A205" s="102" t="s">
        <v>673</v>
      </c>
      <c r="B205" s="102" t="s">
        <v>647</v>
      </c>
      <c r="C205" s="102">
        <v>7</v>
      </c>
      <c r="D205" s="102">
        <v>0</v>
      </c>
      <c r="E205" s="102">
        <v>7</v>
      </c>
      <c r="F205" s="102">
        <v>198</v>
      </c>
      <c r="G205" s="102">
        <v>201</v>
      </c>
      <c r="H205" s="102">
        <v>198</v>
      </c>
      <c r="I205" s="16">
        <v>4.9655550000000002</v>
      </c>
      <c r="J205" s="102">
        <v>202</v>
      </c>
      <c r="K205" s="102">
        <v>8819</v>
      </c>
      <c r="L205" s="102">
        <v>1514</v>
      </c>
      <c r="M205" s="102" t="s">
        <v>517</v>
      </c>
      <c r="N205" s="16">
        <v>5.6327769999999999</v>
      </c>
      <c r="AP205" s="102">
        <v>85035</v>
      </c>
      <c r="AQ205" s="102" t="s">
        <v>502</v>
      </c>
      <c r="AR205" s="102" t="s">
        <v>39</v>
      </c>
    </row>
    <row r="206" spans="1:44" x14ac:dyDescent="0.25">
      <c r="A206" s="102" t="s">
        <v>673</v>
      </c>
      <c r="B206" s="102" t="s">
        <v>617</v>
      </c>
      <c r="C206" s="102">
        <v>7</v>
      </c>
      <c r="D206" s="102">
        <v>1</v>
      </c>
      <c r="E206" s="102">
        <v>6</v>
      </c>
      <c r="F206" s="102">
        <v>171</v>
      </c>
      <c r="G206" s="102">
        <v>171</v>
      </c>
      <c r="H206" s="102">
        <v>171</v>
      </c>
      <c r="I206" s="16">
        <v>5.2008329999999994</v>
      </c>
      <c r="J206" s="102">
        <v>182</v>
      </c>
      <c r="K206" s="102">
        <v>11821</v>
      </c>
      <c r="L206" s="102">
        <v>2014</v>
      </c>
      <c r="M206" s="102" t="s">
        <v>571</v>
      </c>
      <c r="N206" s="16">
        <v>6.6874989999999999</v>
      </c>
      <c r="AP206" s="102">
        <v>85051</v>
      </c>
      <c r="AQ206" s="102" t="s">
        <v>503</v>
      </c>
      <c r="AR206" s="102" t="s">
        <v>39</v>
      </c>
    </row>
    <row r="207" spans="1:44" x14ac:dyDescent="0.25">
      <c r="A207" s="102" t="s">
        <v>673</v>
      </c>
      <c r="B207" s="102" t="s">
        <v>618</v>
      </c>
      <c r="C207" s="102">
        <v>4</v>
      </c>
      <c r="D207" s="102">
        <v>0</v>
      </c>
      <c r="E207" s="102">
        <v>4</v>
      </c>
      <c r="F207" s="102">
        <v>129</v>
      </c>
      <c r="G207" s="102">
        <v>135</v>
      </c>
      <c r="H207" s="102">
        <v>92</v>
      </c>
      <c r="I207" s="16">
        <v>4.7608329999999999</v>
      </c>
      <c r="J207" s="102">
        <v>141</v>
      </c>
      <c r="K207" s="102">
        <v>4442</v>
      </c>
      <c r="L207" s="102">
        <v>6832</v>
      </c>
      <c r="M207" s="102" t="s">
        <v>451</v>
      </c>
      <c r="N207" s="16">
        <v>5.4394439999999999</v>
      </c>
      <c r="AP207" s="102">
        <v>85574</v>
      </c>
      <c r="AQ207" s="102" t="s">
        <v>513</v>
      </c>
      <c r="AR207" s="102" t="s">
        <v>39</v>
      </c>
    </row>
    <row r="208" spans="1:44" x14ac:dyDescent="0.25">
      <c r="A208" s="102" t="s">
        <v>673</v>
      </c>
      <c r="B208" s="102" t="s">
        <v>619</v>
      </c>
      <c r="C208" s="102">
        <v>2</v>
      </c>
      <c r="D208" s="102">
        <v>0</v>
      </c>
      <c r="E208" s="102">
        <v>2</v>
      </c>
      <c r="F208" s="102">
        <v>140</v>
      </c>
      <c r="G208" s="102">
        <v>140</v>
      </c>
      <c r="H208" s="102">
        <v>140</v>
      </c>
      <c r="I208" s="16">
        <v>5.0444429999999993</v>
      </c>
      <c r="J208" s="102">
        <v>146</v>
      </c>
      <c r="K208" s="102">
        <v>5033</v>
      </c>
      <c r="L208" s="102">
        <v>4740</v>
      </c>
      <c r="M208" s="102" t="s">
        <v>138</v>
      </c>
      <c r="N208" s="16">
        <v>5.8969429999999994</v>
      </c>
      <c r="AP208" s="102">
        <v>85038</v>
      </c>
      <c r="AQ208" s="102" t="s">
        <v>517</v>
      </c>
      <c r="AR208" s="102" t="s">
        <v>39</v>
      </c>
    </row>
    <row r="209" spans="1:44" x14ac:dyDescent="0.25">
      <c r="A209" s="102" t="s">
        <v>673</v>
      </c>
      <c r="B209" s="102" t="s">
        <v>620</v>
      </c>
      <c r="C209" s="102">
        <v>0</v>
      </c>
      <c r="D209" s="102">
        <v>0</v>
      </c>
      <c r="E209" s="102">
        <v>0</v>
      </c>
      <c r="F209" s="102">
        <v>114</v>
      </c>
      <c r="G209" s="102">
        <v>116</v>
      </c>
      <c r="H209" s="102">
        <v>113</v>
      </c>
      <c r="I209" s="16">
        <v>5.110277</v>
      </c>
      <c r="J209" s="102">
        <v>127</v>
      </c>
      <c r="K209" s="102">
        <v>4755</v>
      </c>
      <c r="L209" s="102">
        <v>5458</v>
      </c>
      <c r="M209" s="102" t="s">
        <v>117</v>
      </c>
      <c r="N209" s="16">
        <v>5.9341659999999994</v>
      </c>
      <c r="AP209" s="102">
        <v>85036</v>
      </c>
      <c r="AQ209" s="102" t="s">
        <v>518</v>
      </c>
      <c r="AR209" s="102" t="s">
        <v>39</v>
      </c>
    </row>
    <row r="210" spans="1:44" x14ac:dyDescent="0.25">
      <c r="A210" s="102" t="s">
        <v>673</v>
      </c>
      <c r="B210" s="102" t="s">
        <v>621</v>
      </c>
      <c r="C210" s="102">
        <v>3</v>
      </c>
      <c r="D210" s="102">
        <v>1</v>
      </c>
      <c r="E210" s="102">
        <v>2</v>
      </c>
      <c r="F210" s="102">
        <v>165</v>
      </c>
      <c r="G210" s="102">
        <v>167</v>
      </c>
      <c r="H210" s="102">
        <v>162</v>
      </c>
      <c r="I210" s="16">
        <v>6.0183330000000002</v>
      </c>
      <c r="J210" s="102">
        <v>169</v>
      </c>
      <c r="K210" s="102">
        <v>6328</v>
      </c>
      <c r="L210" s="102">
        <v>4738</v>
      </c>
      <c r="M210" s="102" t="s">
        <v>212</v>
      </c>
      <c r="N210" s="16">
        <v>6.9294440000000002</v>
      </c>
      <c r="AP210" s="102">
        <v>85563</v>
      </c>
      <c r="AQ210" s="102" t="s">
        <v>516</v>
      </c>
      <c r="AR210" s="102" t="s">
        <v>39</v>
      </c>
    </row>
    <row r="211" spans="1:44" x14ac:dyDescent="0.25">
      <c r="A211" s="102" t="s">
        <v>673</v>
      </c>
      <c r="B211" s="102" t="s">
        <v>622</v>
      </c>
      <c r="C211" s="102">
        <v>10</v>
      </c>
      <c r="D211" s="102">
        <v>0</v>
      </c>
      <c r="E211" s="102">
        <v>10</v>
      </c>
      <c r="F211" s="102">
        <v>117</v>
      </c>
      <c r="G211" s="102">
        <v>118</v>
      </c>
      <c r="H211" s="102">
        <v>117</v>
      </c>
      <c r="I211" s="16">
        <v>5.1847219999999998</v>
      </c>
      <c r="J211" s="102">
        <v>123</v>
      </c>
      <c r="K211" s="102">
        <v>9829</v>
      </c>
      <c r="L211" s="102">
        <v>2920</v>
      </c>
      <c r="M211" s="102" t="s">
        <v>120</v>
      </c>
      <c r="N211" s="16">
        <v>5.9950000000000001</v>
      </c>
      <c r="AP211" s="102">
        <v>85045</v>
      </c>
      <c r="AQ211" s="102" t="s">
        <v>555</v>
      </c>
      <c r="AR211" s="102" t="s">
        <v>39</v>
      </c>
    </row>
    <row r="212" spans="1:44" x14ac:dyDescent="0.25">
      <c r="A212" s="102" t="s">
        <v>673</v>
      </c>
      <c r="B212" s="102" t="s">
        <v>623</v>
      </c>
      <c r="C212" s="102">
        <v>2</v>
      </c>
      <c r="D212" s="102">
        <v>0</v>
      </c>
      <c r="E212" s="102">
        <v>2</v>
      </c>
      <c r="F212" s="102">
        <v>189</v>
      </c>
      <c r="G212" s="102">
        <v>191</v>
      </c>
      <c r="H212" s="102">
        <v>189</v>
      </c>
      <c r="I212" s="16">
        <v>5.3166659999999997</v>
      </c>
      <c r="J212" s="102">
        <v>191</v>
      </c>
      <c r="K212" s="102">
        <v>3681</v>
      </c>
      <c r="L212" s="102">
        <v>6647</v>
      </c>
      <c r="M212" s="102" t="s">
        <v>35</v>
      </c>
      <c r="N212" s="16">
        <v>6.890555</v>
      </c>
      <c r="AP212" s="102">
        <v>85564</v>
      </c>
      <c r="AQ212" s="102" t="s">
        <v>554</v>
      </c>
      <c r="AR212" s="102" t="s">
        <v>39</v>
      </c>
    </row>
    <row r="213" spans="1:44" x14ac:dyDescent="0.25">
      <c r="A213" s="102" t="s">
        <v>673</v>
      </c>
      <c r="B213" s="102" t="s">
        <v>624</v>
      </c>
      <c r="C213" s="102">
        <v>5</v>
      </c>
      <c r="D213" s="102">
        <v>0</v>
      </c>
      <c r="E213" s="102">
        <v>5</v>
      </c>
      <c r="F213" s="102">
        <v>100</v>
      </c>
      <c r="G213" s="102">
        <v>100</v>
      </c>
      <c r="H213" s="102">
        <v>94</v>
      </c>
      <c r="I213" s="16">
        <v>4.2766660000000005</v>
      </c>
      <c r="J213" s="102">
        <v>108</v>
      </c>
      <c r="K213" s="102">
        <v>4125</v>
      </c>
      <c r="L213" s="102">
        <v>5358</v>
      </c>
      <c r="M213" s="102" t="s">
        <v>436</v>
      </c>
      <c r="N213" s="16">
        <v>4.9094429999999996</v>
      </c>
      <c r="AP213" s="102">
        <v>85570</v>
      </c>
      <c r="AQ213" s="102" t="s">
        <v>556</v>
      </c>
      <c r="AR213" s="102" t="s">
        <v>39</v>
      </c>
    </row>
    <row r="214" spans="1:44" x14ac:dyDescent="0.25">
      <c r="A214" s="102" t="s">
        <v>673</v>
      </c>
      <c r="B214" s="102" t="s">
        <v>645</v>
      </c>
      <c r="C214" s="102">
        <v>2</v>
      </c>
      <c r="D214" s="102">
        <v>2</v>
      </c>
      <c r="E214" s="102">
        <v>0</v>
      </c>
      <c r="F214" s="102">
        <v>158</v>
      </c>
      <c r="G214" s="102">
        <v>163</v>
      </c>
      <c r="H214" s="102">
        <v>152</v>
      </c>
      <c r="I214" s="16">
        <v>4.5983320000000001</v>
      </c>
      <c r="J214" s="102">
        <v>184</v>
      </c>
      <c r="K214" s="102">
        <v>8211</v>
      </c>
      <c r="L214" s="102">
        <v>3768</v>
      </c>
      <c r="M214" s="102" t="s">
        <v>477</v>
      </c>
      <c r="N214" s="16">
        <v>5.9366660000000007</v>
      </c>
      <c r="AP214" s="102">
        <v>87386</v>
      </c>
      <c r="AQ214" s="102" t="s">
        <v>557</v>
      </c>
      <c r="AR214" s="102" t="s">
        <v>39</v>
      </c>
    </row>
    <row r="215" spans="1:44" x14ac:dyDescent="0.25">
      <c r="A215" s="102" t="s">
        <v>673</v>
      </c>
      <c r="B215" s="102" t="s">
        <v>674</v>
      </c>
      <c r="C215" s="102">
        <v>4</v>
      </c>
      <c r="D215" s="102">
        <v>0</v>
      </c>
      <c r="E215" s="102">
        <v>4</v>
      </c>
      <c r="F215" s="102">
        <v>162</v>
      </c>
      <c r="G215" s="102">
        <v>164</v>
      </c>
      <c r="H215" s="102">
        <v>162</v>
      </c>
      <c r="I215" s="16">
        <v>6.0216659999999997</v>
      </c>
      <c r="J215" s="102">
        <v>172</v>
      </c>
      <c r="K215" s="102">
        <v>4326</v>
      </c>
      <c r="L215" s="102">
        <v>7622</v>
      </c>
      <c r="M215" s="102" t="s">
        <v>219</v>
      </c>
      <c r="N215" s="16">
        <v>6.9577770000000001</v>
      </c>
      <c r="AP215" s="102">
        <v>84498</v>
      </c>
      <c r="AQ215" s="102" t="s">
        <v>571</v>
      </c>
      <c r="AR215" s="102" t="s">
        <v>39</v>
      </c>
    </row>
    <row r="216" spans="1:44" x14ac:dyDescent="0.25">
      <c r="A216" s="102" t="s">
        <v>673</v>
      </c>
      <c r="B216" s="102" t="s">
        <v>625</v>
      </c>
      <c r="C216" s="102">
        <v>13</v>
      </c>
      <c r="D216" s="102">
        <v>0</v>
      </c>
      <c r="E216" s="102">
        <v>13</v>
      </c>
      <c r="F216" s="102">
        <v>96</v>
      </c>
      <c r="G216" s="102">
        <v>96</v>
      </c>
      <c r="H216" s="102">
        <v>88</v>
      </c>
      <c r="I216" s="16">
        <v>4.1244430000000003</v>
      </c>
      <c r="J216" s="102">
        <v>105</v>
      </c>
      <c r="K216" s="102">
        <v>4212</v>
      </c>
      <c r="L216" s="102">
        <v>4263</v>
      </c>
      <c r="M216" s="102" t="s">
        <v>244</v>
      </c>
      <c r="N216" s="16">
        <v>4.7152759999999994</v>
      </c>
      <c r="AP216" s="102">
        <v>84535</v>
      </c>
      <c r="AQ216" s="102" t="s">
        <v>572</v>
      </c>
      <c r="AR216" s="102" t="s">
        <v>39</v>
      </c>
    </row>
    <row r="217" spans="1:44" x14ac:dyDescent="0.25">
      <c r="A217" s="102" t="s">
        <v>673</v>
      </c>
      <c r="B217" s="102" t="s">
        <v>626</v>
      </c>
      <c r="C217" s="102">
        <v>1</v>
      </c>
      <c r="D217" s="102">
        <v>0</v>
      </c>
      <c r="E217" s="102">
        <v>1</v>
      </c>
      <c r="F217" s="102">
        <v>194</v>
      </c>
      <c r="G217" s="102">
        <v>209</v>
      </c>
      <c r="H217" s="102">
        <v>194</v>
      </c>
      <c r="I217" s="16">
        <v>5.93</v>
      </c>
      <c r="J217" s="102">
        <v>214</v>
      </c>
      <c r="K217" s="102">
        <v>6923</v>
      </c>
      <c r="L217" s="102">
        <v>4216</v>
      </c>
      <c r="M217" s="102" t="s">
        <v>609</v>
      </c>
      <c r="N217" s="16">
        <v>6.6858329999999997</v>
      </c>
      <c r="AP217" s="102">
        <v>84538</v>
      </c>
      <c r="AQ217" s="102" t="s">
        <v>573</v>
      </c>
      <c r="AR217" s="102" t="s">
        <v>39</v>
      </c>
    </row>
    <row r="218" spans="1:44" x14ac:dyDescent="0.25">
      <c r="A218" s="102" t="s">
        <v>673</v>
      </c>
      <c r="B218" s="102" t="s">
        <v>627</v>
      </c>
      <c r="C218" s="102">
        <v>4</v>
      </c>
      <c r="D218" s="102">
        <v>0</v>
      </c>
      <c r="E218" s="102">
        <v>4</v>
      </c>
      <c r="F218" s="102">
        <v>155</v>
      </c>
      <c r="G218" s="102">
        <v>155</v>
      </c>
      <c r="H218" s="102">
        <v>155</v>
      </c>
      <c r="I218" s="16">
        <v>5.9972210000000006</v>
      </c>
      <c r="J218" s="102">
        <v>156</v>
      </c>
      <c r="K218" s="102">
        <v>4913</v>
      </c>
      <c r="L218" s="102">
        <v>7565</v>
      </c>
      <c r="M218" s="102" t="s">
        <v>121</v>
      </c>
      <c r="N218" s="16">
        <v>6.9133320000000005</v>
      </c>
      <c r="AP218" s="102">
        <v>84497</v>
      </c>
      <c r="AQ218" s="102" t="s">
        <v>576</v>
      </c>
      <c r="AR218" s="102" t="s">
        <v>39</v>
      </c>
    </row>
    <row r="219" spans="1:44" x14ac:dyDescent="0.25">
      <c r="A219" s="102" t="s">
        <v>673</v>
      </c>
      <c r="B219" s="102" t="s">
        <v>649</v>
      </c>
      <c r="C219" s="102">
        <v>11</v>
      </c>
      <c r="D219" s="102">
        <v>0</v>
      </c>
      <c r="E219" s="102">
        <v>11</v>
      </c>
      <c r="F219" s="102">
        <v>162</v>
      </c>
      <c r="G219" s="102">
        <v>162</v>
      </c>
      <c r="H219" s="102">
        <v>159</v>
      </c>
      <c r="I219" s="16">
        <v>4.1394440000000001</v>
      </c>
      <c r="J219" s="102">
        <v>165</v>
      </c>
      <c r="K219" s="102">
        <v>4783</v>
      </c>
      <c r="L219" s="102">
        <v>1488</v>
      </c>
      <c r="M219" s="102" t="s">
        <v>557</v>
      </c>
      <c r="N219" s="16">
        <v>4.7024999999999997</v>
      </c>
      <c r="AP219" s="102">
        <v>84549</v>
      </c>
      <c r="AQ219" s="102" t="s">
        <v>574</v>
      </c>
      <c r="AR219" s="102" t="s">
        <v>39</v>
      </c>
    </row>
    <row r="220" spans="1:44" x14ac:dyDescent="0.25">
      <c r="A220" s="102" t="s">
        <v>673</v>
      </c>
      <c r="B220" s="102" t="s">
        <v>628</v>
      </c>
      <c r="C220" s="102">
        <v>2</v>
      </c>
      <c r="D220" s="102">
        <v>1</v>
      </c>
      <c r="E220" s="102">
        <v>1</v>
      </c>
      <c r="F220" s="102">
        <v>115</v>
      </c>
      <c r="G220" s="102">
        <v>115</v>
      </c>
      <c r="H220" s="102">
        <v>115</v>
      </c>
      <c r="I220" s="16">
        <v>5.0788880000000001</v>
      </c>
      <c r="J220" s="102">
        <v>119</v>
      </c>
      <c r="K220" s="102">
        <v>3820</v>
      </c>
      <c r="L220" s="102">
        <v>6066</v>
      </c>
      <c r="M220" s="102" t="s">
        <v>124</v>
      </c>
      <c r="N220" s="16">
        <v>5.9280539999999995</v>
      </c>
      <c r="AP220" s="102">
        <v>84486</v>
      </c>
      <c r="AQ220" s="102" t="s">
        <v>575</v>
      </c>
      <c r="AR220" s="102" t="s">
        <v>39</v>
      </c>
    </row>
    <row r="221" spans="1:44" x14ac:dyDescent="0.25">
      <c r="A221" s="102" t="s">
        <v>673</v>
      </c>
      <c r="B221" s="102" t="s">
        <v>629</v>
      </c>
      <c r="C221" s="102">
        <v>1</v>
      </c>
      <c r="D221" s="102">
        <v>0</v>
      </c>
      <c r="E221" s="102">
        <v>1</v>
      </c>
      <c r="F221" s="102">
        <v>172</v>
      </c>
      <c r="G221" s="102">
        <v>172</v>
      </c>
      <c r="H221" s="102">
        <v>156</v>
      </c>
      <c r="I221" s="16">
        <v>6.0177769999999997</v>
      </c>
      <c r="J221" s="102">
        <v>173</v>
      </c>
      <c r="K221" s="102">
        <v>4087</v>
      </c>
      <c r="L221" s="102">
        <v>7740</v>
      </c>
      <c r="M221" s="102" t="s">
        <v>87</v>
      </c>
      <c r="N221" s="16">
        <v>6.9252769999999995</v>
      </c>
      <c r="AP221" s="102">
        <v>84480</v>
      </c>
      <c r="AQ221" s="102" t="s">
        <v>583</v>
      </c>
      <c r="AR221" s="102" t="s">
        <v>39</v>
      </c>
    </row>
    <row r="222" spans="1:44" x14ac:dyDescent="0.25">
      <c r="A222" s="102" t="s">
        <v>673</v>
      </c>
      <c r="B222" s="102" t="s">
        <v>631</v>
      </c>
      <c r="C222" s="102">
        <v>0</v>
      </c>
      <c r="D222" s="102">
        <v>0</v>
      </c>
      <c r="E222" s="102">
        <v>0</v>
      </c>
      <c r="F222" s="102">
        <v>150</v>
      </c>
      <c r="G222" s="102">
        <v>163</v>
      </c>
      <c r="H222" s="102">
        <v>140</v>
      </c>
      <c r="I222" s="16">
        <v>4.1266660000000002</v>
      </c>
      <c r="J222" s="102">
        <v>166</v>
      </c>
      <c r="K222" s="102">
        <v>4168</v>
      </c>
      <c r="L222" s="102">
        <v>2029</v>
      </c>
      <c r="M222" s="102" t="s">
        <v>611</v>
      </c>
      <c r="N222" s="16">
        <v>4.7058330000000002</v>
      </c>
      <c r="AP222" s="102">
        <v>84542</v>
      </c>
      <c r="AQ222" s="102" t="s">
        <v>585</v>
      </c>
      <c r="AR222" s="102" t="s">
        <v>39</v>
      </c>
    </row>
    <row r="223" spans="1:44" x14ac:dyDescent="0.25">
      <c r="A223" s="102" t="s">
        <v>673</v>
      </c>
      <c r="B223" s="102" t="s">
        <v>650</v>
      </c>
      <c r="C223" s="102">
        <v>26</v>
      </c>
      <c r="D223" s="102">
        <v>0</v>
      </c>
      <c r="E223" s="102">
        <v>26</v>
      </c>
      <c r="F223" s="102">
        <v>214</v>
      </c>
      <c r="G223" s="102">
        <v>221</v>
      </c>
      <c r="H223" s="102">
        <v>209</v>
      </c>
      <c r="I223" s="16">
        <v>5.890553999999999</v>
      </c>
      <c r="J223" s="102">
        <v>239</v>
      </c>
      <c r="K223" s="102">
        <v>9111</v>
      </c>
      <c r="L223" s="102">
        <v>2284</v>
      </c>
      <c r="M223" s="102" t="s">
        <v>555</v>
      </c>
      <c r="N223" s="16">
        <v>6.6322209999999995</v>
      </c>
      <c r="AP223" s="102">
        <v>85048</v>
      </c>
      <c r="AQ223" s="102" t="s">
        <v>586</v>
      </c>
      <c r="AR223" s="102" t="s">
        <v>39</v>
      </c>
    </row>
    <row r="224" spans="1:44" x14ac:dyDescent="0.25">
      <c r="A224" s="102" t="s">
        <v>673</v>
      </c>
      <c r="B224" s="102" t="s">
        <v>632</v>
      </c>
      <c r="C224" s="102">
        <v>25</v>
      </c>
      <c r="D224" s="102">
        <v>1</v>
      </c>
      <c r="E224" s="102">
        <v>24</v>
      </c>
      <c r="F224" s="102">
        <v>141</v>
      </c>
      <c r="G224" s="102">
        <v>150</v>
      </c>
      <c r="H224" s="102">
        <v>139</v>
      </c>
      <c r="I224" s="16">
        <v>6.9719439999999997</v>
      </c>
      <c r="J224" s="102">
        <v>183</v>
      </c>
      <c r="K224" s="102">
        <v>12400</v>
      </c>
      <c r="L224" s="102">
        <v>5530</v>
      </c>
      <c r="M224" s="102" t="s">
        <v>576</v>
      </c>
      <c r="N224" s="16">
        <v>7.7669439999999996</v>
      </c>
      <c r="AP224" s="102">
        <v>85058</v>
      </c>
      <c r="AQ224" s="102" t="s">
        <v>587</v>
      </c>
      <c r="AR224" s="102" t="s">
        <v>39</v>
      </c>
    </row>
    <row r="225" spans="1:44" x14ac:dyDescent="0.25">
      <c r="A225" s="102" t="s">
        <v>673</v>
      </c>
      <c r="B225" s="102" t="s">
        <v>633</v>
      </c>
      <c r="C225" s="102">
        <v>0</v>
      </c>
      <c r="D225" s="102">
        <v>0</v>
      </c>
      <c r="E225" s="102">
        <v>0</v>
      </c>
      <c r="F225" s="102">
        <v>192</v>
      </c>
      <c r="G225" s="102">
        <v>192</v>
      </c>
      <c r="H225" s="102">
        <v>192</v>
      </c>
      <c r="I225" s="16">
        <v>5.4966660000000003</v>
      </c>
      <c r="J225" s="102">
        <v>205</v>
      </c>
      <c r="K225" s="102">
        <v>6673</v>
      </c>
      <c r="L225" s="102">
        <v>2584</v>
      </c>
      <c r="M225" s="102" t="s">
        <v>582</v>
      </c>
      <c r="N225" s="16">
        <v>6.2505540000000002</v>
      </c>
      <c r="AP225" s="102">
        <v>85071</v>
      </c>
      <c r="AQ225" s="102" t="s">
        <v>588</v>
      </c>
      <c r="AR225" s="102" t="s">
        <v>39</v>
      </c>
    </row>
    <row r="226" spans="1:44" x14ac:dyDescent="0.25">
      <c r="A226" s="102" t="s">
        <v>673</v>
      </c>
      <c r="B226" s="102" t="s">
        <v>634</v>
      </c>
      <c r="C226" s="102">
        <v>1</v>
      </c>
      <c r="D226" s="102">
        <v>0</v>
      </c>
      <c r="E226" s="102">
        <v>1</v>
      </c>
      <c r="F226" s="102">
        <v>219</v>
      </c>
      <c r="G226" s="102">
        <v>240</v>
      </c>
      <c r="H226" s="102">
        <v>219</v>
      </c>
      <c r="I226" s="16">
        <v>4.9908330000000003</v>
      </c>
      <c r="J226" s="102">
        <v>251</v>
      </c>
      <c r="K226" s="102">
        <v>5391</v>
      </c>
      <c r="L226" s="102">
        <v>1027</v>
      </c>
      <c r="M226" s="102" t="s">
        <v>605</v>
      </c>
      <c r="N226" s="16">
        <v>5.6722219999999997</v>
      </c>
      <c r="AP226" s="102">
        <v>85064</v>
      </c>
      <c r="AQ226" s="102" t="s">
        <v>590</v>
      </c>
      <c r="AR226" s="102" t="s">
        <v>39</v>
      </c>
    </row>
    <row r="227" spans="1:44" x14ac:dyDescent="0.25">
      <c r="A227" s="102" t="s">
        <v>673</v>
      </c>
      <c r="B227" s="102" t="s">
        <v>651</v>
      </c>
      <c r="C227" s="102">
        <v>8</v>
      </c>
      <c r="D227" s="102">
        <v>0</v>
      </c>
      <c r="E227" s="102">
        <v>8</v>
      </c>
      <c r="F227" s="102">
        <v>111</v>
      </c>
      <c r="G227" s="102">
        <v>115</v>
      </c>
      <c r="H227" s="102">
        <v>99</v>
      </c>
      <c r="I227" s="16">
        <v>4.3880549999999996</v>
      </c>
      <c r="J227" s="102">
        <v>126</v>
      </c>
      <c r="K227" s="102">
        <v>3975</v>
      </c>
      <c r="L227" s="102">
        <v>6324</v>
      </c>
      <c r="M227" s="102" t="s">
        <v>384</v>
      </c>
      <c r="N227" s="16">
        <v>4.9802770000000001</v>
      </c>
      <c r="AP227" s="102">
        <v>85073</v>
      </c>
      <c r="AQ227" s="102" t="s">
        <v>591</v>
      </c>
      <c r="AR227" s="102" t="s">
        <v>39</v>
      </c>
    </row>
    <row r="228" spans="1:44" x14ac:dyDescent="0.25">
      <c r="A228" s="102" t="s">
        <v>673</v>
      </c>
      <c r="B228" s="102" t="s">
        <v>635</v>
      </c>
      <c r="C228" s="102">
        <v>4</v>
      </c>
      <c r="D228" s="102">
        <v>0</v>
      </c>
      <c r="E228" s="102">
        <v>4</v>
      </c>
      <c r="F228" s="102">
        <v>117</v>
      </c>
      <c r="G228" s="102">
        <v>121</v>
      </c>
      <c r="H228" s="102">
        <v>117</v>
      </c>
      <c r="I228" s="16">
        <v>3.9941659999999999</v>
      </c>
      <c r="J228" s="102">
        <v>127</v>
      </c>
      <c r="K228" s="102">
        <v>4416</v>
      </c>
      <c r="L228" s="102">
        <v>3076</v>
      </c>
      <c r="M228" s="102" t="s">
        <v>612</v>
      </c>
      <c r="N228" s="16">
        <v>4.610277</v>
      </c>
      <c r="AP228" s="102">
        <v>85905</v>
      </c>
      <c r="AQ228" s="102" t="s">
        <v>7</v>
      </c>
      <c r="AR228" s="102" t="s">
        <v>128</v>
      </c>
    </row>
    <row r="229" spans="1:44" x14ac:dyDescent="0.25">
      <c r="A229" s="102" t="s">
        <v>673</v>
      </c>
      <c r="B229" s="102" t="s">
        <v>638</v>
      </c>
      <c r="C229" s="102">
        <v>12</v>
      </c>
      <c r="D229" s="102">
        <v>0</v>
      </c>
      <c r="E229" s="102">
        <v>12</v>
      </c>
      <c r="F229" s="102">
        <v>114</v>
      </c>
      <c r="G229" s="102">
        <v>122</v>
      </c>
      <c r="H229" s="102">
        <v>109</v>
      </c>
      <c r="I229" s="16">
        <v>4.5316650000000003</v>
      </c>
      <c r="J229" s="102">
        <v>127</v>
      </c>
      <c r="K229" s="102">
        <v>5367</v>
      </c>
      <c r="L229" s="102">
        <v>5355</v>
      </c>
      <c r="M229" s="102" t="s">
        <v>390</v>
      </c>
      <c r="N229" s="16">
        <v>5.1113880000000007</v>
      </c>
      <c r="AP229" s="102"/>
      <c r="AQ229" s="102" t="s">
        <v>11</v>
      </c>
      <c r="AR229" s="102" t="s">
        <v>128</v>
      </c>
    </row>
    <row r="230" spans="1:44" x14ac:dyDescent="0.25">
      <c r="A230" s="102" t="s">
        <v>673</v>
      </c>
      <c r="B230" s="102" t="s">
        <v>639</v>
      </c>
      <c r="C230" s="102">
        <v>4</v>
      </c>
      <c r="D230" s="102">
        <v>1</v>
      </c>
      <c r="E230" s="102">
        <v>3</v>
      </c>
      <c r="F230" s="102">
        <v>156</v>
      </c>
      <c r="G230" s="102">
        <v>159</v>
      </c>
      <c r="H230" s="102">
        <v>154</v>
      </c>
      <c r="I230" s="16">
        <v>7.067221</v>
      </c>
      <c r="J230" s="102">
        <v>181</v>
      </c>
      <c r="K230" s="102">
        <v>11363</v>
      </c>
      <c r="L230" s="102">
        <v>3925</v>
      </c>
      <c r="M230" s="102" t="s">
        <v>573</v>
      </c>
      <c r="N230" s="16">
        <v>7.7372209999999999</v>
      </c>
      <c r="AP230" s="102">
        <v>86009</v>
      </c>
      <c r="AQ230" s="102" t="s">
        <v>138</v>
      </c>
      <c r="AR230" s="102" t="s">
        <v>128</v>
      </c>
    </row>
    <row r="231" spans="1:44" x14ac:dyDescent="0.25">
      <c r="A231" s="102" t="s">
        <v>673</v>
      </c>
      <c r="B231" s="102" t="s">
        <v>640</v>
      </c>
      <c r="C231" s="102">
        <v>1</v>
      </c>
      <c r="D231" s="102">
        <v>0</v>
      </c>
      <c r="E231" s="102">
        <v>1</v>
      </c>
      <c r="F231" s="102">
        <v>157</v>
      </c>
      <c r="G231" s="102">
        <v>159</v>
      </c>
      <c r="H231" s="102">
        <v>155</v>
      </c>
      <c r="I231" s="16">
        <v>4.112222</v>
      </c>
      <c r="J231" s="102">
        <v>155</v>
      </c>
      <c r="K231" s="102">
        <v>2965</v>
      </c>
      <c r="L231" s="102">
        <v>4726</v>
      </c>
      <c r="M231" s="102" t="s">
        <v>389</v>
      </c>
      <c r="N231" s="16">
        <v>4.9066660000000004</v>
      </c>
      <c r="AP231" s="102">
        <v>86736</v>
      </c>
      <c r="AQ231" s="102" t="s">
        <v>35</v>
      </c>
      <c r="AR231" s="102" t="s">
        <v>128</v>
      </c>
    </row>
    <row r="232" spans="1:44" x14ac:dyDescent="0.25">
      <c r="A232" s="102" t="s">
        <v>673</v>
      </c>
      <c r="B232" s="102" t="s">
        <v>641</v>
      </c>
      <c r="C232" s="102">
        <v>4</v>
      </c>
      <c r="D232" s="102">
        <v>0</v>
      </c>
      <c r="E232" s="102">
        <v>4</v>
      </c>
      <c r="F232" s="102">
        <v>122</v>
      </c>
      <c r="G232" s="102">
        <v>126</v>
      </c>
      <c r="H232" s="102">
        <v>117</v>
      </c>
      <c r="I232" s="16">
        <v>4.1363880000000002</v>
      </c>
      <c r="J232" s="102">
        <v>128</v>
      </c>
      <c r="K232" s="102">
        <v>5177</v>
      </c>
      <c r="L232" s="102">
        <v>2482</v>
      </c>
      <c r="M232" s="102" t="s">
        <v>590</v>
      </c>
      <c r="N232" s="16">
        <v>4.6986109999999996</v>
      </c>
      <c r="AP232" s="102"/>
      <c r="AQ232" s="102" t="s">
        <v>137</v>
      </c>
      <c r="AR232" s="102" t="s">
        <v>128</v>
      </c>
    </row>
    <row r="233" spans="1:44" x14ac:dyDescent="0.25">
      <c r="A233" s="102" t="s">
        <v>673</v>
      </c>
      <c r="B233" s="102" t="s">
        <v>643</v>
      </c>
      <c r="C233" s="102">
        <v>0</v>
      </c>
      <c r="D233" s="102">
        <v>0</v>
      </c>
      <c r="E233" s="102">
        <v>0</v>
      </c>
      <c r="F233" s="102">
        <v>201</v>
      </c>
      <c r="G233" s="102">
        <v>202</v>
      </c>
      <c r="H233" s="102">
        <v>199</v>
      </c>
      <c r="I233" s="16">
        <v>6.8841660000000005</v>
      </c>
      <c r="J233" s="102">
        <v>205</v>
      </c>
      <c r="K233" s="102">
        <v>4324</v>
      </c>
      <c r="L233" s="102">
        <v>8558</v>
      </c>
      <c r="M233" s="102" t="s">
        <v>85</v>
      </c>
      <c r="N233" s="16">
        <v>7.8924989999999999</v>
      </c>
      <c r="AP233" s="102">
        <v>85609</v>
      </c>
      <c r="AQ233" s="102" t="s">
        <v>81</v>
      </c>
      <c r="AR233" s="102" t="s">
        <v>128</v>
      </c>
    </row>
    <row r="234" spans="1:44" x14ac:dyDescent="0.25">
      <c r="A234" s="102" t="s">
        <v>673</v>
      </c>
      <c r="B234" s="102" t="s">
        <v>644</v>
      </c>
      <c r="C234" s="102">
        <v>4</v>
      </c>
      <c r="D234" s="102">
        <v>1</v>
      </c>
      <c r="E234" s="102">
        <v>3</v>
      </c>
      <c r="F234" s="102">
        <v>164</v>
      </c>
      <c r="G234" s="102">
        <v>169</v>
      </c>
      <c r="H234" s="102">
        <v>161</v>
      </c>
      <c r="I234" s="16">
        <v>6.0202770000000001</v>
      </c>
      <c r="J234" s="102">
        <v>169</v>
      </c>
      <c r="K234" s="102">
        <v>4107</v>
      </c>
      <c r="L234" s="102">
        <v>7178</v>
      </c>
      <c r="M234" s="102" t="s">
        <v>260</v>
      </c>
      <c r="N234" s="16">
        <v>6.9208319999999999</v>
      </c>
      <c r="AP234" s="102">
        <v>85894</v>
      </c>
      <c r="AQ234" s="102" t="s">
        <v>85</v>
      </c>
      <c r="AR234" s="102" t="s">
        <v>128</v>
      </c>
    </row>
    <row r="235" spans="1:44" x14ac:dyDescent="0.25">
      <c r="A235" s="102" t="s">
        <v>673</v>
      </c>
      <c r="B235" s="102" t="s">
        <v>653</v>
      </c>
      <c r="C235" s="102">
        <v>1</v>
      </c>
      <c r="D235" s="102">
        <v>1</v>
      </c>
      <c r="E235" s="102">
        <v>0</v>
      </c>
      <c r="F235" s="102">
        <v>54</v>
      </c>
      <c r="G235" s="102">
        <v>55</v>
      </c>
      <c r="H235" s="102">
        <v>54</v>
      </c>
      <c r="I235" s="16">
        <v>3.021944</v>
      </c>
      <c r="J235" s="102">
        <v>58</v>
      </c>
      <c r="K235" s="102">
        <v>5267</v>
      </c>
      <c r="L235" s="102">
        <v>2985</v>
      </c>
      <c r="M235" s="102" t="s">
        <v>208</v>
      </c>
      <c r="N235" s="16">
        <v>3.541944</v>
      </c>
      <c r="AP235" s="102">
        <v>85901</v>
      </c>
      <c r="AQ235" s="102" t="s">
        <v>87</v>
      </c>
      <c r="AR235" s="102" t="s">
        <v>128</v>
      </c>
    </row>
    <row r="236" spans="1:44" x14ac:dyDescent="0.25">
      <c r="A236" s="102" t="s">
        <v>676</v>
      </c>
      <c r="B236" s="102" t="s">
        <v>615</v>
      </c>
      <c r="C236" s="102">
        <v>14</v>
      </c>
      <c r="D236" s="102">
        <v>0</v>
      </c>
      <c r="E236" s="102">
        <v>14</v>
      </c>
      <c r="F236" s="102">
        <v>170</v>
      </c>
      <c r="G236" s="102">
        <v>170</v>
      </c>
      <c r="H236" s="102">
        <v>168</v>
      </c>
      <c r="I236" s="16">
        <v>5.4869440000000003</v>
      </c>
      <c r="J236" s="102">
        <v>183</v>
      </c>
      <c r="K236" s="102">
        <v>6427</v>
      </c>
      <c r="L236" s="102">
        <v>7429</v>
      </c>
      <c r="M236" s="102" t="s">
        <v>397</v>
      </c>
      <c r="N236" s="16">
        <v>7.0008319999999999</v>
      </c>
      <c r="AP236" s="102">
        <v>85908</v>
      </c>
      <c r="AQ236" s="102" t="s">
        <v>122</v>
      </c>
      <c r="AR236" s="102" t="s">
        <v>128</v>
      </c>
    </row>
    <row r="237" spans="1:44" x14ac:dyDescent="0.25">
      <c r="A237" s="102" t="s">
        <v>676</v>
      </c>
      <c r="B237" s="102" t="s">
        <v>648</v>
      </c>
      <c r="C237" s="102">
        <v>2</v>
      </c>
      <c r="D237" s="102">
        <v>0</v>
      </c>
      <c r="E237" s="102">
        <v>2</v>
      </c>
      <c r="F237" s="102">
        <v>105</v>
      </c>
      <c r="G237" s="102">
        <v>105</v>
      </c>
      <c r="H237" s="102">
        <v>105</v>
      </c>
      <c r="I237" s="16">
        <v>4.3755550000000003</v>
      </c>
      <c r="J237" s="102">
        <v>113</v>
      </c>
      <c r="K237" s="102">
        <v>6396</v>
      </c>
      <c r="L237" s="102">
        <v>4522</v>
      </c>
      <c r="M237" s="102" t="s">
        <v>503</v>
      </c>
      <c r="N237" s="16">
        <v>4.9722220000000004</v>
      </c>
      <c r="AP237" s="102">
        <v>85986</v>
      </c>
      <c r="AQ237" s="102" t="s">
        <v>120</v>
      </c>
      <c r="AR237" s="102" t="s">
        <v>128</v>
      </c>
    </row>
    <row r="238" spans="1:44" x14ac:dyDescent="0.25">
      <c r="A238" s="102" t="s">
        <v>676</v>
      </c>
      <c r="B238" s="102" t="s">
        <v>652</v>
      </c>
      <c r="C238" s="102">
        <v>13</v>
      </c>
      <c r="D238" s="102">
        <v>0</v>
      </c>
      <c r="E238" s="102">
        <v>13</v>
      </c>
      <c r="F238" s="102">
        <v>228</v>
      </c>
      <c r="G238" s="102">
        <v>228</v>
      </c>
      <c r="H238" s="102">
        <v>227</v>
      </c>
      <c r="I238" s="16">
        <v>5.9408320000000003</v>
      </c>
      <c r="J238" s="102">
        <v>234</v>
      </c>
      <c r="K238" s="102">
        <v>10062</v>
      </c>
      <c r="L238" s="102">
        <v>4071</v>
      </c>
      <c r="M238" s="102" t="s">
        <v>502</v>
      </c>
      <c r="N238" s="16">
        <v>7.5619439999999996</v>
      </c>
      <c r="AP238" s="102">
        <v>85987</v>
      </c>
      <c r="AQ238" s="102" t="s">
        <v>121</v>
      </c>
      <c r="AR238" s="102" t="s">
        <v>128</v>
      </c>
    </row>
    <row r="239" spans="1:44" x14ac:dyDescent="0.25">
      <c r="A239" s="102" t="s">
        <v>676</v>
      </c>
      <c r="B239" s="102" t="s">
        <v>616</v>
      </c>
      <c r="C239" s="102">
        <v>0</v>
      </c>
      <c r="D239" s="102">
        <v>0</v>
      </c>
      <c r="E239" s="102">
        <v>0</v>
      </c>
      <c r="F239" s="102">
        <v>196</v>
      </c>
      <c r="G239" s="102">
        <v>196</v>
      </c>
      <c r="H239" s="102">
        <v>196</v>
      </c>
      <c r="I239" s="16">
        <v>5.282222</v>
      </c>
      <c r="J239" s="102">
        <v>207</v>
      </c>
      <c r="K239" s="102">
        <v>7981</v>
      </c>
      <c r="L239" s="102">
        <v>1549</v>
      </c>
      <c r="M239" s="102" t="s">
        <v>607</v>
      </c>
      <c r="N239" s="16">
        <v>5.9463879999999998</v>
      </c>
      <c r="AP239" s="102">
        <v>86005</v>
      </c>
      <c r="AQ239" s="102" t="s">
        <v>117</v>
      </c>
      <c r="AR239" s="102" t="s">
        <v>128</v>
      </c>
    </row>
    <row r="240" spans="1:44" x14ac:dyDescent="0.25">
      <c r="A240" s="102" t="s">
        <v>676</v>
      </c>
      <c r="B240" s="102" t="s">
        <v>647</v>
      </c>
      <c r="C240" s="102">
        <v>9</v>
      </c>
      <c r="D240" s="102">
        <v>1</v>
      </c>
      <c r="E240" s="102">
        <v>8</v>
      </c>
      <c r="F240" s="102">
        <v>258</v>
      </c>
      <c r="G240" s="102">
        <v>258</v>
      </c>
      <c r="H240" s="102">
        <v>258</v>
      </c>
      <c r="I240" s="16">
        <v>5.2044439999999996</v>
      </c>
      <c r="J240" s="102">
        <v>260</v>
      </c>
      <c r="K240" s="102">
        <v>6784</v>
      </c>
      <c r="L240" s="102">
        <v>3022</v>
      </c>
      <c r="M240" s="102" t="s">
        <v>517</v>
      </c>
      <c r="N240" s="16">
        <v>6.7016660000000003</v>
      </c>
      <c r="AP240" s="102">
        <v>86346</v>
      </c>
      <c r="AQ240" s="102" t="s">
        <v>114</v>
      </c>
      <c r="AR240" s="102" t="s">
        <v>128</v>
      </c>
    </row>
    <row r="241" spans="1:44" x14ac:dyDescent="0.25">
      <c r="A241" s="102" t="s">
        <v>676</v>
      </c>
      <c r="B241" s="102" t="s">
        <v>617</v>
      </c>
      <c r="C241" s="102">
        <v>2</v>
      </c>
      <c r="D241" s="102">
        <v>0</v>
      </c>
      <c r="E241" s="102">
        <v>2</v>
      </c>
      <c r="F241" s="102">
        <v>182</v>
      </c>
      <c r="G241" s="102">
        <v>183</v>
      </c>
      <c r="H241" s="102">
        <v>182</v>
      </c>
      <c r="I241" s="16">
        <v>4.5594429999999999</v>
      </c>
      <c r="J241" s="102">
        <v>201</v>
      </c>
      <c r="K241" s="102">
        <v>9844</v>
      </c>
      <c r="L241" s="102">
        <v>1781</v>
      </c>
      <c r="M241" s="102" t="s">
        <v>571</v>
      </c>
      <c r="N241" s="16">
        <v>5.8538880000000004</v>
      </c>
      <c r="AP241" s="102">
        <v>86007</v>
      </c>
      <c r="AQ241" s="102" t="s">
        <v>123</v>
      </c>
      <c r="AR241" s="102" t="s">
        <v>128</v>
      </c>
    </row>
    <row r="242" spans="1:44" x14ac:dyDescent="0.25">
      <c r="A242" s="102" t="s">
        <v>676</v>
      </c>
      <c r="B242" s="102" t="s">
        <v>618</v>
      </c>
      <c r="C242" s="102">
        <v>7</v>
      </c>
      <c r="D242" s="102">
        <v>0</v>
      </c>
      <c r="E242" s="102">
        <v>7</v>
      </c>
      <c r="F242" s="102">
        <v>152</v>
      </c>
      <c r="G242" s="102">
        <v>152</v>
      </c>
      <c r="H242" s="102">
        <v>116</v>
      </c>
      <c r="I242" s="16">
        <v>6.197222</v>
      </c>
      <c r="J242" s="102">
        <v>165</v>
      </c>
      <c r="K242" s="102">
        <v>5961</v>
      </c>
      <c r="L242" s="102">
        <v>9114</v>
      </c>
      <c r="M242" s="102" t="s">
        <v>451</v>
      </c>
      <c r="N242" s="16">
        <v>6.9572219999999998</v>
      </c>
      <c r="AP242" s="102">
        <v>86013</v>
      </c>
      <c r="AQ242" s="102" t="s">
        <v>124</v>
      </c>
      <c r="AR242" s="102" t="s">
        <v>128</v>
      </c>
    </row>
    <row r="243" spans="1:44" x14ac:dyDescent="0.25">
      <c r="A243" s="102" t="s">
        <v>676</v>
      </c>
      <c r="B243" s="102" t="s">
        <v>619</v>
      </c>
      <c r="C243" s="102">
        <v>4</v>
      </c>
      <c r="D243" s="102">
        <v>2</v>
      </c>
      <c r="E243" s="102">
        <v>2</v>
      </c>
      <c r="F243" s="102">
        <v>115</v>
      </c>
      <c r="G243" s="102">
        <v>115</v>
      </c>
      <c r="H243" s="102">
        <v>115</v>
      </c>
      <c r="I243" s="16">
        <v>5.0113880000000002</v>
      </c>
      <c r="J243" s="102">
        <v>116</v>
      </c>
      <c r="K243" s="102">
        <v>6261</v>
      </c>
      <c r="L243" s="102">
        <v>3561</v>
      </c>
      <c r="M243" s="102" t="s">
        <v>138</v>
      </c>
      <c r="N243" s="16">
        <v>5.835833</v>
      </c>
      <c r="AP243" s="102">
        <v>86924</v>
      </c>
      <c r="AQ243" s="102" t="s">
        <v>389</v>
      </c>
      <c r="AR243" s="102" t="s">
        <v>128</v>
      </c>
    </row>
    <row r="244" spans="1:44" x14ac:dyDescent="0.25">
      <c r="A244" s="102" t="s">
        <v>676</v>
      </c>
      <c r="B244" s="102" t="s">
        <v>620</v>
      </c>
      <c r="C244" s="102">
        <v>3</v>
      </c>
      <c r="D244" s="102">
        <v>3</v>
      </c>
      <c r="E244" s="102">
        <v>0</v>
      </c>
      <c r="F244" s="102">
        <v>59</v>
      </c>
      <c r="G244" s="102">
        <v>59</v>
      </c>
      <c r="H244" s="102">
        <v>59</v>
      </c>
      <c r="I244" s="16">
        <v>4.9511099999999999</v>
      </c>
      <c r="J244" s="102">
        <v>60</v>
      </c>
      <c r="K244" s="102">
        <v>7382</v>
      </c>
      <c r="L244" s="102">
        <v>4159</v>
      </c>
      <c r="M244" s="102" t="s">
        <v>117</v>
      </c>
      <c r="N244" s="16">
        <v>5.4636100000000001</v>
      </c>
      <c r="AP244" s="102">
        <v>85038</v>
      </c>
      <c r="AQ244" s="102" t="s">
        <v>517</v>
      </c>
      <c r="AR244" s="102" t="s">
        <v>39</v>
      </c>
    </row>
    <row r="245" spans="1:44" x14ac:dyDescent="0.25">
      <c r="A245" s="102" t="s">
        <v>676</v>
      </c>
      <c r="B245" s="102" t="s">
        <v>621</v>
      </c>
      <c r="C245" s="102">
        <v>1</v>
      </c>
      <c r="D245" s="102">
        <v>1</v>
      </c>
      <c r="E245" s="102">
        <v>0</v>
      </c>
      <c r="F245" s="102">
        <v>175</v>
      </c>
      <c r="G245" s="102">
        <v>175</v>
      </c>
      <c r="H245" s="102">
        <v>175</v>
      </c>
      <c r="I245" s="16">
        <v>6.0169439999999996</v>
      </c>
      <c r="J245" s="102">
        <v>181</v>
      </c>
      <c r="K245" s="102">
        <v>5851</v>
      </c>
      <c r="L245" s="102">
        <v>4674</v>
      </c>
      <c r="M245" s="102" t="s">
        <v>212</v>
      </c>
      <c r="N245" s="16">
        <v>6.9516660000000003</v>
      </c>
      <c r="AP245" s="102">
        <v>85045</v>
      </c>
      <c r="AQ245" s="102" t="s">
        <v>555</v>
      </c>
      <c r="AR245" s="102" t="s">
        <v>39</v>
      </c>
    </row>
    <row r="246" spans="1:44" x14ac:dyDescent="0.25">
      <c r="A246" s="102" t="s">
        <v>676</v>
      </c>
      <c r="B246" s="102" t="s">
        <v>622</v>
      </c>
      <c r="C246" s="102">
        <v>9</v>
      </c>
      <c r="D246" s="102">
        <v>2</v>
      </c>
      <c r="E246" s="102">
        <v>7</v>
      </c>
      <c r="F246" s="102">
        <v>101</v>
      </c>
      <c r="G246" s="102">
        <v>101</v>
      </c>
      <c r="H246" s="102">
        <v>101</v>
      </c>
      <c r="I246" s="16">
        <v>7.5238880000000004</v>
      </c>
      <c r="J246" s="102">
        <v>113</v>
      </c>
      <c r="K246" s="102">
        <v>15265</v>
      </c>
      <c r="L246" s="102">
        <v>4535</v>
      </c>
      <c r="M246" s="102" t="s">
        <v>120</v>
      </c>
      <c r="N246" s="16">
        <v>8.3402770000000004</v>
      </c>
      <c r="AP246" s="102">
        <v>85549</v>
      </c>
      <c r="AQ246" s="102" t="s">
        <v>208</v>
      </c>
      <c r="AR246" s="102" t="s">
        <v>128</v>
      </c>
    </row>
    <row r="247" spans="1:44" x14ac:dyDescent="0.25">
      <c r="A247" s="102" t="s">
        <v>676</v>
      </c>
      <c r="B247" s="102" t="s">
        <v>623</v>
      </c>
      <c r="C247" s="102">
        <v>0</v>
      </c>
      <c r="D247" s="102">
        <v>0</v>
      </c>
      <c r="E247" s="102">
        <v>0</v>
      </c>
      <c r="F247" s="102">
        <v>176</v>
      </c>
      <c r="G247" s="102">
        <v>176</v>
      </c>
      <c r="H247" s="102">
        <v>176</v>
      </c>
      <c r="I247" s="16">
        <v>5.9183319999999995</v>
      </c>
      <c r="J247" s="102">
        <v>179</v>
      </c>
      <c r="K247" s="102">
        <v>2583</v>
      </c>
      <c r="L247" s="102">
        <v>7656</v>
      </c>
      <c r="M247" s="102" t="s">
        <v>35</v>
      </c>
      <c r="N247" s="16">
        <v>6.9344440000000001</v>
      </c>
      <c r="AP247" s="102">
        <v>85994</v>
      </c>
      <c r="AQ247" s="102" t="s">
        <v>210</v>
      </c>
      <c r="AR247" s="102" t="s">
        <v>128</v>
      </c>
    </row>
    <row r="248" spans="1:44" x14ac:dyDescent="0.25">
      <c r="A248" s="102" t="s">
        <v>676</v>
      </c>
      <c r="B248" s="102" t="s">
        <v>624</v>
      </c>
      <c r="C248" s="102">
        <v>4</v>
      </c>
      <c r="D248" s="102">
        <v>0</v>
      </c>
      <c r="E248" s="102">
        <v>4</v>
      </c>
      <c r="F248" s="102">
        <v>103</v>
      </c>
      <c r="G248" s="102">
        <v>103</v>
      </c>
      <c r="H248" s="102">
        <v>103</v>
      </c>
      <c r="I248" s="16">
        <v>4.1908329999999996</v>
      </c>
      <c r="J248" s="102">
        <v>109</v>
      </c>
      <c r="K248" s="102">
        <v>3386</v>
      </c>
      <c r="L248" s="102">
        <v>6038</v>
      </c>
      <c r="M248" s="102" t="s">
        <v>436</v>
      </c>
      <c r="N248" s="16">
        <v>4.8105549999999999</v>
      </c>
      <c r="AP248" s="102">
        <v>86015</v>
      </c>
      <c r="AQ248" s="102" t="s">
        <v>212</v>
      </c>
      <c r="AR248" s="102" t="s">
        <v>128</v>
      </c>
    </row>
    <row r="249" spans="1:44" x14ac:dyDescent="0.25">
      <c r="A249" s="102" t="s">
        <v>676</v>
      </c>
      <c r="B249" s="102" t="s">
        <v>645</v>
      </c>
      <c r="C249" s="102">
        <v>3</v>
      </c>
      <c r="D249" s="102">
        <v>0</v>
      </c>
      <c r="E249" s="102">
        <v>3</v>
      </c>
      <c r="F249" s="102">
        <v>255</v>
      </c>
      <c r="G249" s="102">
        <v>255</v>
      </c>
      <c r="H249" s="102">
        <v>244</v>
      </c>
      <c r="I249" s="16">
        <v>5.4697209999999998</v>
      </c>
      <c r="J249" s="102">
        <v>279</v>
      </c>
      <c r="K249" s="102">
        <v>8976</v>
      </c>
      <c r="L249" s="102">
        <v>2675</v>
      </c>
      <c r="M249" s="102" t="s">
        <v>477</v>
      </c>
      <c r="N249" s="16">
        <v>6.9647209999999999</v>
      </c>
      <c r="AP249" s="102">
        <v>86341</v>
      </c>
      <c r="AQ249" s="102" t="s">
        <v>219</v>
      </c>
      <c r="AR249" s="102" t="s">
        <v>128</v>
      </c>
    </row>
    <row r="250" spans="1:44" x14ac:dyDescent="0.25">
      <c r="A250" s="102" t="s">
        <v>676</v>
      </c>
      <c r="B250" s="102" t="s">
        <v>674</v>
      </c>
      <c r="C250" s="102">
        <v>4</v>
      </c>
      <c r="D250" s="102">
        <v>1</v>
      </c>
      <c r="E250" s="102">
        <v>3</v>
      </c>
      <c r="F250" s="102">
        <v>153</v>
      </c>
      <c r="G250" s="102">
        <v>154</v>
      </c>
      <c r="H250" s="102">
        <v>154</v>
      </c>
      <c r="I250" s="16">
        <v>5.7636099999999999</v>
      </c>
      <c r="J250" s="102">
        <v>166</v>
      </c>
      <c r="K250" s="102">
        <v>5587</v>
      </c>
      <c r="L250" s="102">
        <v>5675</v>
      </c>
      <c r="M250" s="102" t="s">
        <v>219</v>
      </c>
      <c r="N250" s="16">
        <v>6.7502769999999996</v>
      </c>
      <c r="AP250" s="102">
        <v>86914</v>
      </c>
      <c r="AQ250" s="102" t="s">
        <v>260</v>
      </c>
      <c r="AR250" s="102" t="s">
        <v>128</v>
      </c>
    </row>
    <row r="251" spans="1:44" x14ac:dyDescent="0.25">
      <c r="A251" s="102" t="s">
        <v>676</v>
      </c>
      <c r="B251" s="102" t="s">
        <v>625</v>
      </c>
      <c r="C251" s="102">
        <v>9</v>
      </c>
      <c r="D251" s="102">
        <v>1</v>
      </c>
      <c r="E251" s="102">
        <v>8</v>
      </c>
      <c r="F251" s="102">
        <v>100</v>
      </c>
      <c r="G251" s="102">
        <v>100</v>
      </c>
      <c r="H251" s="102">
        <v>93</v>
      </c>
      <c r="I251" s="16">
        <v>4.8066659999999999</v>
      </c>
      <c r="J251" s="102">
        <v>107</v>
      </c>
      <c r="K251" s="102">
        <v>7231</v>
      </c>
      <c r="L251" s="102">
        <v>4263</v>
      </c>
      <c r="M251" s="102" t="s">
        <v>244</v>
      </c>
      <c r="N251" s="16">
        <v>5.3180549999999993</v>
      </c>
      <c r="AP251" s="102">
        <v>86920</v>
      </c>
      <c r="AQ251" s="102" t="s">
        <v>384</v>
      </c>
      <c r="AR251" s="102" t="s">
        <v>128</v>
      </c>
    </row>
    <row r="252" spans="1:44" x14ac:dyDescent="0.25">
      <c r="A252" s="102" t="s">
        <v>676</v>
      </c>
      <c r="B252" s="102" t="s">
        <v>626</v>
      </c>
      <c r="C252" s="102">
        <v>1</v>
      </c>
      <c r="D252" s="102">
        <v>0</v>
      </c>
      <c r="E252" s="102">
        <v>1</v>
      </c>
      <c r="F252" s="102">
        <v>212</v>
      </c>
      <c r="G252" s="102">
        <v>212</v>
      </c>
      <c r="H252" s="102">
        <v>212</v>
      </c>
      <c r="I252" s="16">
        <v>5.3030549999999996</v>
      </c>
      <c r="J252" s="102">
        <v>214</v>
      </c>
      <c r="K252" s="102">
        <v>4540</v>
      </c>
      <c r="L252" s="102">
        <v>4591</v>
      </c>
      <c r="M252" s="102" t="s">
        <v>609</v>
      </c>
      <c r="N252" s="16">
        <v>5.9675000000000002</v>
      </c>
      <c r="AP252" s="102"/>
      <c r="AQ252" s="102" t="s">
        <v>387</v>
      </c>
      <c r="AR252" s="102" t="s">
        <v>128</v>
      </c>
    </row>
    <row r="253" spans="1:44" x14ac:dyDescent="0.25">
      <c r="A253" s="102" t="s">
        <v>676</v>
      </c>
      <c r="B253" s="102" t="s">
        <v>627</v>
      </c>
      <c r="C253" s="102">
        <v>5</v>
      </c>
      <c r="D253" s="102">
        <v>1</v>
      </c>
      <c r="E253" s="102">
        <v>4</v>
      </c>
      <c r="F253" s="102">
        <v>146</v>
      </c>
      <c r="G253" s="102">
        <v>147</v>
      </c>
      <c r="H253" s="102">
        <v>146</v>
      </c>
      <c r="I253" s="16">
        <v>5.0063880000000003</v>
      </c>
      <c r="J253" s="102">
        <v>153</v>
      </c>
      <c r="K253" s="102">
        <v>6055</v>
      </c>
      <c r="L253" s="102">
        <v>7379</v>
      </c>
      <c r="M253" s="102" t="s">
        <v>121</v>
      </c>
      <c r="N253" s="16">
        <v>6.9347219999999998</v>
      </c>
      <c r="AP253" s="102">
        <v>87384</v>
      </c>
      <c r="AQ253" s="102" t="s">
        <v>390</v>
      </c>
      <c r="AR253" s="102" t="s">
        <v>128</v>
      </c>
    </row>
    <row r="254" spans="1:44" x14ac:dyDescent="0.25">
      <c r="A254" s="102" t="s">
        <v>676</v>
      </c>
      <c r="B254" s="102" t="s">
        <v>649</v>
      </c>
      <c r="C254" s="102">
        <v>6</v>
      </c>
      <c r="D254" s="102">
        <v>0</v>
      </c>
      <c r="E254" s="102">
        <v>6</v>
      </c>
      <c r="F254" s="102">
        <v>169</v>
      </c>
      <c r="G254" s="102">
        <v>169</v>
      </c>
      <c r="H254" s="102">
        <v>160</v>
      </c>
      <c r="I254" s="16">
        <v>3.97</v>
      </c>
      <c r="J254" s="102">
        <v>171</v>
      </c>
      <c r="K254" s="102">
        <v>4134</v>
      </c>
      <c r="L254" s="102">
        <v>1834</v>
      </c>
      <c r="M254" s="102" t="s">
        <v>557</v>
      </c>
      <c r="N254" s="16">
        <v>4.5202770000000001</v>
      </c>
      <c r="AP254" s="102">
        <v>87391</v>
      </c>
      <c r="AQ254" s="102" t="s">
        <v>436</v>
      </c>
      <c r="AR254" s="102" t="s">
        <v>128</v>
      </c>
    </row>
    <row r="255" spans="1:44" x14ac:dyDescent="0.25">
      <c r="A255" s="102" t="s">
        <v>676</v>
      </c>
      <c r="B255" s="102" t="s">
        <v>628</v>
      </c>
      <c r="C255" s="102">
        <v>3</v>
      </c>
      <c r="D255" s="102">
        <v>0</v>
      </c>
      <c r="E255" s="102">
        <v>3</v>
      </c>
      <c r="F255" s="102">
        <v>105</v>
      </c>
      <c r="G255" s="102">
        <v>105</v>
      </c>
      <c r="H255" s="102">
        <v>105</v>
      </c>
      <c r="I255" s="16">
        <v>5.038888</v>
      </c>
      <c r="J255" s="102">
        <v>110</v>
      </c>
      <c r="K255" s="102">
        <v>5075</v>
      </c>
      <c r="L255" s="102">
        <v>4627</v>
      </c>
      <c r="M255" s="102" t="s">
        <v>124</v>
      </c>
      <c r="N255" s="16">
        <v>5.8816660000000001</v>
      </c>
      <c r="AP255" s="102">
        <v>89012</v>
      </c>
      <c r="AQ255" s="102" t="s">
        <v>393</v>
      </c>
      <c r="AR255" s="102" t="s">
        <v>128</v>
      </c>
    </row>
    <row r="256" spans="1:44" x14ac:dyDescent="0.25">
      <c r="A256" s="102" t="s">
        <v>676</v>
      </c>
      <c r="B256" s="102" t="s">
        <v>629</v>
      </c>
      <c r="C256" s="102">
        <v>2</v>
      </c>
      <c r="D256" s="102">
        <v>0</v>
      </c>
      <c r="E256" s="102">
        <v>2</v>
      </c>
      <c r="F256" s="102">
        <v>186</v>
      </c>
      <c r="G256" s="102">
        <v>186</v>
      </c>
      <c r="H256" s="102">
        <v>176</v>
      </c>
      <c r="I256" s="16">
        <v>6.2008320000000001</v>
      </c>
      <c r="J256" s="102">
        <v>191</v>
      </c>
      <c r="K256" s="102">
        <v>5868</v>
      </c>
      <c r="L256" s="102">
        <v>5788</v>
      </c>
      <c r="M256" s="102" t="s">
        <v>87</v>
      </c>
      <c r="N256" s="16">
        <v>7.1502759999999999</v>
      </c>
      <c r="AP256" s="102">
        <v>85553</v>
      </c>
      <c r="AQ256" s="102" t="s">
        <v>397</v>
      </c>
      <c r="AR256" s="102" t="s">
        <v>128</v>
      </c>
    </row>
    <row r="257" spans="1:44" x14ac:dyDescent="0.25">
      <c r="A257" s="102" t="s">
        <v>676</v>
      </c>
      <c r="B257" s="102" t="s">
        <v>630</v>
      </c>
      <c r="C257" s="102">
        <v>6</v>
      </c>
      <c r="D257" s="102">
        <v>0</v>
      </c>
      <c r="E257" s="102">
        <v>6</v>
      </c>
      <c r="F257" s="102">
        <v>148</v>
      </c>
      <c r="G257" s="102">
        <v>148</v>
      </c>
      <c r="H257" s="102">
        <v>148</v>
      </c>
      <c r="I257" s="16">
        <v>4.2194440000000002</v>
      </c>
      <c r="J257" s="102">
        <v>155</v>
      </c>
      <c r="K257" s="102">
        <v>5924</v>
      </c>
      <c r="L257" s="102">
        <v>1934</v>
      </c>
      <c r="M257" s="102" t="s">
        <v>516</v>
      </c>
      <c r="N257" s="16">
        <v>4.8033330000000003</v>
      </c>
      <c r="AP257" s="102">
        <v>85559</v>
      </c>
      <c r="AQ257" s="102" t="s">
        <v>451</v>
      </c>
      <c r="AR257" s="102" t="s">
        <v>128</v>
      </c>
    </row>
    <row r="258" spans="1:44" x14ac:dyDescent="0.25">
      <c r="A258" s="102" t="s">
        <v>676</v>
      </c>
      <c r="B258" s="102" t="s">
        <v>631</v>
      </c>
      <c r="C258" s="102">
        <v>2</v>
      </c>
      <c r="D258" s="102">
        <v>0</v>
      </c>
      <c r="E258" s="102">
        <v>2</v>
      </c>
      <c r="F258" s="102">
        <v>171</v>
      </c>
      <c r="G258" s="102">
        <v>171</v>
      </c>
      <c r="H258" s="102">
        <v>166</v>
      </c>
      <c r="I258" s="16">
        <v>4.4097200000000001</v>
      </c>
      <c r="J258" s="102">
        <v>179</v>
      </c>
      <c r="K258" s="102">
        <v>4594</v>
      </c>
      <c r="L258" s="102">
        <v>2283</v>
      </c>
      <c r="M258" s="102" t="s">
        <v>611</v>
      </c>
      <c r="N258" s="16">
        <v>4.9905540000000004</v>
      </c>
      <c r="AP258" s="102">
        <v>85571</v>
      </c>
      <c r="AQ258" s="102" t="s">
        <v>477</v>
      </c>
      <c r="AR258" s="102" t="s">
        <v>128</v>
      </c>
    </row>
    <row r="259" spans="1:44" x14ac:dyDescent="0.25">
      <c r="A259" s="102" t="s">
        <v>676</v>
      </c>
      <c r="B259" s="102" t="s">
        <v>650</v>
      </c>
      <c r="C259" s="102">
        <v>18</v>
      </c>
      <c r="D259" s="102">
        <v>0</v>
      </c>
      <c r="E259" s="102">
        <v>18</v>
      </c>
      <c r="F259" s="102">
        <v>182</v>
      </c>
      <c r="G259" s="102">
        <v>182</v>
      </c>
      <c r="H259" s="102">
        <v>180</v>
      </c>
      <c r="I259" s="16">
        <v>4.6186100000000003</v>
      </c>
      <c r="J259" s="102">
        <v>194</v>
      </c>
      <c r="K259" s="102">
        <v>7591</v>
      </c>
      <c r="L259" s="102">
        <v>2296</v>
      </c>
      <c r="M259" s="102" t="s">
        <v>555</v>
      </c>
      <c r="N259" s="16">
        <v>5.9619429999999998</v>
      </c>
      <c r="AP259" s="102">
        <v>85035</v>
      </c>
      <c r="AQ259" s="102" t="s">
        <v>502</v>
      </c>
      <c r="AR259" s="102" t="s">
        <v>128</v>
      </c>
    </row>
    <row r="260" spans="1:44" x14ac:dyDescent="0.25">
      <c r="A260" s="102" t="s">
        <v>676</v>
      </c>
      <c r="B260" s="102" t="s">
        <v>677</v>
      </c>
      <c r="C260" s="102">
        <v>4</v>
      </c>
      <c r="D260" s="102">
        <v>2</v>
      </c>
      <c r="E260" s="102">
        <v>2</v>
      </c>
      <c r="F260" s="102">
        <v>66</v>
      </c>
      <c r="G260" s="102">
        <v>66</v>
      </c>
      <c r="H260" s="102">
        <v>65</v>
      </c>
      <c r="I260" s="16">
        <v>6.2722220000000002</v>
      </c>
      <c r="J260" s="102">
        <v>75</v>
      </c>
      <c r="K260" s="102">
        <v>10362</v>
      </c>
      <c r="L260" s="102">
        <v>8447</v>
      </c>
      <c r="M260" s="102" t="s">
        <v>7</v>
      </c>
      <c r="N260" s="16">
        <v>6.8119440000000004</v>
      </c>
      <c r="AP260" s="102">
        <v>85051</v>
      </c>
      <c r="AQ260" s="102" t="s">
        <v>503</v>
      </c>
      <c r="AR260" s="102" t="s">
        <v>128</v>
      </c>
    </row>
    <row r="261" spans="1:44" x14ac:dyDescent="0.25">
      <c r="A261" s="102" t="s">
        <v>676</v>
      </c>
      <c r="B261" s="102" t="s">
        <v>632</v>
      </c>
      <c r="C261" s="102">
        <v>11</v>
      </c>
      <c r="D261" s="102">
        <v>1</v>
      </c>
      <c r="E261" s="102">
        <v>10</v>
      </c>
      <c r="F261" s="102">
        <v>161</v>
      </c>
      <c r="G261" s="102">
        <v>161</v>
      </c>
      <c r="H261" s="102">
        <v>157</v>
      </c>
      <c r="I261" s="16">
        <v>5.2222210000000002</v>
      </c>
      <c r="J261" s="102">
        <v>186</v>
      </c>
      <c r="K261" s="102">
        <v>7876</v>
      </c>
      <c r="L261" s="102">
        <v>2508</v>
      </c>
      <c r="M261" s="102" t="s">
        <v>576</v>
      </c>
      <c r="N261" s="16">
        <v>5.9369440000000004</v>
      </c>
      <c r="AP261" s="102">
        <v>85574</v>
      </c>
      <c r="AQ261" s="102" t="s">
        <v>513</v>
      </c>
      <c r="AR261" s="102" t="s">
        <v>128</v>
      </c>
    </row>
    <row r="262" spans="1:44" x14ac:dyDescent="0.25">
      <c r="A262" s="102" t="s">
        <v>676</v>
      </c>
      <c r="B262" s="102" t="s">
        <v>633</v>
      </c>
      <c r="C262" s="102">
        <v>0</v>
      </c>
      <c r="D262" s="102">
        <v>0</v>
      </c>
      <c r="E262" s="102">
        <v>0</v>
      </c>
      <c r="F262" s="102">
        <v>214</v>
      </c>
      <c r="G262" s="102">
        <v>215</v>
      </c>
      <c r="H262" s="102">
        <v>214</v>
      </c>
      <c r="I262" s="16">
        <v>5.3033330000000003</v>
      </c>
      <c r="J262" s="102">
        <v>226</v>
      </c>
      <c r="K262" s="102">
        <v>5881</v>
      </c>
      <c r="L262" s="102">
        <v>2570</v>
      </c>
      <c r="M262" s="102" t="s">
        <v>582</v>
      </c>
      <c r="N262" s="16">
        <v>5.9772220000000003</v>
      </c>
      <c r="AP262" s="102"/>
      <c r="AQ262" s="102" t="s">
        <v>89</v>
      </c>
      <c r="AR262" s="102" t="s">
        <v>39</v>
      </c>
    </row>
    <row r="263" spans="1:44" x14ac:dyDescent="0.25">
      <c r="A263" s="102" t="s">
        <v>676</v>
      </c>
      <c r="B263" s="102" t="s">
        <v>634</v>
      </c>
      <c r="C263" s="102">
        <v>1</v>
      </c>
      <c r="D263" s="102">
        <v>0</v>
      </c>
      <c r="E263" s="102">
        <v>1</v>
      </c>
      <c r="F263" s="102">
        <v>225</v>
      </c>
      <c r="G263" s="102">
        <v>225</v>
      </c>
      <c r="H263" s="102">
        <v>225</v>
      </c>
      <c r="I263" s="16">
        <v>5.1161110000000001</v>
      </c>
      <c r="J263" s="102">
        <v>250</v>
      </c>
      <c r="K263" s="102">
        <v>5228</v>
      </c>
      <c r="L263" s="102">
        <v>1469</v>
      </c>
      <c r="M263" s="102" t="s">
        <v>605</v>
      </c>
      <c r="N263" s="16">
        <v>5.7324999999999999</v>
      </c>
      <c r="AP263" s="102">
        <v>86772</v>
      </c>
      <c r="AQ263" s="102" t="s">
        <v>213</v>
      </c>
      <c r="AR263" s="102" t="s">
        <v>39</v>
      </c>
    </row>
    <row r="264" spans="1:44" x14ac:dyDescent="0.25">
      <c r="A264" s="102" t="s">
        <v>676</v>
      </c>
      <c r="B264" s="102" t="s">
        <v>651</v>
      </c>
      <c r="C264" s="102">
        <v>5</v>
      </c>
      <c r="D264" s="102">
        <v>2</v>
      </c>
      <c r="E264" s="102">
        <v>3</v>
      </c>
      <c r="F264" s="102">
        <v>94</v>
      </c>
      <c r="G264" s="102">
        <v>94</v>
      </c>
      <c r="H264" s="102">
        <v>94</v>
      </c>
      <c r="I264" s="16">
        <v>4.4322220000000003</v>
      </c>
      <c r="J264" s="102">
        <v>103</v>
      </c>
      <c r="K264" s="102">
        <v>6125</v>
      </c>
      <c r="L264" s="102">
        <v>5499</v>
      </c>
      <c r="M264" s="102" t="s">
        <v>384</v>
      </c>
      <c r="N264" s="16">
        <v>5.0163880000000001</v>
      </c>
      <c r="AP264" s="102">
        <v>86471</v>
      </c>
      <c r="AQ264" s="102" t="s">
        <v>222</v>
      </c>
      <c r="AR264" s="102" t="s">
        <v>39</v>
      </c>
    </row>
    <row r="265" spans="1:44" x14ac:dyDescent="0.25">
      <c r="A265" s="102" t="s">
        <v>676</v>
      </c>
      <c r="B265" s="102" t="s">
        <v>635</v>
      </c>
      <c r="C265" s="102">
        <v>5</v>
      </c>
      <c r="D265" s="102">
        <v>0</v>
      </c>
      <c r="E265" s="102">
        <v>5</v>
      </c>
      <c r="F265" s="102">
        <v>113</v>
      </c>
      <c r="G265" s="102">
        <v>113</v>
      </c>
      <c r="H265" s="102">
        <v>113</v>
      </c>
      <c r="I265" s="16">
        <v>4.368055</v>
      </c>
      <c r="J265" s="102">
        <v>120</v>
      </c>
      <c r="K265" s="102">
        <v>6414</v>
      </c>
      <c r="L265" s="102">
        <v>3642</v>
      </c>
      <c r="M265" s="102" t="s">
        <v>612</v>
      </c>
      <c r="N265" s="16">
        <v>4.99</v>
      </c>
      <c r="AP265" s="102">
        <v>86807</v>
      </c>
      <c r="AQ265" s="102" t="s">
        <v>244</v>
      </c>
      <c r="AR265" s="102" t="s">
        <v>39</v>
      </c>
    </row>
    <row r="266" spans="1:44" x14ac:dyDescent="0.25">
      <c r="A266" s="102" t="s">
        <v>676</v>
      </c>
      <c r="B266" s="102" t="s">
        <v>638</v>
      </c>
      <c r="C266" s="102">
        <v>20</v>
      </c>
      <c r="D266" s="102">
        <v>0</v>
      </c>
      <c r="E266" s="102">
        <v>20</v>
      </c>
      <c r="F266" s="102">
        <v>93</v>
      </c>
      <c r="G266" s="102">
        <v>95</v>
      </c>
      <c r="H266" s="102">
        <v>93</v>
      </c>
      <c r="I266" s="16">
        <v>4.3819429999999997</v>
      </c>
      <c r="J266" s="102">
        <v>108</v>
      </c>
      <c r="K266" s="102">
        <v>6034</v>
      </c>
      <c r="L266" s="102">
        <v>4975</v>
      </c>
      <c r="M266" s="102" t="s">
        <v>390</v>
      </c>
      <c r="N266" s="16">
        <v>4.9722209999999993</v>
      </c>
      <c r="AP266" s="102">
        <v>86808</v>
      </c>
      <c r="AQ266" s="102" t="s">
        <v>251</v>
      </c>
      <c r="AR266" s="102" t="s">
        <v>39</v>
      </c>
    </row>
    <row r="267" spans="1:44" x14ac:dyDescent="0.25">
      <c r="A267" s="102" t="s">
        <v>676</v>
      </c>
      <c r="B267" s="102" t="s">
        <v>639</v>
      </c>
      <c r="C267" s="102">
        <v>4</v>
      </c>
      <c r="D267" s="102">
        <v>0</v>
      </c>
      <c r="E267" s="102">
        <v>4</v>
      </c>
      <c r="F267" s="102">
        <v>117</v>
      </c>
      <c r="G267" s="102">
        <v>118</v>
      </c>
      <c r="H267" s="102">
        <v>117</v>
      </c>
      <c r="I267" s="16">
        <v>6.2674989999999999</v>
      </c>
      <c r="J267" s="102">
        <v>141</v>
      </c>
      <c r="K267" s="102">
        <v>9122</v>
      </c>
      <c r="L267" s="102">
        <v>4528</v>
      </c>
      <c r="M267" s="102" t="s">
        <v>573</v>
      </c>
      <c r="N267" s="16">
        <v>6.9677769999999999</v>
      </c>
      <c r="AP267" s="102">
        <v>85036</v>
      </c>
      <c r="AQ267" s="102" t="s">
        <v>518</v>
      </c>
      <c r="AR267" s="102" t="s">
        <v>39</v>
      </c>
    </row>
    <row r="268" spans="1:44" x14ac:dyDescent="0.25">
      <c r="A268" s="102" t="s">
        <v>676</v>
      </c>
      <c r="B268" s="102" t="s">
        <v>678</v>
      </c>
      <c r="C268" s="102">
        <v>7</v>
      </c>
      <c r="D268" s="102">
        <v>1</v>
      </c>
      <c r="E268" s="102">
        <v>6</v>
      </c>
      <c r="F268" s="102">
        <v>67</v>
      </c>
      <c r="G268" s="102">
        <v>67</v>
      </c>
      <c r="H268" s="102">
        <v>62</v>
      </c>
      <c r="I268" s="16">
        <v>5.1497220000000006</v>
      </c>
      <c r="J268" s="102">
        <v>95</v>
      </c>
      <c r="K268" s="102">
        <v>7963</v>
      </c>
      <c r="L268" s="102">
        <v>5878</v>
      </c>
      <c r="M268" s="102" t="s">
        <v>123</v>
      </c>
      <c r="N268" s="16">
        <v>6.6708320000000008</v>
      </c>
      <c r="AP268" s="102">
        <v>85563</v>
      </c>
      <c r="AQ268" s="102" t="s">
        <v>516</v>
      </c>
      <c r="AR268" s="102" t="s">
        <v>39</v>
      </c>
    </row>
    <row r="269" spans="1:44" x14ac:dyDescent="0.25">
      <c r="A269" s="102" t="s">
        <v>676</v>
      </c>
      <c r="B269" s="102" t="s">
        <v>640</v>
      </c>
      <c r="C269" s="102">
        <v>3</v>
      </c>
      <c r="D269" s="102">
        <v>0</v>
      </c>
      <c r="E269" s="102">
        <v>3</v>
      </c>
      <c r="F269" s="102">
        <v>209</v>
      </c>
      <c r="G269" s="102">
        <v>209</v>
      </c>
      <c r="H269" s="102">
        <v>208</v>
      </c>
      <c r="I269" s="16">
        <v>5.8322199999999995</v>
      </c>
      <c r="J269" s="102">
        <v>207</v>
      </c>
      <c r="K269" s="102">
        <v>4824</v>
      </c>
      <c r="L269" s="102">
        <v>5954</v>
      </c>
      <c r="M269" s="102" t="s">
        <v>389</v>
      </c>
      <c r="N269" s="16">
        <v>6.9333309999999999</v>
      </c>
      <c r="AP269" s="102">
        <v>87386</v>
      </c>
      <c r="AQ269" s="102" t="s">
        <v>557</v>
      </c>
      <c r="AR269" s="102" t="s">
        <v>39</v>
      </c>
    </row>
    <row r="270" spans="1:44" x14ac:dyDescent="0.25">
      <c r="A270" s="102" t="s">
        <v>676</v>
      </c>
      <c r="B270" s="102" t="s">
        <v>641</v>
      </c>
      <c r="C270" s="102">
        <v>9</v>
      </c>
      <c r="D270" s="102">
        <v>0</v>
      </c>
      <c r="E270" s="102">
        <v>9</v>
      </c>
      <c r="F270" s="102">
        <v>124</v>
      </c>
      <c r="G270" s="102">
        <v>124</v>
      </c>
      <c r="H270" s="102">
        <v>121</v>
      </c>
      <c r="I270" s="16">
        <v>4.4044439999999998</v>
      </c>
      <c r="J270" s="102">
        <v>128</v>
      </c>
      <c r="K270" s="102">
        <v>6090</v>
      </c>
      <c r="L270" s="102">
        <v>3099</v>
      </c>
      <c r="M270" s="102" t="s">
        <v>590</v>
      </c>
      <c r="N270" s="16">
        <v>4.9888880000000002</v>
      </c>
      <c r="AP270" s="102">
        <v>84498</v>
      </c>
      <c r="AQ270" s="102" t="s">
        <v>571</v>
      </c>
      <c r="AR270" s="102" t="s">
        <v>39</v>
      </c>
    </row>
    <row r="271" spans="1:44" x14ac:dyDescent="0.25">
      <c r="A271" s="102" t="s">
        <v>676</v>
      </c>
      <c r="B271" s="102" t="s">
        <v>642</v>
      </c>
      <c r="C271" s="102">
        <v>10</v>
      </c>
      <c r="D271" s="102">
        <v>0</v>
      </c>
      <c r="E271" s="102">
        <v>10</v>
      </c>
      <c r="F271" s="102">
        <v>111</v>
      </c>
      <c r="G271" s="102">
        <v>111</v>
      </c>
      <c r="H271" s="102">
        <v>111</v>
      </c>
      <c r="I271" s="16">
        <v>4.4038880000000002</v>
      </c>
      <c r="J271" s="102">
        <v>116</v>
      </c>
      <c r="K271" s="102">
        <v>4065</v>
      </c>
      <c r="L271" s="102">
        <v>4640</v>
      </c>
      <c r="M271" s="102" t="s">
        <v>11</v>
      </c>
      <c r="N271" s="16">
        <v>5.6733330000000004</v>
      </c>
      <c r="AP271" s="102">
        <v>84535</v>
      </c>
      <c r="AQ271" s="102" t="s">
        <v>572</v>
      </c>
      <c r="AR271" s="102" t="s">
        <v>39</v>
      </c>
    </row>
    <row r="272" spans="1:44" x14ac:dyDescent="0.25">
      <c r="A272" s="102" t="s">
        <v>676</v>
      </c>
      <c r="B272" s="102" t="s">
        <v>643</v>
      </c>
      <c r="C272" s="102">
        <v>2</v>
      </c>
      <c r="D272" s="102">
        <v>0</v>
      </c>
      <c r="E272" s="102">
        <v>2</v>
      </c>
      <c r="F272" s="102">
        <v>120</v>
      </c>
      <c r="G272" s="102">
        <v>121</v>
      </c>
      <c r="H272" s="102">
        <v>118</v>
      </c>
      <c r="I272" s="16">
        <v>4.8938870000000003</v>
      </c>
      <c r="J272" s="102">
        <v>141</v>
      </c>
      <c r="K272" s="102">
        <v>5878</v>
      </c>
      <c r="L272" s="102">
        <v>5362</v>
      </c>
      <c r="M272" s="102" t="s">
        <v>85</v>
      </c>
      <c r="N272" s="16">
        <v>6.9433310000000006</v>
      </c>
      <c r="AP272" s="102">
        <v>84538</v>
      </c>
      <c r="AQ272" s="102" t="s">
        <v>573</v>
      </c>
      <c r="AR272" s="102" t="s">
        <v>39</v>
      </c>
    </row>
    <row r="273" spans="1:44" x14ac:dyDescent="0.25">
      <c r="A273" s="102" t="s">
        <v>676</v>
      </c>
      <c r="B273" s="102" t="s">
        <v>644</v>
      </c>
      <c r="C273" s="102">
        <v>9</v>
      </c>
      <c r="D273" s="102">
        <v>0</v>
      </c>
      <c r="E273" s="102">
        <v>9</v>
      </c>
      <c r="F273" s="102">
        <v>165</v>
      </c>
      <c r="G273" s="102">
        <v>165</v>
      </c>
      <c r="H273" s="102">
        <v>164</v>
      </c>
      <c r="I273" s="16">
        <v>6.0122220000000004</v>
      </c>
      <c r="J273" s="102">
        <v>170</v>
      </c>
      <c r="K273" s="102">
        <v>4085</v>
      </c>
      <c r="L273" s="102">
        <v>6963</v>
      </c>
      <c r="M273" s="102" t="s">
        <v>260</v>
      </c>
      <c r="N273" s="16">
        <v>6.93</v>
      </c>
      <c r="AP273" s="102">
        <v>84497</v>
      </c>
      <c r="AQ273" s="102" t="s">
        <v>576</v>
      </c>
      <c r="AR273" s="102" t="s">
        <v>39</v>
      </c>
    </row>
    <row r="274" spans="1:44" x14ac:dyDescent="0.25">
      <c r="A274" s="102" t="s">
        <v>676</v>
      </c>
      <c r="B274" s="102" t="s">
        <v>653</v>
      </c>
      <c r="C274" s="102">
        <v>3</v>
      </c>
      <c r="D274" s="102">
        <v>0</v>
      </c>
      <c r="E274" s="102">
        <v>3</v>
      </c>
      <c r="F274" s="102">
        <v>76</v>
      </c>
      <c r="G274" s="102">
        <v>76</v>
      </c>
      <c r="H274" s="102">
        <v>76</v>
      </c>
      <c r="I274" s="16">
        <v>3.2374999999999998</v>
      </c>
      <c r="J274" s="102">
        <v>78</v>
      </c>
      <c r="K274" s="102">
        <v>3769</v>
      </c>
      <c r="L274" s="102">
        <v>4017</v>
      </c>
      <c r="M274" s="102" t="s">
        <v>208</v>
      </c>
      <c r="N274" s="16">
        <v>3.765555</v>
      </c>
      <c r="AP274" s="102">
        <v>84486</v>
      </c>
      <c r="AQ274" s="102" t="s">
        <v>575</v>
      </c>
      <c r="AR274" s="102" t="s">
        <v>39</v>
      </c>
    </row>
    <row r="275" spans="1:44" x14ac:dyDescent="0.25">
      <c r="A275" s="102" t="s">
        <v>679</v>
      </c>
      <c r="B275" s="102" t="s">
        <v>615</v>
      </c>
      <c r="C275" s="102">
        <v>7</v>
      </c>
      <c r="D275" s="102">
        <v>0</v>
      </c>
      <c r="E275" s="102">
        <v>7</v>
      </c>
      <c r="F275" s="102">
        <v>141</v>
      </c>
      <c r="G275" s="102">
        <v>141</v>
      </c>
      <c r="H275" s="102">
        <v>129</v>
      </c>
      <c r="I275" s="16">
        <v>4.9577770000000001</v>
      </c>
      <c r="J275" s="102">
        <v>145</v>
      </c>
      <c r="K275" s="102">
        <v>4932</v>
      </c>
      <c r="L275" s="102">
        <v>6106</v>
      </c>
      <c r="M275" s="102" t="s">
        <v>397</v>
      </c>
      <c r="N275" s="16">
        <v>5.625</v>
      </c>
      <c r="AP275" s="102">
        <v>85039</v>
      </c>
      <c r="AQ275" s="102" t="s">
        <v>582</v>
      </c>
      <c r="AR275" s="102" t="s">
        <v>39</v>
      </c>
    </row>
    <row r="276" spans="1:44" x14ac:dyDescent="0.25">
      <c r="A276" s="102" t="s">
        <v>679</v>
      </c>
      <c r="B276" s="102" t="s">
        <v>648</v>
      </c>
      <c r="C276" s="102">
        <v>7</v>
      </c>
      <c r="D276" s="102">
        <v>1</v>
      </c>
      <c r="E276" s="102">
        <v>6</v>
      </c>
      <c r="F276" s="102">
        <v>99</v>
      </c>
      <c r="G276" s="102">
        <v>99</v>
      </c>
      <c r="H276" s="102">
        <v>97</v>
      </c>
      <c r="I276" s="16">
        <v>4.3600000000000003</v>
      </c>
      <c r="J276" s="102">
        <v>103</v>
      </c>
      <c r="K276" s="102">
        <v>6497</v>
      </c>
      <c r="L276" s="102">
        <v>4242</v>
      </c>
      <c r="M276" s="102" t="s">
        <v>503</v>
      </c>
      <c r="N276" s="16">
        <v>4.9747219999999999</v>
      </c>
      <c r="AP276" s="102">
        <v>84542</v>
      </c>
      <c r="AQ276" s="102" t="s">
        <v>585</v>
      </c>
      <c r="AR276" s="102" t="s">
        <v>39</v>
      </c>
    </row>
    <row r="277" spans="1:44" x14ac:dyDescent="0.25">
      <c r="A277" s="102" t="s">
        <v>679</v>
      </c>
      <c r="B277" s="102" t="s">
        <v>652</v>
      </c>
      <c r="C277" s="102">
        <v>10</v>
      </c>
      <c r="D277" s="102">
        <v>0</v>
      </c>
      <c r="E277" s="102">
        <v>10</v>
      </c>
      <c r="F277" s="102">
        <v>168</v>
      </c>
      <c r="G277" s="102">
        <v>168</v>
      </c>
      <c r="H277" s="102">
        <v>167</v>
      </c>
      <c r="I277" s="16">
        <v>4.3522210000000001</v>
      </c>
      <c r="J277" s="102">
        <v>172</v>
      </c>
      <c r="K277" s="102">
        <v>5718</v>
      </c>
      <c r="L277" s="102">
        <v>2118</v>
      </c>
      <c r="M277" s="102" t="s">
        <v>502</v>
      </c>
      <c r="N277" s="16">
        <v>4.9830540000000001</v>
      </c>
      <c r="AP277" s="102">
        <v>85064</v>
      </c>
      <c r="AQ277" s="102" t="s">
        <v>590</v>
      </c>
      <c r="AR277" s="102" t="s">
        <v>39</v>
      </c>
    </row>
    <row r="278" spans="1:44" x14ac:dyDescent="0.25">
      <c r="A278" s="102" t="s">
        <v>679</v>
      </c>
      <c r="B278" s="102" t="s">
        <v>616</v>
      </c>
      <c r="C278" s="102">
        <v>0</v>
      </c>
      <c r="D278" s="102">
        <v>0</v>
      </c>
      <c r="E278" s="102">
        <v>0</v>
      </c>
      <c r="F278" s="102">
        <v>196</v>
      </c>
      <c r="G278" s="102">
        <v>196</v>
      </c>
      <c r="H278" s="102">
        <v>196</v>
      </c>
      <c r="I278" s="16">
        <v>4.8730549999999999</v>
      </c>
      <c r="J278" s="102">
        <v>203</v>
      </c>
      <c r="K278" s="102">
        <v>6382</v>
      </c>
      <c r="L278" s="102">
        <v>1878</v>
      </c>
      <c r="M278" s="102" t="s">
        <v>607</v>
      </c>
      <c r="N278" s="16">
        <v>5.5772219999999999</v>
      </c>
      <c r="AP278" s="102">
        <v>85070</v>
      </c>
      <c r="AQ278" s="102" t="s">
        <v>592</v>
      </c>
      <c r="AR278" s="102" t="s">
        <v>39</v>
      </c>
    </row>
    <row r="279" spans="1:44" x14ac:dyDescent="0.25">
      <c r="A279" s="102" t="s">
        <v>679</v>
      </c>
      <c r="B279" s="102" t="s">
        <v>647</v>
      </c>
      <c r="C279" s="102">
        <v>10</v>
      </c>
      <c r="D279" s="102">
        <v>0</v>
      </c>
      <c r="E279" s="102">
        <v>10</v>
      </c>
      <c r="F279" s="102">
        <v>200</v>
      </c>
      <c r="G279" s="102">
        <v>200</v>
      </c>
      <c r="H279" s="102">
        <v>200</v>
      </c>
      <c r="I279" s="16">
        <v>4.8655549999999996</v>
      </c>
      <c r="J279" s="102">
        <v>203</v>
      </c>
      <c r="K279" s="102">
        <v>5762</v>
      </c>
      <c r="L279" s="102">
        <v>1672</v>
      </c>
      <c r="M279" s="102" t="s">
        <v>517</v>
      </c>
      <c r="N279" s="16">
        <v>5.5338880000000001</v>
      </c>
      <c r="AP279" s="102">
        <v>85910</v>
      </c>
      <c r="AQ279" s="102" t="s">
        <v>605</v>
      </c>
      <c r="AR279" s="102" t="s">
        <v>39</v>
      </c>
    </row>
    <row r="280" spans="1:44" x14ac:dyDescent="0.25">
      <c r="A280" s="102" t="s">
        <v>679</v>
      </c>
      <c r="B280" s="102" t="s">
        <v>617</v>
      </c>
      <c r="C280" s="102">
        <v>5</v>
      </c>
      <c r="D280" s="102">
        <v>0</v>
      </c>
      <c r="E280" s="102">
        <v>5</v>
      </c>
      <c r="F280" s="102">
        <v>154</v>
      </c>
      <c r="G280" s="102">
        <v>154</v>
      </c>
      <c r="H280" s="102">
        <v>154</v>
      </c>
      <c r="I280" s="16">
        <v>4.9541659999999998</v>
      </c>
      <c r="J280" s="102">
        <v>169</v>
      </c>
      <c r="K280" s="102">
        <v>9756</v>
      </c>
      <c r="L280" s="102">
        <v>1256</v>
      </c>
      <c r="M280" s="102" t="s">
        <v>571</v>
      </c>
      <c r="N280" s="16">
        <v>5.5233319999999999</v>
      </c>
      <c r="AP280" s="102">
        <v>84480</v>
      </c>
      <c r="AQ280" s="102" t="s">
        <v>606</v>
      </c>
      <c r="AR280" s="102" t="s">
        <v>39</v>
      </c>
    </row>
    <row r="281" spans="1:44" x14ac:dyDescent="0.25">
      <c r="A281" s="102" t="s">
        <v>679</v>
      </c>
      <c r="B281" s="102" t="s">
        <v>618</v>
      </c>
      <c r="C281" s="102">
        <v>6</v>
      </c>
      <c r="D281" s="102">
        <v>0</v>
      </c>
      <c r="E281" s="102">
        <v>6</v>
      </c>
      <c r="F281" s="102">
        <v>118</v>
      </c>
      <c r="G281" s="102">
        <v>118</v>
      </c>
      <c r="H281" s="102">
        <v>91</v>
      </c>
      <c r="I281" s="16">
        <v>4.8975</v>
      </c>
      <c r="J281" s="102">
        <v>135</v>
      </c>
      <c r="K281" s="102">
        <v>4743</v>
      </c>
      <c r="L281" s="102">
        <v>6637</v>
      </c>
      <c r="M281" s="102" t="s">
        <v>451</v>
      </c>
      <c r="N281" s="16">
        <v>5.583888</v>
      </c>
      <c r="AP281" s="102">
        <v>84501</v>
      </c>
      <c r="AQ281" s="102" t="s">
        <v>607</v>
      </c>
      <c r="AR281" s="102" t="s">
        <v>39</v>
      </c>
    </row>
    <row r="282" spans="1:44" x14ac:dyDescent="0.25">
      <c r="A282" s="102" t="s">
        <v>679</v>
      </c>
      <c r="B282" s="102" t="s">
        <v>619</v>
      </c>
      <c r="C282" s="102">
        <v>2</v>
      </c>
      <c r="D282" s="102">
        <v>0</v>
      </c>
      <c r="E282" s="102">
        <v>2</v>
      </c>
      <c r="F282" s="102">
        <v>91</v>
      </c>
      <c r="G282" s="102">
        <v>91</v>
      </c>
      <c r="H282" s="102">
        <v>91</v>
      </c>
      <c r="I282" s="16">
        <v>5.0627769999999996</v>
      </c>
      <c r="J282" s="102">
        <v>97</v>
      </c>
      <c r="K282" s="102">
        <v>7159</v>
      </c>
      <c r="L282" s="102">
        <v>3275</v>
      </c>
      <c r="M282" s="102" t="s">
        <v>138</v>
      </c>
      <c r="N282" s="16">
        <v>5.9347219999999998</v>
      </c>
      <c r="AP282" s="102">
        <v>84549</v>
      </c>
      <c r="AQ282" s="102" t="s">
        <v>608</v>
      </c>
      <c r="AR282" s="102" t="s">
        <v>39</v>
      </c>
    </row>
    <row r="283" spans="1:44" x14ac:dyDescent="0.25">
      <c r="A283" s="102" t="s">
        <v>679</v>
      </c>
      <c r="B283" s="102" t="s">
        <v>620</v>
      </c>
      <c r="C283" s="102">
        <v>5</v>
      </c>
      <c r="D283" s="102">
        <v>0</v>
      </c>
      <c r="E283" s="102">
        <v>5</v>
      </c>
      <c r="F283" s="102">
        <v>123</v>
      </c>
      <c r="G283" s="102">
        <v>123</v>
      </c>
      <c r="H283" s="102">
        <v>115</v>
      </c>
      <c r="I283" s="16">
        <v>5.1266660000000002</v>
      </c>
      <c r="J283" s="102">
        <v>129</v>
      </c>
      <c r="K283" s="102">
        <v>4641</v>
      </c>
      <c r="L283" s="102">
        <v>5506</v>
      </c>
      <c r="M283" s="102" t="s">
        <v>117</v>
      </c>
      <c r="N283" s="16">
        <v>5.9566660000000002</v>
      </c>
      <c r="AP283" s="102">
        <v>85048</v>
      </c>
      <c r="AQ283" s="102" t="s">
        <v>609</v>
      </c>
      <c r="AR283" s="102" t="s">
        <v>39</v>
      </c>
    </row>
    <row r="284" spans="1:44" x14ac:dyDescent="0.25">
      <c r="A284" s="102" t="s">
        <v>679</v>
      </c>
      <c r="B284" s="102" t="s">
        <v>621</v>
      </c>
      <c r="C284" s="102">
        <v>5</v>
      </c>
      <c r="D284" s="102">
        <v>0</v>
      </c>
      <c r="E284" s="102">
        <v>5</v>
      </c>
      <c r="F284" s="102">
        <v>196</v>
      </c>
      <c r="G284" s="102">
        <v>196</v>
      </c>
      <c r="H284" s="102">
        <v>194</v>
      </c>
      <c r="I284" s="16">
        <v>6.0627769999999996</v>
      </c>
      <c r="J284" s="102">
        <v>207</v>
      </c>
      <c r="K284" s="102">
        <v>4953</v>
      </c>
      <c r="L284" s="102">
        <v>4530</v>
      </c>
      <c r="M284" s="102" t="s">
        <v>212</v>
      </c>
      <c r="N284" s="16">
        <v>6.8908329999999998</v>
      </c>
      <c r="AP284" s="102">
        <v>85058</v>
      </c>
      <c r="AQ284" s="102" t="s">
        <v>610</v>
      </c>
      <c r="AR284" s="102" t="s">
        <v>39</v>
      </c>
    </row>
    <row r="285" spans="1:44" x14ac:dyDescent="0.25">
      <c r="A285" s="102" t="s">
        <v>679</v>
      </c>
      <c r="B285" s="102" t="s">
        <v>622</v>
      </c>
      <c r="C285" s="102">
        <v>6</v>
      </c>
      <c r="D285" s="102">
        <v>0</v>
      </c>
      <c r="E285" s="102">
        <v>6</v>
      </c>
      <c r="F285" s="102">
        <v>84</v>
      </c>
      <c r="G285" s="102">
        <v>84</v>
      </c>
      <c r="H285" s="102">
        <v>84</v>
      </c>
      <c r="I285" s="16">
        <v>3.5022220000000002</v>
      </c>
      <c r="J285" s="102">
        <v>92</v>
      </c>
      <c r="K285" s="102">
        <v>6198</v>
      </c>
      <c r="L285" s="102">
        <v>1822</v>
      </c>
      <c r="M285" s="102" t="s">
        <v>120</v>
      </c>
      <c r="N285" s="16">
        <v>3.6724999999999999</v>
      </c>
      <c r="AP285" s="102">
        <v>85071</v>
      </c>
      <c r="AQ285" s="102" t="s">
        <v>611</v>
      </c>
      <c r="AR285" s="102" t="s">
        <v>39</v>
      </c>
    </row>
    <row r="286" spans="1:44" x14ac:dyDescent="0.25">
      <c r="A286" s="102" t="s">
        <v>679</v>
      </c>
      <c r="B286" s="102" t="s">
        <v>623</v>
      </c>
      <c r="C286" s="102">
        <v>2</v>
      </c>
      <c r="D286" s="102">
        <v>0</v>
      </c>
      <c r="E286" s="102">
        <v>2</v>
      </c>
      <c r="F286" s="102">
        <v>153</v>
      </c>
      <c r="G286" s="102">
        <v>153</v>
      </c>
      <c r="H286" s="102">
        <v>153</v>
      </c>
      <c r="I286" s="16">
        <v>6.0849989999999998</v>
      </c>
      <c r="J286" s="102">
        <v>160</v>
      </c>
      <c r="K286" s="102">
        <v>4882</v>
      </c>
      <c r="L286" s="102">
        <v>6523</v>
      </c>
      <c r="M286" s="102" t="s">
        <v>35</v>
      </c>
      <c r="N286" s="16">
        <v>6.9580539999999997</v>
      </c>
      <c r="AP286" s="102">
        <v>85073</v>
      </c>
      <c r="AQ286" s="102" t="s">
        <v>612</v>
      </c>
      <c r="AR286" s="102" t="s">
        <v>39</v>
      </c>
    </row>
    <row r="287" spans="1:44" x14ac:dyDescent="0.25">
      <c r="A287" s="102" t="s">
        <v>679</v>
      </c>
      <c r="B287" s="102" t="s">
        <v>624</v>
      </c>
      <c r="C287" s="102">
        <v>1</v>
      </c>
      <c r="D287" s="102">
        <v>1</v>
      </c>
      <c r="E287" s="102">
        <v>0</v>
      </c>
      <c r="F287" s="102">
        <v>88</v>
      </c>
      <c r="G287" s="102">
        <v>89</v>
      </c>
      <c r="H287" s="102">
        <v>85</v>
      </c>
      <c r="I287" s="16">
        <v>4.3069429999999995</v>
      </c>
      <c r="J287" s="102">
        <v>96</v>
      </c>
      <c r="K287" s="102">
        <v>3661</v>
      </c>
      <c r="L287" s="102">
        <v>6121</v>
      </c>
      <c r="M287" s="102" t="s">
        <v>436</v>
      </c>
      <c r="N287" s="16">
        <v>4.8961100000000002</v>
      </c>
    </row>
    <row r="288" spans="1:44" x14ac:dyDescent="0.25">
      <c r="A288" s="102" t="s">
        <v>679</v>
      </c>
      <c r="B288" s="102" t="s">
        <v>645</v>
      </c>
      <c r="C288" s="102">
        <v>2</v>
      </c>
      <c r="D288" s="102">
        <v>0</v>
      </c>
      <c r="E288" s="102">
        <v>2</v>
      </c>
      <c r="F288" s="102">
        <v>177</v>
      </c>
      <c r="G288" s="102">
        <v>180</v>
      </c>
      <c r="H288" s="102">
        <v>171</v>
      </c>
      <c r="I288" s="16">
        <v>4.2944439999999995</v>
      </c>
      <c r="J288" s="102">
        <v>199</v>
      </c>
      <c r="K288" s="102">
        <v>7009</v>
      </c>
      <c r="L288" s="102">
        <v>1440</v>
      </c>
      <c r="M288" s="102" t="s">
        <v>477</v>
      </c>
      <c r="N288" s="16">
        <v>5.6472220000000002</v>
      </c>
    </row>
    <row r="289" spans="1:14" x14ac:dyDescent="0.25">
      <c r="A289" s="102" t="s">
        <v>679</v>
      </c>
      <c r="B289" s="102" t="s">
        <v>674</v>
      </c>
      <c r="C289" s="102">
        <v>2</v>
      </c>
      <c r="D289" s="102">
        <v>0</v>
      </c>
      <c r="E289" s="102">
        <v>2</v>
      </c>
      <c r="F289" s="102">
        <v>176</v>
      </c>
      <c r="G289" s="102">
        <v>176</v>
      </c>
      <c r="H289" s="102">
        <v>176</v>
      </c>
      <c r="I289" s="16">
        <v>6.0222220000000002</v>
      </c>
      <c r="J289" s="102">
        <v>186</v>
      </c>
      <c r="K289" s="102">
        <v>3796</v>
      </c>
      <c r="L289" s="102">
        <v>6209</v>
      </c>
      <c r="M289" s="102" t="s">
        <v>219</v>
      </c>
      <c r="N289" s="16">
        <v>6.9616660000000001</v>
      </c>
    </row>
    <row r="290" spans="1:14" x14ac:dyDescent="0.25">
      <c r="A290" s="102" t="s">
        <v>679</v>
      </c>
      <c r="B290" s="102" t="s">
        <v>625</v>
      </c>
      <c r="C290" s="102">
        <v>11</v>
      </c>
      <c r="D290" s="102">
        <v>0</v>
      </c>
      <c r="E290" s="102">
        <v>11</v>
      </c>
      <c r="F290" s="102">
        <v>108</v>
      </c>
      <c r="G290" s="102">
        <v>108</v>
      </c>
      <c r="H290" s="102">
        <v>100</v>
      </c>
      <c r="I290" s="16">
        <v>4.011666</v>
      </c>
      <c r="J290" s="102">
        <v>122</v>
      </c>
      <c r="K290" s="102">
        <v>3773</v>
      </c>
      <c r="L290" s="102">
        <v>4098</v>
      </c>
      <c r="M290" s="102" t="s">
        <v>244</v>
      </c>
      <c r="N290" s="16">
        <v>4.5991660000000003</v>
      </c>
    </row>
    <row r="291" spans="1:14" x14ac:dyDescent="0.25">
      <c r="A291" s="102" t="s">
        <v>679</v>
      </c>
      <c r="B291" s="102" t="s">
        <v>626</v>
      </c>
      <c r="C291" s="102">
        <v>1</v>
      </c>
      <c r="D291" s="102">
        <v>0</v>
      </c>
      <c r="E291" s="102">
        <v>1</v>
      </c>
      <c r="F291" s="102">
        <v>180</v>
      </c>
      <c r="G291" s="102">
        <v>180</v>
      </c>
      <c r="H291" s="102">
        <v>180</v>
      </c>
      <c r="I291" s="16">
        <v>4.9024999999999999</v>
      </c>
      <c r="J291" s="102">
        <v>183</v>
      </c>
      <c r="K291" s="102">
        <v>4059</v>
      </c>
      <c r="L291" s="102">
        <v>4502</v>
      </c>
      <c r="M291" s="102" t="s">
        <v>609</v>
      </c>
      <c r="N291" s="16">
        <v>5.5702769999999999</v>
      </c>
    </row>
    <row r="292" spans="1:14" x14ac:dyDescent="0.25">
      <c r="A292" s="102" t="s">
        <v>679</v>
      </c>
      <c r="B292" s="102" t="s">
        <v>627</v>
      </c>
      <c r="C292" s="102">
        <v>8</v>
      </c>
      <c r="D292" s="102">
        <v>0</v>
      </c>
      <c r="E292" s="102">
        <v>8</v>
      </c>
      <c r="F292" s="102">
        <v>165</v>
      </c>
      <c r="G292" s="102">
        <v>165</v>
      </c>
      <c r="H292" s="102">
        <v>165</v>
      </c>
      <c r="I292" s="16">
        <v>5.334721</v>
      </c>
      <c r="J292" s="102">
        <v>172</v>
      </c>
      <c r="K292" s="102">
        <v>3908</v>
      </c>
      <c r="L292" s="102">
        <v>6838</v>
      </c>
      <c r="M292" s="102" t="s">
        <v>121</v>
      </c>
      <c r="N292" s="16">
        <v>6.9469439999999993</v>
      </c>
    </row>
    <row r="293" spans="1:14" x14ac:dyDescent="0.25">
      <c r="A293" s="102" t="s">
        <v>679</v>
      </c>
      <c r="B293" s="102" t="s">
        <v>649</v>
      </c>
      <c r="C293" s="102">
        <v>4</v>
      </c>
      <c r="D293" s="102">
        <v>1</v>
      </c>
      <c r="E293" s="102">
        <v>3</v>
      </c>
      <c r="F293" s="102">
        <v>125</v>
      </c>
      <c r="G293" s="102">
        <v>125</v>
      </c>
      <c r="H293" s="102">
        <v>122</v>
      </c>
      <c r="I293" s="16">
        <v>4.0166659999999998</v>
      </c>
      <c r="J293" s="102">
        <v>135</v>
      </c>
      <c r="K293" s="102">
        <v>6135</v>
      </c>
      <c r="L293" s="102">
        <v>2028</v>
      </c>
      <c r="M293" s="102" t="s">
        <v>557</v>
      </c>
      <c r="N293" s="16">
        <v>4.5966659999999999</v>
      </c>
    </row>
    <row r="294" spans="1:14" x14ac:dyDescent="0.25">
      <c r="A294" s="102" t="s">
        <v>679</v>
      </c>
      <c r="B294" s="102" t="s">
        <v>628</v>
      </c>
      <c r="C294" s="102">
        <v>5</v>
      </c>
      <c r="D294" s="102">
        <v>1</v>
      </c>
      <c r="E294" s="102">
        <v>4</v>
      </c>
      <c r="F294" s="102">
        <v>67</v>
      </c>
      <c r="G294" s="102">
        <v>67</v>
      </c>
      <c r="H294" s="102">
        <v>66</v>
      </c>
      <c r="I294" s="16">
        <v>4.1408319999999996</v>
      </c>
      <c r="J294" s="102">
        <v>69</v>
      </c>
      <c r="K294" s="102">
        <v>5851</v>
      </c>
      <c r="L294" s="102">
        <v>4019</v>
      </c>
      <c r="M294" s="102" t="s">
        <v>124</v>
      </c>
      <c r="N294" s="16">
        <v>5.9252769999999995</v>
      </c>
    </row>
    <row r="295" spans="1:14" x14ac:dyDescent="0.25">
      <c r="A295" s="102" t="s">
        <v>679</v>
      </c>
      <c r="B295" s="102" t="s">
        <v>629</v>
      </c>
      <c r="C295" s="102">
        <v>3</v>
      </c>
      <c r="D295" s="102">
        <v>2</v>
      </c>
      <c r="E295" s="102">
        <v>1</v>
      </c>
      <c r="F295" s="102">
        <v>66</v>
      </c>
      <c r="G295" s="102">
        <v>66</v>
      </c>
      <c r="H295" s="102">
        <v>62</v>
      </c>
      <c r="I295" s="16">
        <v>5.8391659999999996</v>
      </c>
      <c r="J295" s="102">
        <v>93</v>
      </c>
      <c r="K295" s="102">
        <v>10834</v>
      </c>
      <c r="L295" s="102">
        <v>4162</v>
      </c>
      <c r="M295" s="102" t="s">
        <v>87</v>
      </c>
      <c r="N295" s="16">
        <v>6.8180550000000002</v>
      </c>
    </row>
    <row r="296" spans="1:14" x14ac:dyDescent="0.25">
      <c r="A296" s="102" t="s">
        <v>679</v>
      </c>
      <c r="B296" s="102" t="s">
        <v>630</v>
      </c>
      <c r="C296" s="102">
        <v>2</v>
      </c>
      <c r="D296" s="102">
        <v>0</v>
      </c>
      <c r="E296" s="102">
        <v>2</v>
      </c>
      <c r="F296" s="102">
        <v>113</v>
      </c>
      <c r="G296" s="102">
        <v>113</v>
      </c>
      <c r="H296" s="102">
        <v>111</v>
      </c>
      <c r="I296" s="16">
        <v>3.923333</v>
      </c>
      <c r="J296" s="102">
        <v>118</v>
      </c>
      <c r="K296" s="102">
        <v>5935</v>
      </c>
      <c r="L296" s="102">
        <v>2008</v>
      </c>
      <c r="M296" s="102" t="s">
        <v>516</v>
      </c>
      <c r="N296" s="16">
        <v>4.5347220000000004</v>
      </c>
    </row>
    <row r="297" spans="1:14" x14ac:dyDescent="0.25">
      <c r="A297" s="102" t="s">
        <v>679</v>
      </c>
      <c r="B297" s="102" t="s">
        <v>650</v>
      </c>
      <c r="C297" s="102">
        <v>3</v>
      </c>
      <c r="D297" s="102">
        <v>0</v>
      </c>
      <c r="E297" s="102">
        <v>3</v>
      </c>
      <c r="F297" s="102">
        <v>151</v>
      </c>
      <c r="G297" s="102">
        <v>151</v>
      </c>
      <c r="H297" s="102">
        <v>149</v>
      </c>
      <c r="I297" s="16">
        <v>4.3944429999999999</v>
      </c>
      <c r="J297" s="102">
        <v>163</v>
      </c>
      <c r="K297" s="102">
        <v>3964</v>
      </c>
      <c r="L297" s="102">
        <v>2516</v>
      </c>
      <c r="M297" s="102" t="s">
        <v>555</v>
      </c>
      <c r="N297" s="16">
        <v>4.9824989999999998</v>
      </c>
    </row>
    <row r="298" spans="1:14" x14ac:dyDescent="0.25">
      <c r="A298" s="102" t="s">
        <v>679</v>
      </c>
      <c r="B298" s="102" t="s">
        <v>646</v>
      </c>
      <c r="C298" s="102">
        <v>1</v>
      </c>
      <c r="D298" s="102">
        <v>0</v>
      </c>
      <c r="E298" s="102">
        <v>1</v>
      </c>
      <c r="F298" s="102">
        <v>7</v>
      </c>
      <c r="G298" s="102">
        <v>7</v>
      </c>
      <c r="H298" s="102">
        <v>6</v>
      </c>
      <c r="I298" s="16">
        <v>0.29416599999999998</v>
      </c>
      <c r="J298" s="102">
        <v>9</v>
      </c>
      <c r="K298" s="102">
        <v>355</v>
      </c>
      <c r="L298" s="102">
        <v>282</v>
      </c>
      <c r="M298" s="102" t="s">
        <v>81</v>
      </c>
      <c r="N298" s="16">
        <v>0.29416599999999998</v>
      </c>
    </row>
    <row r="299" spans="1:14" x14ac:dyDescent="0.25">
      <c r="A299" s="102" t="s">
        <v>679</v>
      </c>
      <c r="B299" s="102" t="s">
        <v>677</v>
      </c>
      <c r="C299" s="102">
        <v>3</v>
      </c>
      <c r="D299" s="102">
        <v>2</v>
      </c>
      <c r="E299" s="102">
        <v>1</v>
      </c>
      <c r="F299" s="102">
        <v>40</v>
      </c>
      <c r="G299" s="102">
        <v>40</v>
      </c>
      <c r="H299" s="102">
        <v>40</v>
      </c>
      <c r="I299" s="16">
        <v>5.3305550000000004</v>
      </c>
      <c r="J299" s="102">
        <v>44</v>
      </c>
      <c r="K299" s="102">
        <v>11779</v>
      </c>
      <c r="L299" s="102">
        <v>4855</v>
      </c>
      <c r="M299" s="102" t="s">
        <v>7</v>
      </c>
      <c r="N299" s="16">
        <v>6.0411109999999999</v>
      </c>
    </row>
    <row r="300" spans="1:14" x14ac:dyDescent="0.25">
      <c r="A300" s="102" t="s">
        <v>679</v>
      </c>
      <c r="B300" s="102" t="s">
        <v>632</v>
      </c>
      <c r="C300" s="102">
        <v>11</v>
      </c>
      <c r="D300" s="102">
        <v>1</v>
      </c>
      <c r="E300" s="102">
        <v>10</v>
      </c>
      <c r="F300" s="102">
        <v>96</v>
      </c>
      <c r="G300" s="102">
        <v>98</v>
      </c>
      <c r="H300" s="102">
        <v>91</v>
      </c>
      <c r="I300" s="16">
        <v>4.9347210000000006</v>
      </c>
      <c r="J300" s="102">
        <v>124</v>
      </c>
      <c r="K300" s="102">
        <v>9220</v>
      </c>
      <c r="L300" s="102">
        <v>2459</v>
      </c>
      <c r="M300" s="102" t="s">
        <v>576</v>
      </c>
      <c r="N300" s="16">
        <v>5.5374980000000003</v>
      </c>
    </row>
    <row r="301" spans="1:14" x14ac:dyDescent="0.25">
      <c r="A301" s="102" t="s">
        <v>679</v>
      </c>
      <c r="B301" s="102" t="s">
        <v>633</v>
      </c>
      <c r="C301" s="102">
        <v>1</v>
      </c>
      <c r="D301" s="102">
        <v>1</v>
      </c>
      <c r="E301" s="102">
        <v>0</v>
      </c>
      <c r="F301" s="102">
        <v>170</v>
      </c>
      <c r="G301" s="102">
        <v>170</v>
      </c>
      <c r="H301" s="102">
        <v>169</v>
      </c>
      <c r="I301" s="16">
        <v>4.9308320000000005</v>
      </c>
      <c r="J301" s="102">
        <v>171</v>
      </c>
      <c r="K301" s="102">
        <v>6395</v>
      </c>
      <c r="L301" s="102">
        <v>2104</v>
      </c>
      <c r="M301" s="102" t="s">
        <v>582</v>
      </c>
      <c r="N301" s="16">
        <v>5.5977760000000005</v>
      </c>
    </row>
    <row r="302" spans="1:14" x14ac:dyDescent="0.25">
      <c r="A302" s="102" t="s">
        <v>679</v>
      </c>
      <c r="B302" s="102" t="s">
        <v>634</v>
      </c>
      <c r="C302" s="102">
        <v>0</v>
      </c>
      <c r="D302" s="102">
        <v>0</v>
      </c>
      <c r="E302" s="102">
        <v>0</v>
      </c>
      <c r="F302" s="102">
        <v>205</v>
      </c>
      <c r="G302" s="102">
        <v>205</v>
      </c>
      <c r="H302" s="102">
        <v>205</v>
      </c>
      <c r="I302" s="16">
        <v>4.9144439999999996</v>
      </c>
      <c r="J302" s="102">
        <v>243</v>
      </c>
      <c r="K302" s="102">
        <v>4949</v>
      </c>
      <c r="L302" s="102">
        <v>1346</v>
      </c>
      <c r="M302" s="102" t="s">
        <v>605</v>
      </c>
      <c r="N302" s="16">
        <v>5.6069440000000004</v>
      </c>
    </row>
    <row r="303" spans="1:14" x14ac:dyDescent="0.25">
      <c r="A303" s="102" t="s">
        <v>679</v>
      </c>
      <c r="B303" s="102" t="s">
        <v>651</v>
      </c>
      <c r="C303" s="102">
        <v>8</v>
      </c>
      <c r="D303" s="102">
        <v>1</v>
      </c>
      <c r="E303" s="102">
        <v>7</v>
      </c>
      <c r="F303" s="102">
        <v>101</v>
      </c>
      <c r="G303" s="102">
        <v>101</v>
      </c>
      <c r="H303" s="102">
        <v>98</v>
      </c>
      <c r="I303" s="16">
        <v>4.420833</v>
      </c>
      <c r="J303" s="102">
        <v>112</v>
      </c>
      <c r="K303" s="102">
        <v>5710</v>
      </c>
      <c r="L303" s="102">
        <v>5212</v>
      </c>
      <c r="M303" s="102" t="s">
        <v>384</v>
      </c>
      <c r="N303" s="16">
        <v>5.0049999999999999</v>
      </c>
    </row>
    <row r="304" spans="1:14" x14ac:dyDescent="0.25">
      <c r="A304" s="102" t="s">
        <v>679</v>
      </c>
      <c r="B304" s="102" t="s">
        <v>635</v>
      </c>
      <c r="C304" s="102">
        <v>2</v>
      </c>
      <c r="D304" s="102">
        <v>0</v>
      </c>
      <c r="E304" s="102">
        <v>2</v>
      </c>
      <c r="F304" s="102">
        <v>117</v>
      </c>
      <c r="G304" s="102">
        <v>117</v>
      </c>
      <c r="H304" s="102">
        <v>117</v>
      </c>
      <c r="I304" s="16">
        <v>3.9175</v>
      </c>
      <c r="J304" s="102">
        <v>123</v>
      </c>
      <c r="K304" s="102">
        <v>4164</v>
      </c>
      <c r="L304" s="102">
        <v>3642</v>
      </c>
      <c r="M304" s="102" t="s">
        <v>612</v>
      </c>
      <c r="N304" s="16">
        <v>4.54</v>
      </c>
    </row>
    <row r="305" spans="1:14" x14ac:dyDescent="0.25">
      <c r="A305" s="102" t="s">
        <v>679</v>
      </c>
      <c r="B305" s="102" t="s">
        <v>638</v>
      </c>
      <c r="C305" s="102">
        <v>11</v>
      </c>
      <c r="D305" s="102">
        <v>0</v>
      </c>
      <c r="E305" s="102">
        <v>11</v>
      </c>
      <c r="F305" s="102">
        <v>110</v>
      </c>
      <c r="G305" s="102">
        <v>113</v>
      </c>
      <c r="H305" s="102">
        <v>106</v>
      </c>
      <c r="I305" s="16">
        <v>4.3488879999999996</v>
      </c>
      <c r="J305" s="102">
        <v>121</v>
      </c>
      <c r="K305" s="102">
        <v>4839</v>
      </c>
      <c r="L305" s="102">
        <v>4986</v>
      </c>
      <c r="M305" s="102" t="s">
        <v>390</v>
      </c>
      <c r="N305" s="16">
        <v>4.9413879999999999</v>
      </c>
    </row>
    <row r="306" spans="1:14" x14ac:dyDescent="0.25">
      <c r="A306" s="102" t="s">
        <v>679</v>
      </c>
      <c r="B306" s="102" t="s">
        <v>639</v>
      </c>
      <c r="C306" s="102">
        <v>6</v>
      </c>
      <c r="D306" s="102">
        <v>1</v>
      </c>
      <c r="E306" s="102">
        <v>5</v>
      </c>
      <c r="F306" s="102">
        <v>107</v>
      </c>
      <c r="G306" s="102">
        <v>107</v>
      </c>
      <c r="H306" s="102">
        <v>107</v>
      </c>
      <c r="I306" s="16">
        <v>5.8930550000000004</v>
      </c>
      <c r="J306" s="102">
        <v>126</v>
      </c>
      <c r="K306" s="102">
        <v>7770</v>
      </c>
      <c r="L306" s="102">
        <v>3728</v>
      </c>
      <c r="M306" s="102" t="s">
        <v>573</v>
      </c>
      <c r="N306" s="16">
        <v>6.568333</v>
      </c>
    </row>
    <row r="307" spans="1:14" x14ac:dyDescent="0.25">
      <c r="A307" s="102" t="s">
        <v>679</v>
      </c>
      <c r="B307" s="102" t="s">
        <v>678</v>
      </c>
      <c r="C307" s="102">
        <v>8</v>
      </c>
      <c r="D307" s="102">
        <v>2</v>
      </c>
      <c r="E307" s="102">
        <v>6</v>
      </c>
      <c r="F307" s="102">
        <v>56</v>
      </c>
      <c r="G307" s="102">
        <v>58</v>
      </c>
      <c r="H307" s="102">
        <v>53</v>
      </c>
      <c r="I307" s="16">
        <v>5.6411100000000003</v>
      </c>
      <c r="J307" s="102">
        <v>83</v>
      </c>
      <c r="K307" s="102">
        <v>12270</v>
      </c>
      <c r="L307" s="102">
        <v>6237</v>
      </c>
      <c r="M307" s="102" t="s">
        <v>123</v>
      </c>
      <c r="N307" s="16">
        <v>6.9366659999999998</v>
      </c>
    </row>
    <row r="308" spans="1:14" x14ac:dyDescent="0.25">
      <c r="A308" s="102" t="s">
        <v>679</v>
      </c>
      <c r="B308" s="102" t="s">
        <v>640</v>
      </c>
      <c r="C308" s="102">
        <v>2</v>
      </c>
      <c r="D308" s="102">
        <v>0</v>
      </c>
      <c r="E308" s="102">
        <v>2</v>
      </c>
      <c r="F308" s="102">
        <v>123</v>
      </c>
      <c r="G308" s="102">
        <v>123</v>
      </c>
      <c r="H308" s="102">
        <v>122</v>
      </c>
      <c r="I308" s="16">
        <v>3.7083330000000001</v>
      </c>
      <c r="J308" s="102">
        <v>126</v>
      </c>
      <c r="K308" s="102">
        <v>3082</v>
      </c>
      <c r="L308" s="102">
        <v>4802</v>
      </c>
      <c r="M308" s="102" t="s">
        <v>389</v>
      </c>
      <c r="N308" s="16">
        <v>4.3933330000000002</v>
      </c>
    </row>
    <row r="309" spans="1:14" x14ac:dyDescent="0.25">
      <c r="A309" s="102" t="s">
        <v>679</v>
      </c>
      <c r="B309" s="102" t="s">
        <v>641</v>
      </c>
      <c r="C309" s="102">
        <v>7</v>
      </c>
      <c r="D309" s="102">
        <v>0</v>
      </c>
      <c r="E309" s="102">
        <v>7</v>
      </c>
      <c r="F309" s="102">
        <v>134</v>
      </c>
      <c r="G309" s="102">
        <v>134</v>
      </c>
      <c r="H309" s="102">
        <v>130</v>
      </c>
      <c r="I309" s="16">
        <v>3.8555549999999998</v>
      </c>
      <c r="J309" s="102">
        <v>132</v>
      </c>
      <c r="K309" s="102">
        <v>4751</v>
      </c>
      <c r="L309" s="102">
        <v>2380</v>
      </c>
      <c r="M309" s="102" t="s">
        <v>590</v>
      </c>
      <c r="N309" s="16">
        <v>4.4430550000000002</v>
      </c>
    </row>
    <row r="310" spans="1:14" x14ac:dyDescent="0.25">
      <c r="A310" s="102" t="s">
        <v>679</v>
      </c>
      <c r="B310" s="102" t="s">
        <v>642</v>
      </c>
      <c r="C310" s="102">
        <v>15</v>
      </c>
      <c r="D310" s="102">
        <v>0</v>
      </c>
      <c r="E310" s="102">
        <v>15</v>
      </c>
      <c r="F310" s="102">
        <v>160</v>
      </c>
      <c r="G310" s="102">
        <v>161</v>
      </c>
      <c r="H310" s="102">
        <v>159</v>
      </c>
      <c r="I310" s="16">
        <v>5.0866660000000001</v>
      </c>
      <c r="J310" s="102">
        <v>179</v>
      </c>
      <c r="K310" s="102">
        <v>3409</v>
      </c>
      <c r="L310" s="102">
        <v>4631</v>
      </c>
      <c r="M310" s="102" t="s">
        <v>11</v>
      </c>
      <c r="N310" s="16">
        <v>5.9524999999999997</v>
      </c>
    </row>
    <row r="311" spans="1:14" x14ac:dyDescent="0.25">
      <c r="A311" s="102" t="s">
        <v>679</v>
      </c>
      <c r="B311" s="102" t="s">
        <v>643</v>
      </c>
      <c r="C311" s="102">
        <v>3</v>
      </c>
      <c r="D311" s="102">
        <v>2</v>
      </c>
      <c r="E311" s="102">
        <v>1</v>
      </c>
      <c r="F311" s="102">
        <v>155</v>
      </c>
      <c r="G311" s="102">
        <v>155</v>
      </c>
      <c r="H311" s="102">
        <v>155</v>
      </c>
      <c r="I311" s="16">
        <v>5.9413879999999999</v>
      </c>
      <c r="J311" s="102">
        <v>172</v>
      </c>
      <c r="K311" s="102">
        <v>6473</v>
      </c>
      <c r="L311" s="102">
        <v>5074</v>
      </c>
      <c r="M311" s="102" t="s">
        <v>85</v>
      </c>
      <c r="N311" s="16">
        <v>6.9208319999999999</v>
      </c>
    </row>
    <row r="312" spans="1:14" x14ac:dyDescent="0.25">
      <c r="A312" s="102" t="s">
        <v>679</v>
      </c>
      <c r="B312" s="102" t="s">
        <v>644</v>
      </c>
      <c r="C312" s="102">
        <v>4</v>
      </c>
      <c r="D312" s="102">
        <v>0</v>
      </c>
      <c r="E312" s="102">
        <v>4</v>
      </c>
      <c r="F312" s="102">
        <v>124</v>
      </c>
      <c r="G312" s="102">
        <v>124</v>
      </c>
      <c r="H312" s="102">
        <v>123</v>
      </c>
      <c r="I312" s="16">
        <v>5.3144439999999999</v>
      </c>
      <c r="J312" s="102">
        <v>132</v>
      </c>
      <c r="K312" s="102">
        <v>3985</v>
      </c>
      <c r="L312" s="102">
        <v>5735</v>
      </c>
      <c r="M312" s="102" t="s">
        <v>260</v>
      </c>
      <c r="N312" s="16">
        <v>6.9338879999999996</v>
      </c>
    </row>
    <row r="313" spans="1:14" x14ac:dyDescent="0.25">
      <c r="A313" s="102" t="s">
        <v>679</v>
      </c>
      <c r="B313" s="102" t="s">
        <v>653</v>
      </c>
      <c r="C313" s="102">
        <v>7</v>
      </c>
      <c r="D313" s="102">
        <v>0</v>
      </c>
      <c r="E313" s="102">
        <v>7</v>
      </c>
      <c r="F313" s="102">
        <v>84</v>
      </c>
      <c r="G313" s="102">
        <v>84</v>
      </c>
      <c r="H313" s="102">
        <v>84</v>
      </c>
      <c r="I313" s="16">
        <v>3.4938880000000001</v>
      </c>
      <c r="J313" s="102">
        <v>94</v>
      </c>
      <c r="K313" s="102">
        <v>4035</v>
      </c>
      <c r="L313" s="102">
        <v>3554</v>
      </c>
      <c r="M313" s="102" t="s">
        <v>208</v>
      </c>
      <c r="N313" s="16">
        <v>4.0072219999999996</v>
      </c>
    </row>
    <row r="314" spans="1:14" x14ac:dyDescent="0.25">
      <c r="A314" s="102" t="s">
        <v>680</v>
      </c>
      <c r="B314" s="102" t="s">
        <v>615</v>
      </c>
      <c r="C314" s="102">
        <v>8</v>
      </c>
      <c r="D314" s="102">
        <v>0</v>
      </c>
      <c r="E314" s="102">
        <v>8</v>
      </c>
      <c r="F314" s="102">
        <v>143</v>
      </c>
      <c r="G314" s="102">
        <v>143</v>
      </c>
      <c r="H314" s="102">
        <v>136</v>
      </c>
      <c r="I314" s="16">
        <v>5.3227769999999994</v>
      </c>
      <c r="J314" s="102">
        <v>148</v>
      </c>
      <c r="K314" s="102">
        <v>6241</v>
      </c>
      <c r="L314" s="102">
        <v>6214</v>
      </c>
      <c r="M314" s="102" t="s">
        <v>397</v>
      </c>
      <c r="N314" s="16">
        <v>5.9811109999999994</v>
      </c>
    </row>
    <row r="315" spans="1:14" x14ac:dyDescent="0.25">
      <c r="A315" s="102" t="s">
        <v>680</v>
      </c>
      <c r="B315" s="102" t="s">
        <v>648</v>
      </c>
      <c r="C315" s="102">
        <v>2</v>
      </c>
      <c r="D315" s="102">
        <v>2</v>
      </c>
      <c r="E315" s="102">
        <v>0</v>
      </c>
      <c r="F315" s="102">
        <v>78</v>
      </c>
      <c r="G315" s="102">
        <v>78</v>
      </c>
      <c r="H315" s="102">
        <v>78</v>
      </c>
      <c r="I315" s="16">
        <v>4.3644439999999998</v>
      </c>
      <c r="J315" s="102">
        <v>84</v>
      </c>
      <c r="K315" s="102">
        <v>6964</v>
      </c>
      <c r="L315" s="102">
        <v>5001</v>
      </c>
      <c r="M315" s="102" t="s">
        <v>503</v>
      </c>
      <c r="N315" s="16">
        <v>4.96</v>
      </c>
    </row>
    <row r="316" spans="1:14" x14ac:dyDescent="0.25">
      <c r="A316" s="102" t="s">
        <v>680</v>
      </c>
      <c r="B316" s="102" t="s">
        <v>652</v>
      </c>
      <c r="C316" s="102">
        <v>7</v>
      </c>
      <c r="D316" s="102">
        <v>0</v>
      </c>
      <c r="E316" s="102">
        <v>7</v>
      </c>
      <c r="F316" s="102">
        <v>185</v>
      </c>
      <c r="G316" s="102">
        <v>185</v>
      </c>
      <c r="H316" s="102">
        <v>182</v>
      </c>
      <c r="I316" s="16">
        <v>5.1833320000000001</v>
      </c>
      <c r="J316" s="102">
        <v>190</v>
      </c>
      <c r="K316" s="102">
        <v>6456</v>
      </c>
      <c r="L316" s="102">
        <v>3413</v>
      </c>
      <c r="M316" s="102" t="s">
        <v>502</v>
      </c>
      <c r="N316" s="16">
        <v>5.8980540000000001</v>
      </c>
    </row>
    <row r="317" spans="1:14" x14ac:dyDescent="0.25">
      <c r="A317" s="102" t="s">
        <v>680</v>
      </c>
      <c r="B317" s="102" t="s">
        <v>616</v>
      </c>
      <c r="C317" s="102">
        <v>0</v>
      </c>
      <c r="D317" s="102">
        <v>0</v>
      </c>
      <c r="E317" s="102">
        <v>0</v>
      </c>
      <c r="F317" s="102">
        <v>171</v>
      </c>
      <c r="G317" s="102">
        <v>171</v>
      </c>
      <c r="H317" s="102">
        <v>171</v>
      </c>
      <c r="I317" s="16">
        <v>4.4330550000000004</v>
      </c>
      <c r="J317" s="102">
        <v>173</v>
      </c>
      <c r="K317" s="102">
        <v>6713</v>
      </c>
      <c r="L317" s="102">
        <v>1314</v>
      </c>
      <c r="M317" s="102" t="s">
        <v>607</v>
      </c>
      <c r="N317" s="16">
        <v>5.1425000000000001</v>
      </c>
    </row>
    <row r="318" spans="1:14" x14ac:dyDescent="0.25">
      <c r="A318" s="102" t="s">
        <v>680</v>
      </c>
      <c r="B318" s="102" t="s">
        <v>647</v>
      </c>
      <c r="C318" s="102">
        <v>6</v>
      </c>
      <c r="D318" s="102">
        <v>0</v>
      </c>
      <c r="E318" s="102">
        <v>6</v>
      </c>
      <c r="F318" s="102">
        <v>195</v>
      </c>
      <c r="G318" s="102">
        <v>195</v>
      </c>
      <c r="H318" s="102">
        <v>194</v>
      </c>
      <c r="I318" s="16">
        <v>4.3488879999999996</v>
      </c>
      <c r="J318" s="102">
        <v>193</v>
      </c>
      <c r="K318" s="102">
        <v>4465</v>
      </c>
      <c r="L318" s="102">
        <v>2376</v>
      </c>
      <c r="M318" s="102" t="s">
        <v>517</v>
      </c>
      <c r="N318" s="16">
        <v>5.085</v>
      </c>
    </row>
    <row r="319" spans="1:14" x14ac:dyDescent="0.25">
      <c r="A319" s="102" t="s">
        <v>680</v>
      </c>
      <c r="B319" s="102" t="s">
        <v>617</v>
      </c>
      <c r="C319" s="102">
        <v>6</v>
      </c>
      <c r="D319" s="102">
        <v>2</v>
      </c>
      <c r="E319" s="102">
        <v>4</v>
      </c>
      <c r="F319" s="102">
        <v>78</v>
      </c>
      <c r="G319" s="102">
        <v>78</v>
      </c>
      <c r="H319" s="102">
        <v>78</v>
      </c>
      <c r="I319" s="16">
        <v>4.1344430000000001</v>
      </c>
      <c r="J319" s="102">
        <v>111</v>
      </c>
      <c r="K319" s="102">
        <v>9409</v>
      </c>
      <c r="L319" s="102">
        <v>1697</v>
      </c>
      <c r="M319" s="102" t="s">
        <v>571</v>
      </c>
      <c r="N319" s="16">
        <v>5.1155539999999995</v>
      </c>
    </row>
    <row r="320" spans="1:14" x14ac:dyDescent="0.25">
      <c r="A320" s="102" t="s">
        <v>680</v>
      </c>
      <c r="B320" s="102" t="s">
        <v>618</v>
      </c>
      <c r="C320" s="102">
        <v>11</v>
      </c>
      <c r="D320" s="102">
        <v>1</v>
      </c>
      <c r="E320" s="102">
        <v>10</v>
      </c>
      <c r="F320" s="102">
        <v>110</v>
      </c>
      <c r="G320" s="102">
        <v>110</v>
      </c>
      <c r="H320" s="102">
        <v>82</v>
      </c>
      <c r="I320" s="16">
        <v>5.2747219999999997</v>
      </c>
      <c r="J320" s="102">
        <v>113</v>
      </c>
      <c r="K320" s="102">
        <v>6690</v>
      </c>
      <c r="L320" s="102">
        <v>7364</v>
      </c>
      <c r="M320" s="102" t="s">
        <v>451</v>
      </c>
      <c r="N320" s="16">
        <v>5.9672219999999996</v>
      </c>
    </row>
    <row r="321" spans="1:14" x14ac:dyDescent="0.25">
      <c r="A321" s="102" t="s">
        <v>680</v>
      </c>
      <c r="B321" s="102" t="s">
        <v>619</v>
      </c>
      <c r="C321" s="102">
        <v>1</v>
      </c>
      <c r="D321" s="102">
        <v>0</v>
      </c>
      <c r="E321" s="102">
        <v>1</v>
      </c>
      <c r="F321" s="102">
        <v>148</v>
      </c>
      <c r="G321" s="102">
        <v>148</v>
      </c>
      <c r="H321" s="102">
        <v>148</v>
      </c>
      <c r="I321" s="16">
        <v>5.0416660000000002</v>
      </c>
      <c r="J321" s="102">
        <v>151</v>
      </c>
      <c r="K321" s="102">
        <v>4015</v>
      </c>
      <c r="L321" s="102">
        <v>5135</v>
      </c>
      <c r="M321" s="102" t="s">
        <v>138</v>
      </c>
      <c r="N321" s="16">
        <v>5.9105549999999996</v>
      </c>
    </row>
    <row r="322" spans="1:14" x14ac:dyDescent="0.25">
      <c r="A322" s="102" t="s">
        <v>680</v>
      </c>
      <c r="B322" s="102" t="s">
        <v>620</v>
      </c>
      <c r="C322" s="102">
        <v>5</v>
      </c>
      <c r="D322" s="102">
        <v>0</v>
      </c>
      <c r="E322" s="102">
        <v>5</v>
      </c>
      <c r="F322" s="102">
        <v>130</v>
      </c>
      <c r="G322" s="102">
        <v>130</v>
      </c>
      <c r="H322" s="102">
        <v>126</v>
      </c>
      <c r="I322" s="16">
        <v>5.0541650000000002</v>
      </c>
      <c r="J322" s="102">
        <v>134</v>
      </c>
      <c r="K322" s="102">
        <v>3618</v>
      </c>
      <c r="L322" s="102">
        <v>6281</v>
      </c>
      <c r="M322" s="102" t="s">
        <v>117</v>
      </c>
      <c r="N322" s="16">
        <v>5.9180539999999997</v>
      </c>
    </row>
    <row r="323" spans="1:14" x14ac:dyDescent="0.25">
      <c r="A323" s="102" t="s">
        <v>680</v>
      </c>
      <c r="B323" s="102" t="s">
        <v>621</v>
      </c>
      <c r="C323" s="102">
        <v>4</v>
      </c>
      <c r="D323" s="102">
        <v>0</v>
      </c>
      <c r="E323" s="102">
        <v>4</v>
      </c>
      <c r="F323" s="102">
        <v>212</v>
      </c>
      <c r="G323" s="102">
        <v>212</v>
      </c>
      <c r="H323" s="102">
        <v>204</v>
      </c>
      <c r="I323" s="16">
        <v>5.9316659999999999</v>
      </c>
      <c r="J323" s="102">
        <v>218</v>
      </c>
      <c r="K323" s="102">
        <v>5080</v>
      </c>
      <c r="L323" s="102">
        <v>4769</v>
      </c>
      <c r="M323" s="102" t="s">
        <v>212</v>
      </c>
      <c r="N323" s="16">
        <v>6.8894440000000001</v>
      </c>
    </row>
    <row r="324" spans="1:14" x14ac:dyDescent="0.25">
      <c r="A324" s="102" t="s">
        <v>680</v>
      </c>
      <c r="B324" s="102" t="s">
        <v>622</v>
      </c>
      <c r="C324" s="102">
        <v>12</v>
      </c>
      <c r="D324" s="102">
        <v>0</v>
      </c>
      <c r="E324" s="102">
        <v>12</v>
      </c>
      <c r="F324" s="102">
        <v>140</v>
      </c>
      <c r="G324" s="102">
        <v>140</v>
      </c>
      <c r="H324" s="102">
        <v>140</v>
      </c>
      <c r="I324" s="16">
        <v>5.1769439999999998</v>
      </c>
      <c r="J324" s="102">
        <v>147</v>
      </c>
      <c r="K324" s="102">
        <v>7597</v>
      </c>
      <c r="L324" s="102">
        <v>2738</v>
      </c>
      <c r="M324" s="102" t="s">
        <v>120</v>
      </c>
      <c r="N324" s="16">
        <v>5.9850000000000003</v>
      </c>
    </row>
    <row r="325" spans="1:14" x14ac:dyDescent="0.25">
      <c r="A325" s="102" t="s">
        <v>680</v>
      </c>
      <c r="B325" s="102" t="s">
        <v>623</v>
      </c>
      <c r="C325" s="102">
        <v>1</v>
      </c>
      <c r="D325" s="102">
        <v>1</v>
      </c>
      <c r="E325" s="102">
        <v>0</v>
      </c>
      <c r="F325" s="102">
        <v>126</v>
      </c>
      <c r="G325" s="102">
        <v>126</v>
      </c>
      <c r="H325" s="102">
        <v>125</v>
      </c>
      <c r="I325" s="16">
        <v>5.7874990000000004</v>
      </c>
      <c r="J325" s="102">
        <v>132</v>
      </c>
      <c r="K325" s="102">
        <v>5075</v>
      </c>
      <c r="L325" s="102">
        <v>6677</v>
      </c>
      <c r="M325" s="102" t="s">
        <v>35</v>
      </c>
      <c r="N325" s="16">
        <v>6.8761099999999997</v>
      </c>
    </row>
    <row r="326" spans="1:14" x14ac:dyDescent="0.25">
      <c r="A326" s="102" t="s">
        <v>680</v>
      </c>
      <c r="B326" s="102" t="s">
        <v>624</v>
      </c>
      <c r="C326" s="102">
        <v>3</v>
      </c>
      <c r="D326" s="102">
        <v>0</v>
      </c>
      <c r="E326" s="102">
        <v>3</v>
      </c>
      <c r="F326" s="102">
        <v>88</v>
      </c>
      <c r="G326" s="102">
        <v>90</v>
      </c>
      <c r="H326" s="102">
        <v>88</v>
      </c>
      <c r="I326" s="16">
        <v>4.1777770000000007</v>
      </c>
      <c r="J326" s="102">
        <v>95</v>
      </c>
      <c r="K326" s="102">
        <v>4735</v>
      </c>
      <c r="L326" s="102">
        <v>5616</v>
      </c>
      <c r="M326" s="102" t="s">
        <v>436</v>
      </c>
      <c r="N326" s="16">
        <v>4.7899989999999999</v>
      </c>
    </row>
    <row r="327" spans="1:14" x14ac:dyDescent="0.25">
      <c r="A327" s="102" t="s">
        <v>680</v>
      </c>
      <c r="B327" s="102" t="s">
        <v>645</v>
      </c>
      <c r="C327" s="102">
        <v>1</v>
      </c>
      <c r="D327" s="102">
        <v>1</v>
      </c>
      <c r="E327" s="102">
        <v>0</v>
      </c>
      <c r="F327" s="102">
        <v>142</v>
      </c>
      <c r="G327" s="102">
        <v>142</v>
      </c>
      <c r="H327" s="102">
        <v>123</v>
      </c>
      <c r="I327" s="16">
        <v>4.9361100000000002</v>
      </c>
      <c r="J327" s="102">
        <v>161</v>
      </c>
      <c r="K327" s="102">
        <v>9305</v>
      </c>
      <c r="L327" s="102">
        <v>3003</v>
      </c>
      <c r="M327" s="102" t="s">
        <v>477</v>
      </c>
      <c r="N327" s="16">
        <v>5.9338879999999996</v>
      </c>
    </row>
    <row r="328" spans="1:14" x14ac:dyDescent="0.25">
      <c r="A328" s="102" t="s">
        <v>680</v>
      </c>
      <c r="B328" s="102" t="s">
        <v>674</v>
      </c>
      <c r="C328" s="102">
        <v>0</v>
      </c>
      <c r="D328" s="102">
        <v>0</v>
      </c>
      <c r="E328" s="102">
        <v>0</v>
      </c>
      <c r="F328" s="102">
        <v>181</v>
      </c>
      <c r="G328" s="102">
        <v>181</v>
      </c>
      <c r="H328" s="102">
        <v>181</v>
      </c>
      <c r="I328" s="16">
        <v>6.0597209999999997</v>
      </c>
      <c r="J328" s="102">
        <v>193</v>
      </c>
      <c r="K328" s="102">
        <v>4852</v>
      </c>
      <c r="L328" s="102">
        <v>8241</v>
      </c>
      <c r="M328" s="102" t="s">
        <v>219</v>
      </c>
      <c r="N328" s="16">
        <v>7.0580549999999995</v>
      </c>
    </row>
    <row r="329" spans="1:14" x14ac:dyDescent="0.25">
      <c r="A329" s="102" t="s">
        <v>680</v>
      </c>
      <c r="B329" s="102" t="s">
        <v>625</v>
      </c>
      <c r="C329" s="102">
        <v>8</v>
      </c>
      <c r="D329" s="102">
        <v>1</v>
      </c>
      <c r="E329" s="102">
        <v>7</v>
      </c>
      <c r="F329" s="102">
        <v>52</v>
      </c>
      <c r="G329" s="102">
        <v>52</v>
      </c>
      <c r="H329" s="102">
        <v>52</v>
      </c>
      <c r="I329" s="16">
        <v>3.2172209999999999</v>
      </c>
      <c r="J329" s="102">
        <v>61</v>
      </c>
      <c r="K329" s="102">
        <v>6454</v>
      </c>
      <c r="L329" s="102">
        <v>3405</v>
      </c>
      <c r="M329" s="102" t="s">
        <v>244</v>
      </c>
      <c r="N329" s="16">
        <v>4.2338880000000003</v>
      </c>
    </row>
    <row r="330" spans="1:14" x14ac:dyDescent="0.25">
      <c r="A330" s="102" t="s">
        <v>680</v>
      </c>
      <c r="B330" s="102" t="s">
        <v>626</v>
      </c>
      <c r="C330" s="102">
        <v>0</v>
      </c>
      <c r="D330" s="102">
        <v>0</v>
      </c>
      <c r="E330" s="102">
        <v>0</v>
      </c>
      <c r="F330" s="102">
        <v>144</v>
      </c>
      <c r="G330" s="102">
        <v>144</v>
      </c>
      <c r="H330" s="102">
        <v>144</v>
      </c>
      <c r="I330" s="16">
        <v>4.4913879999999997</v>
      </c>
      <c r="J330" s="102">
        <v>155</v>
      </c>
      <c r="K330" s="102">
        <v>5100</v>
      </c>
      <c r="L330" s="102">
        <v>3882</v>
      </c>
      <c r="M330" s="102" t="s">
        <v>609</v>
      </c>
      <c r="N330" s="16">
        <v>5.1558330000000003</v>
      </c>
    </row>
    <row r="331" spans="1:14" x14ac:dyDescent="0.25">
      <c r="A331" s="102" t="s">
        <v>680</v>
      </c>
      <c r="B331" s="102" t="s">
        <v>627</v>
      </c>
      <c r="C331" s="102">
        <v>3</v>
      </c>
      <c r="D331" s="102">
        <v>0</v>
      </c>
      <c r="E331" s="102">
        <v>3</v>
      </c>
      <c r="F331" s="102">
        <v>213</v>
      </c>
      <c r="G331" s="102">
        <v>213</v>
      </c>
      <c r="H331" s="102">
        <v>213</v>
      </c>
      <c r="I331" s="16">
        <v>7.0902769999999995</v>
      </c>
      <c r="J331" s="102">
        <v>223</v>
      </c>
      <c r="K331" s="102">
        <v>4845</v>
      </c>
      <c r="L331" s="102">
        <v>8553</v>
      </c>
      <c r="M331" s="102" t="s">
        <v>121</v>
      </c>
      <c r="N331" s="16">
        <v>8.1172219999999999</v>
      </c>
    </row>
    <row r="332" spans="1:14" x14ac:dyDescent="0.25">
      <c r="A332" s="102" t="s">
        <v>680</v>
      </c>
      <c r="B332" s="102" t="s">
        <v>649</v>
      </c>
      <c r="C332" s="102">
        <v>17</v>
      </c>
      <c r="D332" s="102">
        <v>0</v>
      </c>
      <c r="E332" s="102">
        <v>17</v>
      </c>
      <c r="F332" s="102">
        <v>165</v>
      </c>
      <c r="G332" s="102">
        <v>165</v>
      </c>
      <c r="H332" s="102">
        <v>159</v>
      </c>
      <c r="I332" s="16">
        <v>3.5186109999999999</v>
      </c>
      <c r="J332" s="102">
        <v>167</v>
      </c>
      <c r="K332" s="102">
        <v>3602</v>
      </c>
      <c r="L332" s="102">
        <v>735</v>
      </c>
      <c r="M332" s="102" t="s">
        <v>557</v>
      </c>
      <c r="N332" s="16">
        <v>4.1163879999999997</v>
      </c>
    </row>
    <row r="333" spans="1:14" x14ac:dyDescent="0.25">
      <c r="A333" s="102" t="s">
        <v>680</v>
      </c>
      <c r="B333" s="102" t="s">
        <v>628</v>
      </c>
      <c r="C333" s="102">
        <v>2</v>
      </c>
      <c r="D333" s="102">
        <v>0</v>
      </c>
      <c r="E333" s="102">
        <v>2</v>
      </c>
      <c r="F333" s="102">
        <v>112</v>
      </c>
      <c r="G333" s="102">
        <v>112</v>
      </c>
      <c r="H333" s="102">
        <v>112</v>
      </c>
      <c r="I333" s="16">
        <v>5.0449999999999999</v>
      </c>
      <c r="J333" s="102">
        <v>114</v>
      </c>
      <c r="K333" s="102">
        <v>3248</v>
      </c>
      <c r="L333" s="102">
        <v>5475</v>
      </c>
      <c r="M333" s="102" t="s">
        <v>124</v>
      </c>
      <c r="N333" s="16">
        <v>5.8958329999999997</v>
      </c>
    </row>
    <row r="334" spans="1:14" x14ac:dyDescent="0.25">
      <c r="A334" s="102" t="s">
        <v>680</v>
      </c>
      <c r="B334" s="102" t="s">
        <v>629</v>
      </c>
      <c r="C334" s="102">
        <v>0</v>
      </c>
      <c r="D334" s="102">
        <v>0</v>
      </c>
      <c r="E334" s="102">
        <v>0</v>
      </c>
      <c r="F334" s="102">
        <v>143</v>
      </c>
      <c r="G334" s="102">
        <v>143</v>
      </c>
      <c r="H334" s="102">
        <v>137</v>
      </c>
      <c r="I334" s="16">
        <v>5.9644440000000003</v>
      </c>
      <c r="J334" s="102">
        <v>146</v>
      </c>
      <c r="K334" s="102">
        <v>4648</v>
      </c>
      <c r="L334" s="102">
        <v>8265</v>
      </c>
      <c r="M334" s="102" t="s">
        <v>87</v>
      </c>
      <c r="N334" s="16">
        <v>6.9163880000000004</v>
      </c>
    </row>
    <row r="335" spans="1:14" x14ac:dyDescent="0.25">
      <c r="A335" s="102" t="s">
        <v>680</v>
      </c>
      <c r="B335" s="102" t="s">
        <v>630</v>
      </c>
      <c r="C335" s="102">
        <v>6</v>
      </c>
      <c r="D335" s="102">
        <v>0</v>
      </c>
      <c r="E335" s="102">
        <v>6</v>
      </c>
      <c r="F335" s="102">
        <v>165</v>
      </c>
      <c r="G335" s="102">
        <v>165</v>
      </c>
      <c r="H335" s="102">
        <v>165</v>
      </c>
      <c r="I335" s="16">
        <v>4.2433329999999998</v>
      </c>
      <c r="J335" s="102">
        <v>173</v>
      </c>
      <c r="K335" s="102">
        <v>6073</v>
      </c>
      <c r="L335" s="102">
        <v>2153</v>
      </c>
      <c r="M335" s="102" t="s">
        <v>516</v>
      </c>
      <c r="N335" s="16">
        <v>4.8674999999999997</v>
      </c>
    </row>
    <row r="336" spans="1:14" x14ac:dyDescent="0.25">
      <c r="A336" s="102" t="s">
        <v>680</v>
      </c>
      <c r="B336" s="102" t="s">
        <v>650</v>
      </c>
      <c r="C336" s="102">
        <v>16</v>
      </c>
      <c r="D336" s="102">
        <v>0</v>
      </c>
      <c r="E336" s="102">
        <v>16</v>
      </c>
      <c r="F336" s="102">
        <v>151</v>
      </c>
      <c r="G336" s="102">
        <v>151</v>
      </c>
      <c r="H336" s="102">
        <v>151</v>
      </c>
      <c r="I336" s="16">
        <v>4.3936099999999998</v>
      </c>
      <c r="J336" s="102">
        <v>178</v>
      </c>
      <c r="K336" s="102">
        <v>4340</v>
      </c>
      <c r="L336" s="102">
        <v>2772</v>
      </c>
      <c r="M336" s="102" t="s">
        <v>555</v>
      </c>
      <c r="N336" s="16">
        <v>5.0608320000000004</v>
      </c>
    </row>
    <row r="337" spans="1:14" x14ac:dyDescent="0.25">
      <c r="A337" s="102" t="s">
        <v>680</v>
      </c>
      <c r="B337" s="102" t="s">
        <v>677</v>
      </c>
      <c r="C337" s="102">
        <v>6</v>
      </c>
      <c r="D337" s="102">
        <v>0</v>
      </c>
      <c r="E337" s="102">
        <v>6</v>
      </c>
      <c r="F337" s="102">
        <v>89</v>
      </c>
      <c r="G337" s="102">
        <v>90</v>
      </c>
      <c r="H337" s="102">
        <v>89</v>
      </c>
      <c r="I337" s="16">
        <v>5.2394439999999998</v>
      </c>
      <c r="J337" s="102">
        <v>104</v>
      </c>
      <c r="K337" s="102">
        <v>5535</v>
      </c>
      <c r="L337" s="102">
        <v>7564</v>
      </c>
      <c r="M337" s="102" t="s">
        <v>7</v>
      </c>
      <c r="N337" s="16">
        <v>5.9916660000000004</v>
      </c>
    </row>
    <row r="338" spans="1:14" x14ac:dyDescent="0.25">
      <c r="A338" s="102" t="s">
        <v>680</v>
      </c>
      <c r="B338" s="102" t="s">
        <v>632</v>
      </c>
      <c r="C338" s="102">
        <v>11</v>
      </c>
      <c r="D338" s="102">
        <v>3</v>
      </c>
      <c r="E338" s="102">
        <v>8</v>
      </c>
      <c r="F338" s="102">
        <v>60</v>
      </c>
      <c r="G338" s="102">
        <v>62</v>
      </c>
      <c r="H338" s="102">
        <v>50</v>
      </c>
      <c r="I338" s="16">
        <v>4.5852769999999996</v>
      </c>
      <c r="J338" s="102">
        <v>94</v>
      </c>
      <c r="K338" s="102">
        <v>10193</v>
      </c>
      <c r="L338" s="102">
        <v>1764</v>
      </c>
      <c r="M338" s="102" t="s">
        <v>576</v>
      </c>
      <c r="N338" s="16">
        <v>5.0830549999999999</v>
      </c>
    </row>
    <row r="339" spans="1:14" x14ac:dyDescent="0.25">
      <c r="A339" s="102" t="s">
        <v>680</v>
      </c>
      <c r="B339" s="102" t="s">
        <v>633</v>
      </c>
      <c r="C339" s="102">
        <v>1</v>
      </c>
      <c r="D339" s="102">
        <v>0</v>
      </c>
      <c r="E339" s="102">
        <v>1</v>
      </c>
      <c r="F339" s="102">
        <v>161</v>
      </c>
      <c r="G339" s="102">
        <v>161</v>
      </c>
      <c r="H339" s="102">
        <v>160</v>
      </c>
      <c r="I339" s="16">
        <v>4.4772209999999992</v>
      </c>
      <c r="J339" s="102">
        <v>162</v>
      </c>
      <c r="K339" s="102">
        <v>6114</v>
      </c>
      <c r="L339" s="102">
        <v>2042</v>
      </c>
      <c r="M339" s="102" t="s">
        <v>582</v>
      </c>
      <c r="N339" s="16">
        <v>5.1516659999999996</v>
      </c>
    </row>
    <row r="340" spans="1:14" x14ac:dyDescent="0.25">
      <c r="A340" s="102" t="s">
        <v>680</v>
      </c>
      <c r="B340" s="102" t="s">
        <v>634</v>
      </c>
      <c r="C340" s="102">
        <v>1</v>
      </c>
      <c r="D340" s="102">
        <v>0</v>
      </c>
      <c r="E340" s="102">
        <v>1</v>
      </c>
      <c r="F340" s="102">
        <v>166</v>
      </c>
      <c r="G340" s="102">
        <v>166</v>
      </c>
      <c r="H340" s="102">
        <v>166</v>
      </c>
      <c r="I340" s="16">
        <v>4.420833</v>
      </c>
      <c r="J340" s="102">
        <v>197</v>
      </c>
      <c r="K340" s="102">
        <v>5220</v>
      </c>
      <c r="L340" s="102">
        <v>1120</v>
      </c>
      <c r="M340" s="102" t="s">
        <v>605</v>
      </c>
      <c r="N340" s="16">
        <v>5.13</v>
      </c>
    </row>
    <row r="341" spans="1:14" x14ac:dyDescent="0.25">
      <c r="A341" s="102" t="s">
        <v>680</v>
      </c>
      <c r="B341" s="102" t="s">
        <v>651</v>
      </c>
      <c r="C341" s="102">
        <v>6</v>
      </c>
      <c r="D341" s="102">
        <v>0</v>
      </c>
      <c r="E341" s="102">
        <v>6</v>
      </c>
      <c r="F341" s="102">
        <v>118</v>
      </c>
      <c r="G341" s="102">
        <v>121</v>
      </c>
      <c r="H341" s="102">
        <v>111</v>
      </c>
      <c r="I341" s="16">
        <v>4.4041649999999999</v>
      </c>
      <c r="J341" s="102">
        <v>127</v>
      </c>
      <c r="K341" s="102">
        <v>4120</v>
      </c>
      <c r="L341" s="102">
        <v>6361</v>
      </c>
      <c r="M341" s="102" t="s">
        <v>384</v>
      </c>
      <c r="N341" s="16">
        <v>4.991943</v>
      </c>
    </row>
    <row r="342" spans="1:14" x14ac:dyDescent="0.25">
      <c r="A342" s="102" t="s">
        <v>680</v>
      </c>
      <c r="B342" s="102" t="s">
        <v>635</v>
      </c>
      <c r="C342" s="102">
        <v>3</v>
      </c>
      <c r="D342" s="102">
        <v>0</v>
      </c>
      <c r="E342" s="102">
        <v>3</v>
      </c>
      <c r="F342" s="102">
        <v>97</v>
      </c>
      <c r="G342" s="102">
        <v>97</v>
      </c>
      <c r="H342" s="102">
        <v>97</v>
      </c>
      <c r="I342" s="16">
        <v>3.5041660000000001</v>
      </c>
      <c r="J342" s="102">
        <v>108</v>
      </c>
      <c r="K342" s="102">
        <v>3990</v>
      </c>
      <c r="L342" s="102">
        <v>2911</v>
      </c>
      <c r="M342" s="102" t="s">
        <v>612</v>
      </c>
      <c r="N342" s="16">
        <v>4.1452770000000001</v>
      </c>
    </row>
    <row r="343" spans="1:14" x14ac:dyDescent="0.25">
      <c r="A343" s="102" t="s">
        <v>680</v>
      </c>
      <c r="B343" s="102" t="s">
        <v>638</v>
      </c>
      <c r="C343" s="102">
        <v>19</v>
      </c>
      <c r="D343" s="102">
        <v>0</v>
      </c>
      <c r="E343" s="102">
        <v>19</v>
      </c>
      <c r="F343" s="102">
        <v>99</v>
      </c>
      <c r="G343" s="102">
        <v>100</v>
      </c>
      <c r="H343" s="102">
        <v>93</v>
      </c>
      <c r="I343" s="16">
        <v>4.3719429999999999</v>
      </c>
      <c r="J343" s="102">
        <v>106</v>
      </c>
      <c r="K343" s="102">
        <v>4697</v>
      </c>
      <c r="L343" s="102">
        <v>5145</v>
      </c>
      <c r="M343" s="102" t="s">
        <v>390</v>
      </c>
      <c r="N343" s="16">
        <v>4.9452759999999998</v>
      </c>
    </row>
    <row r="344" spans="1:14" x14ac:dyDescent="0.25">
      <c r="A344" s="102" t="s">
        <v>680</v>
      </c>
      <c r="B344" s="102" t="s">
        <v>639</v>
      </c>
      <c r="C344" s="102">
        <v>3</v>
      </c>
      <c r="D344" s="102">
        <v>0</v>
      </c>
      <c r="E344" s="102">
        <v>3</v>
      </c>
      <c r="F344" s="102">
        <v>130</v>
      </c>
      <c r="G344" s="102">
        <v>130</v>
      </c>
      <c r="H344" s="102">
        <v>129</v>
      </c>
      <c r="I344" s="16">
        <v>5.5469430000000006</v>
      </c>
      <c r="J344" s="102">
        <v>159</v>
      </c>
      <c r="K344" s="102">
        <v>5596</v>
      </c>
      <c r="L344" s="102">
        <v>3465</v>
      </c>
      <c r="M344" s="102" t="s">
        <v>573</v>
      </c>
      <c r="N344" s="16">
        <v>6.1869430000000003</v>
      </c>
    </row>
    <row r="345" spans="1:14" x14ac:dyDescent="0.25">
      <c r="A345" s="102" t="s">
        <v>680</v>
      </c>
      <c r="B345" s="102" t="s">
        <v>678</v>
      </c>
      <c r="C345" s="102">
        <v>11</v>
      </c>
      <c r="D345" s="102">
        <v>0</v>
      </c>
      <c r="E345" s="102">
        <v>11</v>
      </c>
      <c r="F345" s="102">
        <v>82</v>
      </c>
      <c r="G345" s="102">
        <v>82</v>
      </c>
      <c r="H345" s="102">
        <v>80</v>
      </c>
      <c r="I345" s="16">
        <v>5.9391659999999993</v>
      </c>
      <c r="J345" s="102">
        <v>101</v>
      </c>
      <c r="K345" s="102">
        <v>5831</v>
      </c>
      <c r="L345" s="102">
        <v>7280</v>
      </c>
      <c r="M345" s="102" t="s">
        <v>123</v>
      </c>
      <c r="N345" s="16">
        <v>6.8991659999999992</v>
      </c>
    </row>
    <row r="346" spans="1:14" x14ac:dyDescent="0.25">
      <c r="A346" s="102" t="s">
        <v>680</v>
      </c>
      <c r="B346" s="102" t="s">
        <v>640</v>
      </c>
      <c r="C346" s="102">
        <v>3</v>
      </c>
      <c r="D346" s="102">
        <v>0</v>
      </c>
      <c r="E346" s="102">
        <v>3</v>
      </c>
      <c r="F346" s="102">
        <v>135</v>
      </c>
      <c r="G346" s="102">
        <v>135</v>
      </c>
      <c r="H346" s="102">
        <v>134</v>
      </c>
      <c r="I346" s="16">
        <v>3.5866660000000001</v>
      </c>
      <c r="J346" s="102">
        <v>137</v>
      </c>
      <c r="K346" s="102">
        <v>2795</v>
      </c>
      <c r="L346" s="102">
        <v>3980</v>
      </c>
      <c r="M346" s="102" t="s">
        <v>389</v>
      </c>
      <c r="N346" s="16">
        <v>4.2444439999999997</v>
      </c>
    </row>
    <row r="347" spans="1:14" x14ac:dyDescent="0.25">
      <c r="A347" s="102" t="s">
        <v>680</v>
      </c>
      <c r="B347" s="102" t="s">
        <v>641</v>
      </c>
      <c r="C347" s="102">
        <v>15</v>
      </c>
      <c r="D347" s="102">
        <v>0</v>
      </c>
      <c r="E347" s="102">
        <v>15</v>
      </c>
      <c r="F347" s="102">
        <v>101</v>
      </c>
      <c r="G347" s="102">
        <v>101</v>
      </c>
      <c r="H347" s="102">
        <v>98</v>
      </c>
      <c r="I347" s="16">
        <v>3.509722</v>
      </c>
      <c r="J347" s="102">
        <v>104</v>
      </c>
      <c r="K347" s="102">
        <v>5469</v>
      </c>
      <c r="L347" s="102">
        <v>1753</v>
      </c>
      <c r="M347" s="102" t="s">
        <v>590</v>
      </c>
      <c r="N347" s="16">
        <v>4.1027769999999997</v>
      </c>
    </row>
    <row r="348" spans="1:14" x14ac:dyDescent="0.25">
      <c r="A348" s="102" t="s">
        <v>680</v>
      </c>
      <c r="B348" s="102" t="s">
        <v>642</v>
      </c>
      <c r="C348" s="102">
        <v>10</v>
      </c>
      <c r="D348" s="102">
        <v>2</v>
      </c>
      <c r="E348" s="102">
        <v>8</v>
      </c>
      <c r="F348" s="102">
        <v>129</v>
      </c>
      <c r="G348" s="102">
        <v>129</v>
      </c>
      <c r="H348" s="102">
        <v>129</v>
      </c>
      <c r="I348" s="16">
        <v>4.8508329999999997</v>
      </c>
      <c r="J348" s="102">
        <v>137</v>
      </c>
      <c r="K348" s="102">
        <v>4907</v>
      </c>
      <c r="L348" s="102">
        <v>4952</v>
      </c>
      <c r="M348" s="102" t="s">
        <v>11</v>
      </c>
      <c r="N348" s="16">
        <v>5.9275000000000002</v>
      </c>
    </row>
    <row r="349" spans="1:14" x14ac:dyDescent="0.25">
      <c r="A349" s="102" t="s">
        <v>680</v>
      </c>
      <c r="B349" s="102" t="s">
        <v>643</v>
      </c>
      <c r="C349" s="102">
        <v>2</v>
      </c>
      <c r="D349" s="102">
        <v>1</v>
      </c>
      <c r="E349" s="102">
        <v>1</v>
      </c>
      <c r="F349" s="102">
        <v>156</v>
      </c>
      <c r="G349" s="102">
        <v>157</v>
      </c>
      <c r="H349" s="102">
        <v>156</v>
      </c>
      <c r="I349" s="16">
        <v>6.638331</v>
      </c>
      <c r="J349" s="102">
        <v>161</v>
      </c>
      <c r="K349" s="102">
        <v>6677</v>
      </c>
      <c r="L349" s="102">
        <v>6214</v>
      </c>
      <c r="M349" s="102" t="s">
        <v>85</v>
      </c>
      <c r="N349" s="16">
        <v>7.5841649999999996</v>
      </c>
    </row>
    <row r="350" spans="1:14" x14ac:dyDescent="0.25">
      <c r="A350" s="102" t="s">
        <v>680</v>
      </c>
      <c r="B350" s="102" t="s">
        <v>644</v>
      </c>
      <c r="C350" s="102">
        <v>6</v>
      </c>
      <c r="D350" s="102">
        <v>1</v>
      </c>
      <c r="E350" s="102">
        <v>5</v>
      </c>
      <c r="F350" s="102">
        <v>149</v>
      </c>
      <c r="G350" s="102">
        <v>149</v>
      </c>
      <c r="H350" s="102">
        <v>147</v>
      </c>
      <c r="I350" s="16">
        <v>5.9136110000000004</v>
      </c>
      <c r="J350" s="102">
        <v>155</v>
      </c>
      <c r="K350" s="102">
        <v>3248</v>
      </c>
      <c r="L350" s="102">
        <v>6895</v>
      </c>
      <c r="M350" s="102" t="s">
        <v>260</v>
      </c>
      <c r="N350" s="16">
        <v>6.8852770000000003</v>
      </c>
    </row>
    <row r="351" spans="1:14" x14ac:dyDescent="0.25">
      <c r="A351" s="102" t="s">
        <v>680</v>
      </c>
      <c r="B351" s="102" t="s">
        <v>653</v>
      </c>
      <c r="C351" s="102">
        <v>8</v>
      </c>
      <c r="D351" s="102">
        <v>1</v>
      </c>
      <c r="E351" s="102">
        <v>7</v>
      </c>
      <c r="F351" s="102">
        <v>74</v>
      </c>
      <c r="G351" s="102">
        <v>74</v>
      </c>
      <c r="H351" s="102">
        <v>73</v>
      </c>
      <c r="I351" s="16">
        <v>3.4483329999999999</v>
      </c>
      <c r="J351" s="102">
        <v>77</v>
      </c>
      <c r="K351" s="102">
        <v>4559</v>
      </c>
      <c r="L351" s="102">
        <v>4042</v>
      </c>
      <c r="M351" s="102" t="s">
        <v>208</v>
      </c>
      <c r="N351" s="16">
        <v>3.979444</v>
      </c>
    </row>
    <row r="352" spans="1:14" x14ac:dyDescent="0.25">
      <c r="A352" s="102" t="s">
        <v>681</v>
      </c>
      <c r="B352" s="102" t="s">
        <v>615</v>
      </c>
      <c r="C352" s="102">
        <v>9</v>
      </c>
      <c r="D352" s="102">
        <v>1</v>
      </c>
      <c r="E352" s="102">
        <v>8</v>
      </c>
      <c r="F352" s="102"/>
      <c r="G352" s="102"/>
      <c r="H352" s="102"/>
      <c r="I352" s="16">
        <v>4.6733320000000003</v>
      </c>
      <c r="J352" s="102">
        <v>125</v>
      </c>
      <c r="K352" s="102">
        <v>6497</v>
      </c>
      <c r="L352" s="102">
        <v>6399</v>
      </c>
      <c r="M352" s="102" t="s">
        <v>397</v>
      </c>
      <c r="N352" s="16">
        <v>6.0172210000000002</v>
      </c>
    </row>
    <row r="353" spans="1:14" x14ac:dyDescent="0.25">
      <c r="A353" s="102" t="s">
        <v>681</v>
      </c>
      <c r="B353" s="102" t="s">
        <v>648</v>
      </c>
      <c r="C353" s="102">
        <v>2</v>
      </c>
      <c r="D353" s="102">
        <v>0</v>
      </c>
      <c r="E353" s="102">
        <v>2</v>
      </c>
      <c r="F353" s="102"/>
      <c r="G353" s="102"/>
      <c r="H353" s="102"/>
      <c r="I353" s="16">
        <v>4.3830549999999997</v>
      </c>
      <c r="J353" s="102">
        <v>128</v>
      </c>
      <c r="K353" s="102">
        <v>3320</v>
      </c>
      <c r="L353" s="102">
        <v>6544</v>
      </c>
      <c r="M353" s="102" t="s">
        <v>503</v>
      </c>
      <c r="N353" s="16">
        <v>4.9791660000000002</v>
      </c>
    </row>
    <row r="354" spans="1:14" x14ac:dyDescent="0.25">
      <c r="A354" s="102" t="s">
        <v>681</v>
      </c>
      <c r="B354" s="102" t="s">
        <v>652</v>
      </c>
      <c r="C354" s="102">
        <v>6</v>
      </c>
      <c r="D354" s="102">
        <v>0</v>
      </c>
      <c r="E354" s="102">
        <v>6</v>
      </c>
      <c r="F354" s="102"/>
      <c r="G354" s="102"/>
      <c r="H354" s="102"/>
      <c r="I354" s="16">
        <v>5.2091649999999996</v>
      </c>
      <c r="J354" s="102">
        <v>165</v>
      </c>
      <c r="K354" s="102">
        <v>6176</v>
      </c>
      <c r="L354" s="102">
        <v>4210</v>
      </c>
      <c r="M354" s="102" t="s">
        <v>502</v>
      </c>
      <c r="N354" s="16">
        <v>5.9902759999999997</v>
      </c>
    </row>
    <row r="355" spans="1:14" x14ac:dyDescent="0.25">
      <c r="A355" s="102" t="s">
        <v>681</v>
      </c>
      <c r="B355" s="102" t="s">
        <v>616</v>
      </c>
      <c r="C355" s="102">
        <v>0</v>
      </c>
      <c r="D355" s="102">
        <v>0</v>
      </c>
      <c r="E355" s="102">
        <v>0</v>
      </c>
      <c r="F355" s="102"/>
      <c r="G355" s="102"/>
      <c r="H355" s="102"/>
      <c r="I355" s="16">
        <v>5.0963880000000001</v>
      </c>
      <c r="J355" s="102">
        <v>177</v>
      </c>
      <c r="K355" s="102">
        <v>6599</v>
      </c>
      <c r="L355" s="102">
        <v>1951</v>
      </c>
      <c r="M355" s="102" t="s">
        <v>607</v>
      </c>
      <c r="N355" s="16">
        <v>5.78</v>
      </c>
    </row>
    <row r="356" spans="1:14" x14ac:dyDescent="0.25">
      <c r="A356" s="102" t="s">
        <v>681</v>
      </c>
      <c r="B356" s="102" t="s">
        <v>647</v>
      </c>
      <c r="C356" s="102">
        <v>5</v>
      </c>
      <c r="D356" s="102">
        <v>0</v>
      </c>
      <c r="E356" s="102">
        <v>5</v>
      </c>
      <c r="F356" s="102"/>
      <c r="G356" s="102"/>
      <c r="H356" s="102"/>
      <c r="I356" s="16">
        <v>4.9744440000000001</v>
      </c>
      <c r="J356" s="102">
        <v>209</v>
      </c>
      <c r="K356" s="102">
        <v>4608</v>
      </c>
      <c r="L356" s="102">
        <v>2168</v>
      </c>
      <c r="M356" s="102" t="s">
        <v>517</v>
      </c>
      <c r="N356" s="16">
        <v>5.6666660000000002</v>
      </c>
    </row>
    <row r="357" spans="1:14" x14ac:dyDescent="0.25">
      <c r="A357" s="102" t="s">
        <v>681</v>
      </c>
      <c r="B357" s="102" t="s">
        <v>617</v>
      </c>
      <c r="C357" s="102">
        <v>5</v>
      </c>
      <c r="D357" s="102">
        <v>1</v>
      </c>
      <c r="E357" s="102">
        <v>4</v>
      </c>
      <c r="F357" s="102"/>
      <c r="G357" s="102"/>
      <c r="H357" s="102"/>
      <c r="I357" s="16">
        <v>5.2486110000000004</v>
      </c>
      <c r="J357" s="102">
        <v>120</v>
      </c>
      <c r="K357" s="102">
        <v>11629</v>
      </c>
      <c r="L357" s="102">
        <v>1602</v>
      </c>
      <c r="M357" s="102" t="s">
        <v>571</v>
      </c>
      <c r="N357" s="16">
        <v>5.7677769999999997</v>
      </c>
    </row>
    <row r="358" spans="1:14" x14ac:dyDescent="0.25">
      <c r="A358" s="102" t="s">
        <v>681</v>
      </c>
      <c r="B358" s="102" t="s">
        <v>618</v>
      </c>
      <c r="C358" s="102">
        <v>7</v>
      </c>
      <c r="D358" s="102">
        <v>0</v>
      </c>
      <c r="E358" s="102">
        <v>7</v>
      </c>
      <c r="F358" s="102"/>
      <c r="G358" s="102"/>
      <c r="H358" s="102"/>
      <c r="I358" s="16">
        <v>4.5911100000000005</v>
      </c>
      <c r="J358" s="102">
        <v>144</v>
      </c>
      <c r="K358" s="102">
        <v>4486</v>
      </c>
      <c r="L358" s="102">
        <v>8291</v>
      </c>
      <c r="M358" s="102" t="s">
        <v>451</v>
      </c>
      <c r="N358" s="16">
        <v>5.9416659999999997</v>
      </c>
    </row>
    <row r="359" spans="1:14" x14ac:dyDescent="0.25">
      <c r="A359" s="102" t="s">
        <v>681</v>
      </c>
      <c r="B359" s="102" t="s">
        <v>619</v>
      </c>
      <c r="C359" s="102">
        <v>3</v>
      </c>
      <c r="D359" s="102">
        <v>0</v>
      </c>
      <c r="E359" s="102">
        <v>3</v>
      </c>
      <c r="F359" s="102"/>
      <c r="G359" s="102"/>
      <c r="H359" s="102"/>
      <c r="I359" s="16">
        <v>5.0225</v>
      </c>
      <c r="J359" s="102">
        <v>151</v>
      </c>
      <c r="K359" s="102">
        <v>3736</v>
      </c>
      <c r="L359" s="102">
        <v>5576</v>
      </c>
      <c r="M359" s="102" t="s">
        <v>138</v>
      </c>
      <c r="N359" s="16">
        <v>5.8788879999999999</v>
      </c>
    </row>
    <row r="360" spans="1:14" x14ac:dyDescent="0.25">
      <c r="A360" s="102" t="s">
        <v>681</v>
      </c>
      <c r="B360" s="102" t="s">
        <v>620</v>
      </c>
      <c r="C360" s="102">
        <v>7</v>
      </c>
      <c r="D360" s="102">
        <v>0</v>
      </c>
      <c r="E360" s="102">
        <v>7</v>
      </c>
      <c r="F360" s="102"/>
      <c r="G360" s="102"/>
      <c r="H360" s="102"/>
      <c r="I360" s="16">
        <v>5.0569439999999997</v>
      </c>
      <c r="J360" s="102">
        <v>105</v>
      </c>
      <c r="K360" s="102">
        <v>5508</v>
      </c>
      <c r="L360" s="102">
        <v>5760</v>
      </c>
      <c r="M360" s="102" t="s">
        <v>117</v>
      </c>
      <c r="N360" s="16">
        <v>5.9122209999999997</v>
      </c>
    </row>
    <row r="361" spans="1:14" x14ac:dyDescent="0.25">
      <c r="A361" s="102" t="s">
        <v>681</v>
      </c>
      <c r="B361" s="102" t="s">
        <v>621</v>
      </c>
      <c r="C361" s="102">
        <v>3</v>
      </c>
      <c r="D361" s="102">
        <v>0</v>
      </c>
      <c r="E361" s="102">
        <v>3</v>
      </c>
      <c r="F361" s="102"/>
      <c r="G361" s="102"/>
      <c r="H361" s="102"/>
      <c r="I361" s="16">
        <v>5.9716659999999999</v>
      </c>
      <c r="J361" s="102">
        <v>191</v>
      </c>
      <c r="K361" s="102">
        <v>4669</v>
      </c>
      <c r="L361" s="102">
        <v>5514</v>
      </c>
      <c r="M361" s="102" t="s">
        <v>212</v>
      </c>
      <c r="N361" s="16">
        <v>6.9563879999999996</v>
      </c>
    </row>
    <row r="362" spans="1:14" x14ac:dyDescent="0.25">
      <c r="A362" s="102" t="s">
        <v>681</v>
      </c>
      <c r="B362" s="102" t="s">
        <v>622</v>
      </c>
      <c r="C362" s="102">
        <v>11</v>
      </c>
      <c r="D362" s="102">
        <v>1</v>
      </c>
      <c r="E362" s="102">
        <v>10</v>
      </c>
      <c r="F362" s="102"/>
      <c r="G362" s="102"/>
      <c r="H362" s="102"/>
      <c r="I362" s="16">
        <v>5.5177769999999997</v>
      </c>
      <c r="J362" s="102">
        <v>149</v>
      </c>
      <c r="K362" s="102">
        <v>8775</v>
      </c>
      <c r="L362" s="102">
        <v>3746</v>
      </c>
      <c r="M362" s="102" t="s">
        <v>120</v>
      </c>
      <c r="N362" s="16">
        <v>6.377777</v>
      </c>
    </row>
    <row r="363" spans="1:14" x14ac:dyDescent="0.25">
      <c r="A363" s="102" t="s">
        <v>681</v>
      </c>
      <c r="B363" s="102" t="s">
        <v>623</v>
      </c>
      <c r="C363" s="102">
        <v>2</v>
      </c>
      <c r="D363" s="102">
        <v>0</v>
      </c>
      <c r="E363" s="102">
        <v>2</v>
      </c>
      <c r="F363" s="102"/>
      <c r="G363" s="102"/>
      <c r="H363" s="102"/>
      <c r="I363" s="16">
        <v>4.3997210000000004</v>
      </c>
      <c r="J363" s="102">
        <v>183</v>
      </c>
      <c r="K363" s="102">
        <v>4213</v>
      </c>
      <c r="L363" s="102">
        <v>6334</v>
      </c>
      <c r="M363" s="102" t="s">
        <v>35</v>
      </c>
      <c r="N363" s="16">
        <v>6.930276000000001</v>
      </c>
    </row>
    <row r="364" spans="1:14" x14ac:dyDescent="0.25">
      <c r="A364" s="102" t="s">
        <v>681</v>
      </c>
      <c r="B364" s="102" t="s">
        <v>624</v>
      </c>
      <c r="C364" s="102">
        <v>3</v>
      </c>
      <c r="D364" s="102">
        <v>0</v>
      </c>
      <c r="E364" s="102">
        <v>3</v>
      </c>
      <c r="F364" s="102"/>
      <c r="G364" s="102"/>
      <c r="H364" s="102"/>
      <c r="I364" s="16">
        <v>4.2744439999999999</v>
      </c>
      <c r="J364" s="102">
        <v>107</v>
      </c>
      <c r="K364" s="102">
        <v>2772</v>
      </c>
      <c r="L364" s="102">
        <v>6740</v>
      </c>
      <c r="M364" s="102" t="s">
        <v>436</v>
      </c>
      <c r="N364" s="16">
        <v>4.8702769999999997</v>
      </c>
    </row>
    <row r="365" spans="1:14" x14ac:dyDescent="0.25">
      <c r="A365" s="102" t="s">
        <v>681</v>
      </c>
      <c r="B365" s="102" t="s">
        <v>645</v>
      </c>
      <c r="C365" s="102">
        <v>2</v>
      </c>
      <c r="D365" s="102">
        <v>1</v>
      </c>
      <c r="E365" s="102">
        <v>1</v>
      </c>
      <c r="F365" s="102"/>
      <c r="G365" s="102"/>
      <c r="H365" s="102"/>
      <c r="I365" s="16">
        <v>5.5930539999999995</v>
      </c>
      <c r="J365" s="102">
        <v>181</v>
      </c>
      <c r="K365" s="102">
        <v>9162</v>
      </c>
      <c r="L365" s="102">
        <v>2420</v>
      </c>
      <c r="M365" s="102" t="s">
        <v>477</v>
      </c>
      <c r="N365" s="16">
        <v>6.1813879999999992</v>
      </c>
    </row>
    <row r="366" spans="1:14" x14ac:dyDescent="0.25">
      <c r="A366" s="102" t="s">
        <v>681</v>
      </c>
      <c r="B366" s="102" t="s">
        <v>674</v>
      </c>
      <c r="C366" s="102">
        <v>2</v>
      </c>
      <c r="D366" s="102">
        <v>1</v>
      </c>
      <c r="E366" s="102">
        <v>1</v>
      </c>
      <c r="F366" s="102"/>
      <c r="G366" s="102"/>
      <c r="H366" s="102"/>
      <c r="I366" s="16">
        <v>6.5777770000000002</v>
      </c>
      <c r="J366" s="102">
        <v>169</v>
      </c>
      <c r="K366" s="102">
        <v>5627</v>
      </c>
      <c r="L366" s="102">
        <v>7117</v>
      </c>
      <c r="M366" s="102" t="s">
        <v>219</v>
      </c>
      <c r="N366" s="16">
        <v>7.4683320000000002</v>
      </c>
    </row>
    <row r="367" spans="1:14" x14ac:dyDescent="0.25">
      <c r="A367" s="102" t="s">
        <v>681</v>
      </c>
      <c r="B367" s="102" t="s">
        <v>625</v>
      </c>
      <c r="C367" s="102">
        <v>7</v>
      </c>
      <c r="D367" s="102">
        <v>1</v>
      </c>
      <c r="E367" s="102">
        <v>6</v>
      </c>
      <c r="F367" s="102"/>
      <c r="G367" s="102"/>
      <c r="H367" s="102"/>
      <c r="I367" s="16">
        <v>5.3049990000000005</v>
      </c>
      <c r="J367" s="102">
        <v>103</v>
      </c>
      <c r="K367" s="102">
        <v>10190</v>
      </c>
      <c r="L367" s="102">
        <v>4669</v>
      </c>
      <c r="M367" s="102" t="s">
        <v>244</v>
      </c>
      <c r="N367" s="16">
        <v>5.8255549999999996</v>
      </c>
    </row>
    <row r="368" spans="1:14" x14ac:dyDescent="0.25">
      <c r="A368" s="102" t="s">
        <v>681</v>
      </c>
      <c r="B368" s="102" t="s">
        <v>626</v>
      </c>
      <c r="C368" s="102">
        <v>1</v>
      </c>
      <c r="D368" s="102">
        <v>0</v>
      </c>
      <c r="E368" s="102">
        <v>1</v>
      </c>
      <c r="F368" s="102"/>
      <c r="G368" s="102"/>
      <c r="H368" s="102"/>
      <c r="I368" s="16">
        <v>5.1294440000000003</v>
      </c>
      <c r="J368" s="102">
        <v>177</v>
      </c>
      <c r="K368" s="102">
        <v>5452</v>
      </c>
      <c r="L368" s="102">
        <v>3815</v>
      </c>
      <c r="M368" s="102" t="s">
        <v>609</v>
      </c>
      <c r="N368" s="16">
        <v>5.8008329999999999</v>
      </c>
    </row>
    <row r="369" spans="1:14" x14ac:dyDescent="0.25">
      <c r="A369" s="102" t="s">
        <v>681</v>
      </c>
      <c r="B369" s="102" t="s">
        <v>627</v>
      </c>
      <c r="C369" s="102">
        <v>4</v>
      </c>
      <c r="D369" s="102">
        <v>1</v>
      </c>
      <c r="E369" s="102">
        <v>3</v>
      </c>
      <c r="F369" s="102"/>
      <c r="G369" s="102"/>
      <c r="H369" s="102"/>
      <c r="I369" s="16">
        <v>5.7311100000000001</v>
      </c>
      <c r="J369" s="102">
        <v>138</v>
      </c>
      <c r="K369" s="102">
        <v>4455</v>
      </c>
      <c r="L369" s="102">
        <v>8270</v>
      </c>
      <c r="M369" s="102" t="s">
        <v>121</v>
      </c>
      <c r="N369" s="16">
        <v>6.7591650000000003</v>
      </c>
    </row>
    <row r="370" spans="1:14" x14ac:dyDescent="0.25">
      <c r="A370" s="102" t="s">
        <v>681</v>
      </c>
      <c r="B370" s="102" t="s">
        <v>649</v>
      </c>
      <c r="C370" s="102">
        <v>8</v>
      </c>
      <c r="D370" s="102">
        <v>0</v>
      </c>
      <c r="E370" s="102">
        <v>8</v>
      </c>
      <c r="F370" s="102"/>
      <c r="G370" s="102"/>
      <c r="H370" s="102"/>
      <c r="I370" s="16">
        <v>4.4177770000000001</v>
      </c>
      <c r="J370" s="102">
        <v>196</v>
      </c>
      <c r="K370" s="102">
        <v>3868</v>
      </c>
      <c r="L370" s="102">
        <v>1378</v>
      </c>
      <c r="M370" s="102" t="s">
        <v>557</v>
      </c>
      <c r="N370" s="16">
        <v>4.9980549999999999</v>
      </c>
    </row>
    <row r="371" spans="1:14" x14ac:dyDescent="0.25">
      <c r="A371" s="102" t="s">
        <v>681</v>
      </c>
      <c r="B371" s="102" t="s">
        <v>628</v>
      </c>
      <c r="C371" s="102">
        <v>0</v>
      </c>
      <c r="D371" s="102">
        <v>0</v>
      </c>
      <c r="E371" s="102">
        <v>0</v>
      </c>
      <c r="F371" s="102"/>
      <c r="G371" s="102"/>
      <c r="H371" s="102"/>
      <c r="I371" s="16">
        <v>5.0402769999999997</v>
      </c>
      <c r="J371" s="102">
        <v>117</v>
      </c>
      <c r="K371" s="102">
        <v>3582</v>
      </c>
      <c r="L371" s="102">
        <v>5588</v>
      </c>
      <c r="M371" s="102" t="s">
        <v>124</v>
      </c>
      <c r="N371" s="16">
        <v>5.897221</v>
      </c>
    </row>
    <row r="372" spans="1:14" x14ac:dyDescent="0.25">
      <c r="A372" s="102" t="s">
        <v>681</v>
      </c>
      <c r="B372" s="102" t="s">
        <v>629</v>
      </c>
      <c r="C372" s="102">
        <v>1</v>
      </c>
      <c r="D372" s="102">
        <v>1</v>
      </c>
      <c r="E372" s="102">
        <v>0</v>
      </c>
      <c r="F372" s="102"/>
      <c r="G372" s="102"/>
      <c r="H372" s="102"/>
      <c r="I372" s="16">
        <v>5.0763880000000006</v>
      </c>
      <c r="J372" s="102">
        <v>29</v>
      </c>
      <c r="K372" s="102">
        <v>3942</v>
      </c>
      <c r="L372" s="102">
        <v>10132</v>
      </c>
      <c r="M372" s="102" t="s">
        <v>87</v>
      </c>
      <c r="N372" s="16">
        <v>6.9955550000000004</v>
      </c>
    </row>
    <row r="373" spans="1:14" x14ac:dyDescent="0.25">
      <c r="A373" s="102" t="s">
        <v>681</v>
      </c>
      <c r="B373" s="102" t="s">
        <v>630</v>
      </c>
      <c r="C373" s="102">
        <v>3</v>
      </c>
      <c r="D373" s="102">
        <v>1</v>
      </c>
      <c r="E373" s="102">
        <v>2</v>
      </c>
      <c r="F373" s="102"/>
      <c r="G373" s="102"/>
      <c r="H373" s="102"/>
      <c r="I373" s="16">
        <v>4.6002770000000002</v>
      </c>
      <c r="J373" s="102">
        <v>112</v>
      </c>
      <c r="K373" s="102">
        <v>8788</v>
      </c>
      <c r="L373" s="102">
        <v>1667</v>
      </c>
      <c r="M373" s="102" t="s">
        <v>516</v>
      </c>
      <c r="N373" s="16">
        <v>5.1166659999999995</v>
      </c>
    </row>
    <row r="374" spans="1:14" x14ac:dyDescent="0.25">
      <c r="A374" s="102" t="s">
        <v>681</v>
      </c>
      <c r="B374" s="102" t="s">
        <v>650</v>
      </c>
      <c r="C374" s="102">
        <v>14</v>
      </c>
      <c r="D374" s="102">
        <v>0</v>
      </c>
      <c r="E374" s="102">
        <v>14</v>
      </c>
      <c r="F374" s="102"/>
      <c r="G374" s="102"/>
      <c r="H374" s="102"/>
      <c r="I374" s="16">
        <v>5.2841659999999999</v>
      </c>
      <c r="J374" s="102">
        <v>164</v>
      </c>
      <c r="K374" s="102">
        <v>10111</v>
      </c>
      <c r="L374" s="102">
        <v>2507</v>
      </c>
      <c r="M374" s="102" t="s">
        <v>555</v>
      </c>
      <c r="N374" s="16">
        <v>5.7697219999999998</v>
      </c>
    </row>
    <row r="375" spans="1:14" x14ac:dyDescent="0.25">
      <c r="A375" s="102" t="s">
        <v>681</v>
      </c>
      <c r="B375" s="102" t="s">
        <v>646</v>
      </c>
      <c r="C375" s="102">
        <v>4</v>
      </c>
      <c r="D375" s="102">
        <v>0</v>
      </c>
      <c r="E375" s="102">
        <v>4</v>
      </c>
      <c r="F375" s="102"/>
      <c r="G375" s="102"/>
      <c r="H375" s="102"/>
      <c r="I375" s="16">
        <v>1.693611</v>
      </c>
      <c r="J375" s="102">
        <v>56</v>
      </c>
      <c r="K375" s="102">
        <v>1623</v>
      </c>
      <c r="L375" s="102">
        <v>1611</v>
      </c>
      <c r="M375" s="102" t="s">
        <v>81</v>
      </c>
      <c r="N375" s="16">
        <v>2.2605550000000001</v>
      </c>
    </row>
    <row r="376" spans="1:14" x14ac:dyDescent="0.25">
      <c r="A376" s="102" t="s">
        <v>681</v>
      </c>
      <c r="B376" s="102" t="s">
        <v>677</v>
      </c>
      <c r="C376" s="102">
        <v>8</v>
      </c>
      <c r="D376" s="102">
        <v>0</v>
      </c>
      <c r="E376" s="102">
        <v>8</v>
      </c>
      <c r="F376" s="102"/>
      <c r="G376" s="102"/>
      <c r="H376" s="102"/>
      <c r="I376" s="16">
        <v>4.9358329999999997</v>
      </c>
      <c r="J376" s="102">
        <v>99</v>
      </c>
      <c r="K376" s="102">
        <v>3753</v>
      </c>
      <c r="L376" s="102">
        <v>7865</v>
      </c>
      <c r="M376" s="102" t="s">
        <v>7</v>
      </c>
      <c r="N376" s="16">
        <v>5.6666660000000002</v>
      </c>
    </row>
    <row r="377" spans="1:14" x14ac:dyDescent="0.25">
      <c r="A377" s="102" t="s">
        <v>681</v>
      </c>
      <c r="B377" s="102" t="s">
        <v>632</v>
      </c>
      <c r="C377" s="102">
        <v>9</v>
      </c>
      <c r="D377" s="102">
        <v>1</v>
      </c>
      <c r="E377" s="102">
        <v>8</v>
      </c>
      <c r="F377" s="102"/>
      <c r="G377" s="102"/>
      <c r="H377" s="102"/>
      <c r="I377" s="16">
        <v>4.8799989999999998</v>
      </c>
      <c r="J377" s="102">
        <v>125</v>
      </c>
      <c r="K377" s="102">
        <v>9272</v>
      </c>
      <c r="L377" s="102">
        <v>2196</v>
      </c>
      <c r="M377" s="102" t="s">
        <v>576</v>
      </c>
      <c r="N377" s="16">
        <v>5.54861</v>
      </c>
    </row>
    <row r="378" spans="1:14" x14ac:dyDescent="0.25">
      <c r="A378" s="102" t="s">
        <v>681</v>
      </c>
      <c r="B378" s="102" t="s">
        <v>634</v>
      </c>
      <c r="C378" s="102">
        <v>0</v>
      </c>
      <c r="D378" s="102">
        <v>0</v>
      </c>
      <c r="E378" s="102">
        <v>0</v>
      </c>
      <c r="F378" s="102"/>
      <c r="G378" s="102"/>
      <c r="H378" s="102"/>
      <c r="I378" s="16">
        <v>4.2511109999999999</v>
      </c>
      <c r="J378" s="102">
        <v>142</v>
      </c>
      <c r="K378" s="102">
        <v>6118</v>
      </c>
      <c r="L378" s="102">
        <v>1681</v>
      </c>
      <c r="M378" s="102" t="s">
        <v>605</v>
      </c>
      <c r="N378" s="16">
        <v>4.8572220000000002</v>
      </c>
    </row>
    <row r="379" spans="1:14" x14ac:dyDescent="0.25">
      <c r="A379" s="102" t="s">
        <v>681</v>
      </c>
      <c r="B379" s="102" t="s">
        <v>651</v>
      </c>
      <c r="C379" s="102">
        <v>0</v>
      </c>
      <c r="D379" s="102">
        <v>0</v>
      </c>
      <c r="E379" s="102">
        <v>0</v>
      </c>
      <c r="F379" s="102"/>
      <c r="G379" s="102"/>
      <c r="H379" s="102"/>
      <c r="I379" s="16">
        <v>0.47777700000000001</v>
      </c>
      <c r="J379" s="102">
        <v>14</v>
      </c>
      <c r="K379" s="102">
        <v>254</v>
      </c>
      <c r="L379" s="102">
        <v>778</v>
      </c>
      <c r="M379" s="102" t="s">
        <v>384</v>
      </c>
      <c r="N379" s="16">
        <v>0.47777700000000001</v>
      </c>
    </row>
    <row r="380" spans="1:14" x14ac:dyDescent="0.25">
      <c r="A380" s="102" t="s">
        <v>681</v>
      </c>
      <c r="B380" s="102" t="s">
        <v>635</v>
      </c>
      <c r="C380" s="102">
        <v>3</v>
      </c>
      <c r="D380" s="102">
        <v>0</v>
      </c>
      <c r="E380" s="102">
        <v>3</v>
      </c>
      <c r="F380" s="102"/>
      <c r="G380" s="102"/>
      <c r="H380" s="102"/>
      <c r="I380" s="16">
        <v>4.3063880000000001</v>
      </c>
      <c r="J380" s="102">
        <v>102</v>
      </c>
      <c r="K380" s="102">
        <v>6953</v>
      </c>
      <c r="L380" s="102">
        <v>3557</v>
      </c>
      <c r="M380" s="102" t="s">
        <v>612</v>
      </c>
      <c r="N380" s="16">
        <v>4.9661109999999997</v>
      </c>
    </row>
    <row r="381" spans="1:14" x14ac:dyDescent="0.25">
      <c r="A381" s="102" t="s">
        <v>681</v>
      </c>
      <c r="B381" s="102" t="s">
        <v>638</v>
      </c>
      <c r="C381" s="102">
        <v>15</v>
      </c>
      <c r="D381" s="102">
        <v>0</v>
      </c>
      <c r="E381" s="102">
        <v>15</v>
      </c>
      <c r="F381" s="102"/>
      <c r="G381" s="102"/>
      <c r="H381" s="102"/>
      <c r="I381" s="16">
        <v>4.2952769999999996</v>
      </c>
      <c r="J381" s="102">
        <v>116</v>
      </c>
      <c r="K381" s="102">
        <v>4190</v>
      </c>
      <c r="L381" s="102">
        <v>5853</v>
      </c>
      <c r="M381" s="102" t="s">
        <v>390</v>
      </c>
      <c r="N381" s="16">
        <v>4.8863880000000002</v>
      </c>
    </row>
    <row r="382" spans="1:14" x14ac:dyDescent="0.25">
      <c r="A382" s="102" t="s">
        <v>681</v>
      </c>
      <c r="B382" s="102" t="s">
        <v>639</v>
      </c>
      <c r="C382" s="102">
        <v>10</v>
      </c>
      <c r="D382" s="102">
        <v>0</v>
      </c>
      <c r="E382" s="102">
        <v>10</v>
      </c>
      <c r="F382" s="102"/>
      <c r="G382" s="102"/>
      <c r="H382" s="102"/>
      <c r="I382" s="16">
        <v>5.7986099999999992</v>
      </c>
      <c r="J382" s="102">
        <v>152</v>
      </c>
      <c r="K382" s="102">
        <v>7545</v>
      </c>
      <c r="L382" s="102">
        <v>3215</v>
      </c>
      <c r="M382" s="102" t="s">
        <v>573</v>
      </c>
      <c r="N382" s="16">
        <v>6.4799989999999994</v>
      </c>
    </row>
    <row r="383" spans="1:14" x14ac:dyDescent="0.25">
      <c r="A383" s="102" t="s">
        <v>681</v>
      </c>
      <c r="B383" s="102" t="s">
        <v>678</v>
      </c>
      <c r="C383" s="102">
        <v>6</v>
      </c>
      <c r="D383" s="102">
        <v>3</v>
      </c>
      <c r="E383" s="102">
        <v>3</v>
      </c>
      <c r="F383" s="102"/>
      <c r="G383" s="102"/>
      <c r="H383" s="102"/>
      <c r="I383" s="16">
        <v>5.1002769999999993</v>
      </c>
      <c r="J383" s="102">
        <v>78</v>
      </c>
      <c r="K383" s="102">
        <v>9262</v>
      </c>
      <c r="L383" s="102">
        <v>6210</v>
      </c>
      <c r="M383" s="102" t="s">
        <v>123</v>
      </c>
      <c r="N383" s="16">
        <v>6.9213880000000003</v>
      </c>
    </row>
    <row r="384" spans="1:14" x14ac:dyDescent="0.25">
      <c r="A384" s="102" t="s">
        <v>681</v>
      </c>
      <c r="B384" s="102" t="s">
        <v>640</v>
      </c>
      <c r="C384" s="102">
        <v>0</v>
      </c>
      <c r="D384" s="102">
        <v>0</v>
      </c>
      <c r="E384" s="102">
        <v>0</v>
      </c>
      <c r="F384" s="102"/>
      <c r="G384" s="102"/>
      <c r="H384" s="102"/>
      <c r="I384" s="16">
        <v>2.4411099999999997</v>
      </c>
      <c r="J384" s="102">
        <v>78</v>
      </c>
      <c r="K384" s="102">
        <v>1887</v>
      </c>
      <c r="L384" s="102">
        <v>2713</v>
      </c>
      <c r="M384" s="102" t="s">
        <v>389</v>
      </c>
      <c r="N384" s="16">
        <v>2.7566649999999999</v>
      </c>
    </row>
    <row r="385" spans="1:14" x14ac:dyDescent="0.25">
      <c r="A385" s="102" t="s">
        <v>681</v>
      </c>
      <c r="B385" s="102" t="s">
        <v>641</v>
      </c>
      <c r="C385" s="102">
        <v>8</v>
      </c>
      <c r="D385" s="102">
        <v>0</v>
      </c>
      <c r="E385" s="102">
        <v>8</v>
      </c>
      <c r="F385" s="102"/>
      <c r="G385" s="102"/>
      <c r="H385" s="102"/>
      <c r="I385" s="16">
        <v>4.1266660000000002</v>
      </c>
      <c r="J385" s="102">
        <v>144</v>
      </c>
      <c r="K385" s="102">
        <v>5337</v>
      </c>
      <c r="L385" s="102">
        <v>1977</v>
      </c>
      <c r="M385" s="102" t="s">
        <v>590</v>
      </c>
      <c r="N385" s="16">
        <v>4.7024999999999997</v>
      </c>
    </row>
    <row r="386" spans="1:14" x14ac:dyDescent="0.25">
      <c r="A386" s="102" t="s">
        <v>681</v>
      </c>
      <c r="B386" s="102" t="s">
        <v>642</v>
      </c>
      <c r="C386" s="102">
        <v>12</v>
      </c>
      <c r="D386" s="102">
        <v>0</v>
      </c>
      <c r="E386" s="102">
        <v>12</v>
      </c>
      <c r="F386" s="102"/>
      <c r="G386" s="102"/>
      <c r="H386" s="102"/>
      <c r="I386" s="16">
        <v>4.7222220000000004</v>
      </c>
      <c r="J386" s="102">
        <v>144</v>
      </c>
      <c r="K386" s="102">
        <v>4550</v>
      </c>
      <c r="L386" s="102">
        <v>4413</v>
      </c>
      <c r="M386" s="102" t="s">
        <v>11</v>
      </c>
      <c r="N386" s="16">
        <v>5.8505549999999999</v>
      </c>
    </row>
    <row r="387" spans="1:14" x14ac:dyDescent="0.25">
      <c r="A387" s="102" t="s">
        <v>681</v>
      </c>
      <c r="B387" s="102" t="s">
        <v>643</v>
      </c>
      <c r="C387" s="102">
        <v>5</v>
      </c>
      <c r="D387" s="102">
        <v>0</v>
      </c>
      <c r="E387" s="102">
        <v>5</v>
      </c>
      <c r="F387" s="102"/>
      <c r="G387" s="102"/>
      <c r="H387" s="102"/>
      <c r="I387" s="16">
        <v>4.8711100000000007</v>
      </c>
      <c r="J387" s="102">
        <v>124</v>
      </c>
      <c r="K387" s="102">
        <v>4196</v>
      </c>
      <c r="L387" s="102">
        <v>4929</v>
      </c>
      <c r="M387" s="102" t="s">
        <v>85</v>
      </c>
      <c r="N387" s="16">
        <v>5.9063880000000006</v>
      </c>
    </row>
    <row r="388" spans="1:14" x14ac:dyDescent="0.25">
      <c r="A388" s="102" t="s">
        <v>681</v>
      </c>
      <c r="B388" s="102" t="s">
        <v>644</v>
      </c>
      <c r="C388" s="102">
        <v>5</v>
      </c>
      <c r="D388" s="102">
        <v>0</v>
      </c>
      <c r="E388" s="102">
        <v>5</v>
      </c>
      <c r="F388" s="102"/>
      <c r="G388" s="102"/>
      <c r="H388" s="102"/>
      <c r="I388" s="16">
        <v>5.3844430000000001</v>
      </c>
      <c r="J388" s="102">
        <v>123</v>
      </c>
      <c r="K388" s="102">
        <v>5154</v>
      </c>
      <c r="L388" s="102">
        <v>5091</v>
      </c>
      <c r="M388" s="102" t="s">
        <v>260</v>
      </c>
      <c r="N388" s="16">
        <v>6.1533319999999998</v>
      </c>
    </row>
    <row r="389" spans="1:14" x14ac:dyDescent="0.25">
      <c r="A389" s="102" t="s">
        <v>681</v>
      </c>
      <c r="B389" s="102" t="s">
        <v>653</v>
      </c>
      <c r="C389" s="102">
        <v>8</v>
      </c>
      <c r="D389" s="102">
        <v>0</v>
      </c>
      <c r="E389" s="102">
        <v>8</v>
      </c>
      <c r="F389" s="102"/>
      <c r="G389" s="102"/>
      <c r="H389" s="102"/>
      <c r="I389" s="16">
        <v>3.4830549999999998</v>
      </c>
      <c r="J389" s="102">
        <v>94</v>
      </c>
      <c r="K389" s="102">
        <v>3283</v>
      </c>
      <c r="L389" s="102">
        <v>4507</v>
      </c>
      <c r="M389" s="102" t="s">
        <v>208</v>
      </c>
      <c r="N389" s="16">
        <v>3.9738880000000001</v>
      </c>
    </row>
    <row r="390" spans="1:14" x14ac:dyDescent="0.25">
      <c r="A390" s="102" t="s">
        <v>682</v>
      </c>
      <c r="B390" s="102" t="s">
        <v>615</v>
      </c>
      <c r="C390" s="102">
        <v>10</v>
      </c>
      <c r="D390" s="102">
        <v>0</v>
      </c>
      <c r="E390" s="102">
        <v>10</v>
      </c>
      <c r="F390" s="102">
        <v>167</v>
      </c>
      <c r="G390" s="102">
        <v>167</v>
      </c>
      <c r="H390" s="102">
        <v>156</v>
      </c>
      <c r="I390" s="16">
        <v>4.682499</v>
      </c>
      <c r="J390" s="102">
        <v>177</v>
      </c>
      <c r="K390" s="102">
        <v>5411</v>
      </c>
      <c r="L390" s="102">
        <v>7046</v>
      </c>
      <c r="M390" s="102" t="s">
        <v>397</v>
      </c>
      <c r="N390" s="16">
        <v>5.9986109999999995</v>
      </c>
    </row>
    <row r="391" spans="1:14" x14ac:dyDescent="0.25">
      <c r="A391" s="102" t="s">
        <v>682</v>
      </c>
      <c r="B391" s="102" t="s">
        <v>648</v>
      </c>
      <c r="C391" s="102">
        <v>3</v>
      </c>
      <c r="D391" s="102">
        <v>0</v>
      </c>
      <c r="E391" s="102">
        <v>3</v>
      </c>
      <c r="F391" s="102">
        <v>130</v>
      </c>
      <c r="G391" s="102">
        <v>130</v>
      </c>
      <c r="H391" s="102">
        <v>128</v>
      </c>
      <c r="I391" s="16">
        <v>4.3744440000000004</v>
      </c>
      <c r="J391" s="102">
        <v>130</v>
      </c>
      <c r="K391" s="102">
        <v>3275</v>
      </c>
      <c r="L391" s="102">
        <v>6794</v>
      </c>
      <c r="M391" s="102" t="s">
        <v>503</v>
      </c>
      <c r="N391" s="16">
        <v>4.9738879999999996</v>
      </c>
    </row>
    <row r="392" spans="1:14" x14ac:dyDescent="0.25">
      <c r="A392" s="102" t="s">
        <v>682</v>
      </c>
      <c r="B392" s="102" t="s">
        <v>652</v>
      </c>
      <c r="C392" s="102">
        <v>13</v>
      </c>
      <c r="D392" s="102">
        <v>1</v>
      </c>
      <c r="E392" s="102">
        <v>12</v>
      </c>
      <c r="F392" s="102">
        <v>195</v>
      </c>
      <c r="G392" s="102">
        <v>195</v>
      </c>
      <c r="H392" s="102">
        <v>190</v>
      </c>
      <c r="I392" s="16">
        <v>5.6494429999999998</v>
      </c>
      <c r="J392" s="102">
        <v>198</v>
      </c>
      <c r="K392" s="102">
        <v>7164</v>
      </c>
      <c r="L392" s="102">
        <v>3946</v>
      </c>
      <c r="M392" s="102" t="s">
        <v>502</v>
      </c>
      <c r="N392" s="16">
        <v>6.4091659999999999</v>
      </c>
    </row>
    <row r="393" spans="1:14" x14ac:dyDescent="0.25">
      <c r="A393" s="102" t="s">
        <v>682</v>
      </c>
      <c r="B393" s="102" t="s">
        <v>616</v>
      </c>
      <c r="C393" s="102">
        <v>0</v>
      </c>
      <c r="D393" s="102">
        <v>0</v>
      </c>
      <c r="E393" s="102">
        <v>0</v>
      </c>
      <c r="F393" s="102">
        <v>205</v>
      </c>
      <c r="G393" s="102">
        <v>205</v>
      </c>
      <c r="H393" s="102">
        <v>204</v>
      </c>
      <c r="I393" s="16">
        <v>6.1380549999999996</v>
      </c>
      <c r="J393" s="102">
        <v>207</v>
      </c>
      <c r="K393" s="102">
        <v>10070</v>
      </c>
      <c r="L393" s="102">
        <v>1269</v>
      </c>
      <c r="M393" s="102" t="s">
        <v>607</v>
      </c>
      <c r="N393" s="16">
        <v>6.9055549999999997</v>
      </c>
    </row>
    <row r="394" spans="1:14" x14ac:dyDescent="0.25">
      <c r="A394" s="102" t="s">
        <v>682</v>
      </c>
      <c r="B394" s="102" t="s">
        <v>647</v>
      </c>
      <c r="C394" s="102">
        <v>4</v>
      </c>
      <c r="D394" s="102">
        <v>1</v>
      </c>
      <c r="E394" s="102">
        <v>3</v>
      </c>
      <c r="F394" s="102">
        <v>92</v>
      </c>
      <c r="G394" s="102">
        <v>92</v>
      </c>
      <c r="H394" s="102">
        <v>92</v>
      </c>
      <c r="I394" s="16">
        <v>4.324166</v>
      </c>
      <c r="J394" s="102">
        <v>95</v>
      </c>
      <c r="K394" s="102">
        <v>12206</v>
      </c>
      <c r="L394" s="102">
        <v>1500</v>
      </c>
      <c r="M394" s="102" t="s">
        <v>517</v>
      </c>
      <c r="N394" s="16">
        <v>5.6586100000000004</v>
      </c>
    </row>
    <row r="395" spans="1:14" x14ac:dyDescent="0.25">
      <c r="A395" s="102" t="s">
        <v>682</v>
      </c>
      <c r="B395" s="102" t="s">
        <v>617</v>
      </c>
      <c r="C395" s="102">
        <v>11</v>
      </c>
      <c r="D395" s="102">
        <v>0</v>
      </c>
      <c r="E395" s="102">
        <v>11</v>
      </c>
      <c r="F395" s="102">
        <v>171</v>
      </c>
      <c r="G395" s="102">
        <v>172</v>
      </c>
      <c r="H395" s="102">
        <v>171</v>
      </c>
      <c r="I395" s="16">
        <v>5.6502759999999999</v>
      </c>
      <c r="J395" s="102">
        <v>186</v>
      </c>
      <c r="K395" s="102">
        <v>12699</v>
      </c>
      <c r="L395" s="102">
        <v>1630</v>
      </c>
      <c r="M395" s="102" t="s">
        <v>571</v>
      </c>
      <c r="N395" s="16">
        <v>6.9791659999999993</v>
      </c>
    </row>
    <row r="396" spans="1:14" x14ac:dyDescent="0.25">
      <c r="A396" s="102" t="s">
        <v>682</v>
      </c>
      <c r="B396" s="102" t="s">
        <v>618</v>
      </c>
      <c r="C396" s="102">
        <v>9</v>
      </c>
      <c r="D396" s="102">
        <v>0</v>
      </c>
      <c r="E396" s="102">
        <v>9</v>
      </c>
      <c r="F396" s="102">
        <v>149</v>
      </c>
      <c r="G396" s="102">
        <v>149</v>
      </c>
      <c r="H396" s="102">
        <v>121</v>
      </c>
      <c r="I396" s="16">
        <v>5.3161110000000003</v>
      </c>
      <c r="J396" s="102">
        <v>155</v>
      </c>
      <c r="K396" s="102">
        <v>4175</v>
      </c>
      <c r="L396" s="102">
        <v>7985</v>
      </c>
      <c r="M396" s="102" t="s">
        <v>451</v>
      </c>
      <c r="N396" s="16">
        <v>5.9922219999999999</v>
      </c>
    </row>
    <row r="397" spans="1:14" x14ac:dyDescent="0.25">
      <c r="A397" s="102" t="s">
        <v>682</v>
      </c>
      <c r="B397" s="102" t="s">
        <v>619</v>
      </c>
      <c r="C397" s="102">
        <v>2</v>
      </c>
      <c r="D397" s="102">
        <v>0</v>
      </c>
      <c r="E397" s="102">
        <v>2</v>
      </c>
      <c r="F397" s="102">
        <v>145</v>
      </c>
      <c r="G397" s="102">
        <v>145</v>
      </c>
      <c r="H397" s="102">
        <v>145</v>
      </c>
      <c r="I397" s="16">
        <v>5.0672220000000001</v>
      </c>
      <c r="J397" s="102">
        <v>151</v>
      </c>
      <c r="K397" s="102">
        <v>3396</v>
      </c>
      <c r="L397" s="102">
        <v>5703</v>
      </c>
      <c r="M397" s="102" t="s">
        <v>138</v>
      </c>
      <c r="N397" s="16">
        <v>5.916944</v>
      </c>
    </row>
    <row r="398" spans="1:14" x14ac:dyDescent="0.25">
      <c r="A398" s="102" t="s">
        <v>682</v>
      </c>
      <c r="B398" s="102" t="s">
        <v>620</v>
      </c>
      <c r="C398" s="102">
        <v>6</v>
      </c>
      <c r="D398" s="102">
        <v>0</v>
      </c>
      <c r="E398" s="102">
        <v>6</v>
      </c>
      <c r="F398" s="102">
        <v>110</v>
      </c>
      <c r="G398" s="102">
        <v>110</v>
      </c>
      <c r="H398" s="102">
        <v>110</v>
      </c>
      <c r="I398" s="16">
        <v>5.0958329999999998</v>
      </c>
      <c r="J398" s="102">
        <v>129</v>
      </c>
      <c r="K398" s="102">
        <v>4097</v>
      </c>
      <c r="L398" s="102">
        <v>5985</v>
      </c>
      <c r="M398" s="102" t="s">
        <v>117</v>
      </c>
      <c r="N398" s="16">
        <v>5.9486109999999996</v>
      </c>
    </row>
    <row r="399" spans="1:14" x14ac:dyDescent="0.25">
      <c r="A399" s="102" t="s">
        <v>682</v>
      </c>
      <c r="B399" s="102" t="s">
        <v>621</v>
      </c>
      <c r="C399" s="102">
        <v>6</v>
      </c>
      <c r="D399" s="102">
        <v>1</v>
      </c>
      <c r="E399" s="102">
        <v>5</v>
      </c>
      <c r="F399" s="102">
        <v>174</v>
      </c>
      <c r="G399" s="102">
        <v>174</v>
      </c>
      <c r="H399" s="102">
        <v>174</v>
      </c>
      <c r="I399" s="16">
        <v>6.0466660000000001</v>
      </c>
      <c r="J399" s="102">
        <v>180</v>
      </c>
      <c r="K399" s="102">
        <v>6241</v>
      </c>
      <c r="L399" s="102">
        <v>4400</v>
      </c>
      <c r="M399" s="102" t="s">
        <v>212</v>
      </c>
      <c r="N399" s="16">
        <v>6.9502769999999998</v>
      </c>
    </row>
    <row r="400" spans="1:14" x14ac:dyDescent="0.25">
      <c r="A400" s="102" t="s">
        <v>682</v>
      </c>
      <c r="B400" s="102" t="s">
        <v>622</v>
      </c>
      <c r="C400" s="102">
        <v>12</v>
      </c>
      <c r="D400" s="102">
        <v>0</v>
      </c>
      <c r="E400" s="102">
        <v>12</v>
      </c>
      <c r="F400" s="102">
        <v>115</v>
      </c>
      <c r="G400" s="102">
        <v>115</v>
      </c>
      <c r="H400" s="102">
        <v>115</v>
      </c>
      <c r="I400" s="16">
        <v>5.1758329999999999</v>
      </c>
      <c r="J400" s="102">
        <v>124</v>
      </c>
      <c r="K400" s="102">
        <v>9050</v>
      </c>
      <c r="L400" s="102">
        <v>2370</v>
      </c>
      <c r="M400" s="102" t="s">
        <v>120</v>
      </c>
      <c r="N400" s="16">
        <v>5.9977770000000001</v>
      </c>
    </row>
    <row r="401" spans="1:14" x14ac:dyDescent="0.25">
      <c r="A401" s="102" t="s">
        <v>682</v>
      </c>
      <c r="B401" s="102" t="s">
        <v>623</v>
      </c>
      <c r="C401" s="102">
        <v>0</v>
      </c>
      <c r="D401" s="102">
        <v>0</v>
      </c>
      <c r="E401" s="102">
        <v>0</v>
      </c>
      <c r="F401" s="102">
        <v>148</v>
      </c>
      <c r="G401" s="102">
        <v>148</v>
      </c>
      <c r="H401" s="102">
        <v>148</v>
      </c>
      <c r="I401" s="16">
        <v>5.8836080000000006</v>
      </c>
      <c r="J401" s="102">
        <v>164</v>
      </c>
      <c r="K401" s="102">
        <v>4591</v>
      </c>
      <c r="L401" s="102">
        <v>6176</v>
      </c>
      <c r="M401" s="102" t="s">
        <v>35</v>
      </c>
      <c r="N401" s="16">
        <v>6.9561080000000004</v>
      </c>
    </row>
    <row r="402" spans="1:14" x14ac:dyDescent="0.25">
      <c r="A402" s="102" t="s">
        <v>682</v>
      </c>
      <c r="B402" s="102" t="s">
        <v>645</v>
      </c>
      <c r="C402" s="102">
        <v>1</v>
      </c>
      <c r="D402" s="102">
        <v>0</v>
      </c>
      <c r="E402" s="102">
        <v>1</v>
      </c>
      <c r="F402" s="102">
        <v>241</v>
      </c>
      <c r="G402" s="102">
        <v>243</v>
      </c>
      <c r="H402" s="102">
        <v>233</v>
      </c>
      <c r="I402" s="16">
        <v>4.6361100000000004</v>
      </c>
      <c r="J402" s="102">
        <v>263</v>
      </c>
      <c r="K402" s="102">
        <v>6632</v>
      </c>
      <c r="L402" s="102">
        <v>2068</v>
      </c>
      <c r="M402" s="102" t="s">
        <v>477</v>
      </c>
      <c r="N402" s="16">
        <v>5.9699980000000004</v>
      </c>
    </row>
    <row r="403" spans="1:14" x14ac:dyDescent="0.25">
      <c r="A403" s="102" t="s">
        <v>682</v>
      </c>
      <c r="B403" s="102" t="s">
        <v>674</v>
      </c>
      <c r="C403" s="102">
        <v>3</v>
      </c>
      <c r="D403" s="102">
        <v>2</v>
      </c>
      <c r="E403" s="102">
        <v>1</v>
      </c>
      <c r="F403" s="102">
        <v>71</v>
      </c>
      <c r="G403" s="102">
        <v>71</v>
      </c>
      <c r="H403" s="102">
        <v>71</v>
      </c>
      <c r="I403" s="16">
        <v>5.4147210000000001</v>
      </c>
      <c r="J403" s="102">
        <v>87</v>
      </c>
      <c r="K403" s="102">
        <v>11767</v>
      </c>
      <c r="L403" s="102">
        <v>5664</v>
      </c>
      <c r="M403" s="102" t="s">
        <v>219</v>
      </c>
      <c r="N403" s="16">
        <v>7.7202760000000001</v>
      </c>
    </row>
    <row r="404" spans="1:14" x14ac:dyDescent="0.25">
      <c r="A404" s="102" t="s">
        <v>682</v>
      </c>
      <c r="B404" s="102" t="s">
        <v>625</v>
      </c>
      <c r="C404" s="102">
        <v>4</v>
      </c>
      <c r="D404" s="102">
        <v>1</v>
      </c>
      <c r="E404" s="102">
        <v>3</v>
      </c>
      <c r="F404" s="102">
        <v>86</v>
      </c>
      <c r="G404" s="102">
        <v>86</v>
      </c>
      <c r="H404" s="102">
        <v>80</v>
      </c>
      <c r="I404" s="16">
        <v>3.4936099999999999</v>
      </c>
      <c r="J404" s="102">
        <v>96</v>
      </c>
      <c r="K404" s="102">
        <v>5043</v>
      </c>
      <c r="L404" s="102">
        <v>3258</v>
      </c>
      <c r="M404" s="102" t="s">
        <v>244</v>
      </c>
      <c r="N404" s="16">
        <v>4.1886099999999997</v>
      </c>
    </row>
    <row r="405" spans="1:14" x14ac:dyDescent="0.25">
      <c r="A405" s="102" t="s">
        <v>682</v>
      </c>
      <c r="B405" s="102" t="s">
        <v>626</v>
      </c>
      <c r="C405" s="102">
        <v>1</v>
      </c>
      <c r="D405" s="102">
        <v>0</v>
      </c>
      <c r="E405" s="102">
        <v>1</v>
      </c>
      <c r="F405" s="102">
        <v>229</v>
      </c>
      <c r="G405" s="102">
        <v>229</v>
      </c>
      <c r="H405" s="102">
        <v>229</v>
      </c>
      <c r="I405" s="16">
        <v>5.3441659999999995</v>
      </c>
      <c r="J405" s="102">
        <v>239</v>
      </c>
      <c r="K405" s="102">
        <v>6999</v>
      </c>
      <c r="L405" s="102">
        <v>4849</v>
      </c>
      <c r="M405" s="102" t="s">
        <v>609</v>
      </c>
      <c r="N405" s="16">
        <v>6.8463879999999993</v>
      </c>
    </row>
    <row r="406" spans="1:14" x14ac:dyDescent="0.25">
      <c r="A406" s="102" t="s">
        <v>682</v>
      </c>
      <c r="B406" s="102" t="s">
        <v>627</v>
      </c>
      <c r="C406" s="102">
        <v>0</v>
      </c>
      <c r="D406" s="102">
        <v>0</v>
      </c>
      <c r="E406" s="102">
        <v>0</v>
      </c>
      <c r="F406" s="102">
        <v>152</v>
      </c>
      <c r="G406" s="102">
        <v>153</v>
      </c>
      <c r="H406" s="102">
        <v>152</v>
      </c>
      <c r="I406" s="16">
        <v>4.9902769999999999</v>
      </c>
      <c r="J406" s="102">
        <v>156</v>
      </c>
      <c r="K406" s="102">
        <v>3397</v>
      </c>
      <c r="L406" s="102">
        <v>8533</v>
      </c>
      <c r="M406" s="102" t="s">
        <v>121</v>
      </c>
      <c r="N406" s="16">
        <v>6.8597209999999995</v>
      </c>
    </row>
    <row r="407" spans="1:14" x14ac:dyDescent="0.25">
      <c r="A407" s="102" t="s">
        <v>682</v>
      </c>
      <c r="B407" s="102" t="s">
        <v>649</v>
      </c>
      <c r="C407" s="102">
        <v>8</v>
      </c>
      <c r="D407" s="102">
        <v>0</v>
      </c>
      <c r="E407" s="102">
        <v>8</v>
      </c>
      <c r="F407" s="102">
        <v>167</v>
      </c>
      <c r="G407" s="102">
        <v>167</v>
      </c>
      <c r="H407" s="102">
        <v>154</v>
      </c>
      <c r="I407" s="16">
        <v>4.4047219999999996</v>
      </c>
      <c r="J407" s="102">
        <v>167</v>
      </c>
      <c r="K407" s="102">
        <v>5050</v>
      </c>
      <c r="L407" s="102">
        <v>1231</v>
      </c>
      <c r="M407" s="102" t="s">
        <v>557</v>
      </c>
      <c r="N407" s="16">
        <v>4.9888880000000002</v>
      </c>
    </row>
    <row r="408" spans="1:14" x14ac:dyDescent="0.25">
      <c r="A408" s="102" t="s">
        <v>682</v>
      </c>
      <c r="B408" s="102" t="s">
        <v>628</v>
      </c>
      <c r="C408" s="102">
        <v>3</v>
      </c>
      <c r="D408" s="102">
        <v>0</v>
      </c>
      <c r="E408" s="102">
        <v>3</v>
      </c>
      <c r="F408" s="102">
        <v>111</v>
      </c>
      <c r="G408" s="102">
        <v>111</v>
      </c>
      <c r="H408" s="102">
        <v>111</v>
      </c>
      <c r="I408" s="16">
        <v>5.091666</v>
      </c>
      <c r="J408" s="102">
        <v>120</v>
      </c>
      <c r="K408" s="102">
        <v>3914</v>
      </c>
      <c r="L408" s="102">
        <v>4607</v>
      </c>
      <c r="M408" s="102" t="s">
        <v>124</v>
      </c>
      <c r="N408" s="16">
        <v>5.9361110000000004</v>
      </c>
    </row>
    <row r="409" spans="1:14" x14ac:dyDescent="0.25">
      <c r="A409" s="102" t="s">
        <v>682</v>
      </c>
      <c r="B409" s="102" t="s">
        <v>629</v>
      </c>
      <c r="C409" s="102">
        <v>3</v>
      </c>
      <c r="D409" s="102">
        <v>0</v>
      </c>
      <c r="E409" s="102">
        <v>3</v>
      </c>
      <c r="F409" s="102">
        <v>146</v>
      </c>
      <c r="G409" s="102">
        <v>146</v>
      </c>
      <c r="H409" s="102">
        <v>142</v>
      </c>
      <c r="I409" s="16">
        <v>5.9077770000000003</v>
      </c>
      <c r="J409" s="102">
        <v>153</v>
      </c>
      <c r="K409" s="102">
        <v>4383</v>
      </c>
      <c r="L409" s="102">
        <v>6773</v>
      </c>
      <c r="M409" s="102" t="s">
        <v>87</v>
      </c>
      <c r="N409" s="16">
        <v>6.9408319999999994</v>
      </c>
    </row>
    <row r="410" spans="1:14" x14ac:dyDescent="0.25">
      <c r="A410" s="102" t="s">
        <v>682</v>
      </c>
      <c r="B410" s="102" t="s">
        <v>630</v>
      </c>
      <c r="C410" s="102">
        <v>8</v>
      </c>
      <c r="D410" s="102">
        <v>0</v>
      </c>
      <c r="E410" s="102">
        <v>8</v>
      </c>
      <c r="F410" s="102">
        <v>140</v>
      </c>
      <c r="G410" s="102">
        <v>140</v>
      </c>
      <c r="H410" s="102">
        <v>138</v>
      </c>
      <c r="I410" s="16">
        <v>4.2327769999999996</v>
      </c>
      <c r="J410" s="102">
        <v>142</v>
      </c>
      <c r="K410" s="102">
        <v>5131</v>
      </c>
      <c r="L410" s="102">
        <v>1851</v>
      </c>
      <c r="M410" s="102" t="s">
        <v>516</v>
      </c>
      <c r="N410" s="16">
        <v>4.8177770000000004</v>
      </c>
    </row>
    <row r="411" spans="1:14" x14ac:dyDescent="0.25">
      <c r="A411" s="102" t="s">
        <v>682</v>
      </c>
      <c r="B411" s="102" t="s">
        <v>631</v>
      </c>
      <c r="C411" s="102">
        <v>2</v>
      </c>
      <c r="D411" s="102">
        <v>0</v>
      </c>
      <c r="E411" s="102">
        <v>2</v>
      </c>
      <c r="F411" s="102">
        <v>149</v>
      </c>
      <c r="G411" s="102">
        <v>149</v>
      </c>
      <c r="H411" s="102">
        <v>141</v>
      </c>
      <c r="I411" s="16">
        <v>4.2980549999999997</v>
      </c>
      <c r="J411" s="102">
        <v>160</v>
      </c>
      <c r="K411" s="102">
        <v>4605</v>
      </c>
      <c r="L411" s="102">
        <v>1952</v>
      </c>
      <c r="M411" s="102" t="s">
        <v>611</v>
      </c>
      <c r="N411" s="16">
        <v>4.8644439999999998</v>
      </c>
    </row>
    <row r="412" spans="1:14" x14ac:dyDescent="0.25">
      <c r="A412" s="102" t="s">
        <v>682</v>
      </c>
      <c r="B412" s="102" t="s">
        <v>650</v>
      </c>
      <c r="C412" s="102">
        <v>14</v>
      </c>
      <c r="D412" s="102">
        <v>0</v>
      </c>
      <c r="E412" s="102">
        <v>14</v>
      </c>
      <c r="F412" s="102">
        <v>226</v>
      </c>
      <c r="G412" s="102">
        <v>226</v>
      </c>
      <c r="H412" s="102">
        <v>226</v>
      </c>
      <c r="I412" s="16">
        <v>5.6955549999999997</v>
      </c>
      <c r="J412" s="102">
        <v>250</v>
      </c>
      <c r="K412" s="102">
        <v>7995</v>
      </c>
      <c r="L412" s="102">
        <v>2616</v>
      </c>
      <c r="M412" s="102" t="s">
        <v>555</v>
      </c>
      <c r="N412" s="16">
        <v>6.3802770000000004</v>
      </c>
    </row>
    <row r="413" spans="1:14" x14ac:dyDescent="0.25">
      <c r="A413" s="102" t="s">
        <v>682</v>
      </c>
      <c r="B413" s="102" t="s">
        <v>677</v>
      </c>
      <c r="C413" s="102">
        <v>4</v>
      </c>
      <c r="D413" s="102">
        <v>1</v>
      </c>
      <c r="E413" s="102">
        <v>3</v>
      </c>
      <c r="F413" s="102">
        <v>78</v>
      </c>
      <c r="G413" s="102">
        <v>80</v>
      </c>
      <c r="H413" s="102">
        <v>78</v>
      </c>
      <c r="I413" s="16">
        <v>7.2147220000000001</v>
      </c>
      <c r="J413" s="102">
        <v>93</v>
      </c>
      <c r="K413" s="102">
        <v>13233</v>
      </c>
      <c r="L413" s="102">
        <v>8090</v>
      </c>
      <c r="M413" s="102" t="s">
        <v>7</v>
      </c>
      <c r="N413" s="16">
        <v>7.3952770000000001</v>
      </c>
    </row>
    <row r="414" spans="1:14" x14ac:dyDescent="0.25">
      <c r="A414" s="102" t="s">
        <v>682</v>
      </c>
      <c r="B414" s="102" t="s">
        <v>632</v>
      </c>
      <c r="C414" s="102">
        <v>15</v>
      </c>
      <c r="D414" s="102">
        <v>0</v>
      </c>
      <c r="E414" s="102">
        <v>15</v>
      </c>
      <c r="F414" s="102">
        <v>136</v>
      </c>
      <c r="G414" s="102">
        <v>138</v>
      </c>
      <c r="H414" s="102">
        <v>130</v>
      </c>
      <c r="I414" s="16">
        <v>6.0611100000000002</v>
      </c>
      <c r="J414" s="102">
        <v>163</v>
      </c>
      <c r="K414" s="102">
        <v>12955</v>
      </c>
      <c r="L414" s="102">
        <v>1653</v>
      </c>
      <c r="M414" s="102" t="s">
        <v>576</v>
      </c>
      <c r="N414" s="16">
        <v>6.7591650000000003</v>
      </c>
    </row>
    <row r="415" spans="1:14" x14ac:dyDescent="0.25">
      <c r="A415" s="102" t="s">
        <v>682</v>
      </c>
      <c r="B415" s="102" t="s">
        <v>651</v>
      </c>
      <c r="C415" s="102">
        <v>11</v>
      </c>
      <c r="D415" s="102">
        <v>6</v>
      </c>
      <c r="E415" s="102">
        <v>5</v>
      </c>
      <c r="F415" s="102">
        <v>90</v>
      </c>
      <c r="G415" s="102">
        <v>90</v>
      </c>
      <c r="H415" s="102">
        <v>82</v>
      </c>
      <c r="I415" s="16">
        <v>4.0622210000000001</v>
      </c>
      <c r="J415" s="102">
        <v>99</v>
      </c>
      <c r="K415" s="102">
        <v>6696</v>
      </c>
      <c r="L415" s="102">
        <v>5516</v>
      </c>
      <c r="M415" s="102" t="s">
        <v>384</v>
      </c>
      <c r="N415" s="16">
        <v>5.0661100000000001</v>
      </c>
    </row>
    <row r="416" spans="1:14" x14ac:dyDescent="0.25">
      <c r="A416" s="102" t="s">
        <v>682</v>
      </c>
      <c r="B416" s="102" t="s">
        <v>635</v>
      </c>
      <c r="C416" s="102">
        <v>7</v>
      </c>
      <c r="D416" s="102">
        <v>0</v>
      </c>
      <c r="E416" s="102">
        <v>7</v>
      </c>
      <c r="F416" s="102">
        <v>139</v>
      </c>
      <c r="G416" s="102">
        <v>139</v>
      </c>
      <c r="H416" s="102">
        <v>138</v>
      </c>
      <c r="I416" s="16">
        <v>4.4058330000000003</v>
      </c>
      <c r="J416" s="102">
        <v>142</v>
      </c>
      <c r="K416" s="102">
        <v>5152</v>
      </c>
      <c r="L416" s="102">
        <v>2687</v>
      </c>
      <c r="M416" s="102" t="s">
        <v>612</v>
      </c>
      <c r="N416" s="16">
        <v>5.0141660000000003</v>
      </c>
    </row>
    <row r="417" spans="1:14" x14ac:dyDescent="0.25">
      <c r="A417" s="102" t="s">
        <v>682</v>
      </c>
      <c r="B417" s="102" t="s">
        <v>636</v>
      </c>
      <c r="C417" s="102">
        <v>0</v>
      </c>
      <c r="D417" s="102">
        <v>0</v>
      </c>
      <c r="E417" s="102">
        <v>0</v>
      </c>
      <c r="F417" s="102">
        <v>199</v>
      </c>
      <c r="G417" s="102">
        <v>199</v>
      </c>
      <c r="H417" s="102">
        <v>199</v>
      </c>
      <c r="I417" s="16">
        <v>6.5449989999999998</v>
      </c>
      <c r="J417" s="102">
        <v>218</v>
      </c>
      <c r="K417" s="102">
        <v>6071</v>
      </c>
      <c r="L417" s="102">
        <v>2691</v>
      </c>
      <c r="M417" s="102" t="s">
        <v>572</v>
      </c>
      <c r="N417" s="16">
        <v>7.2272210000000001</v>
      </c>
    </row>
    <row r="418" spans="1:14" x14ac:dyDescent="0.25">
      <c r="A418" s="102" t="s">
        <v>682</v>
      </c>
      <c r="B418" s="102" t="s">
        <v>638</v>
      </c>
      <c r="C418" s="102">
        <v>16</v>
      </c>
      <c r="D418" s="102">
        <v>0</v>
      </c>
      <c r="E418" s="102">
        <v>16</v>
      </c>
      <c r="F418" s="102">
        <v>114</v>
      </c>
      <c r="G418" s="102">
        <v>114</v>
      </c>
      <c r="H418" s="102">
        <v>112</v>
      </c>
      <c r="I418" s="16">
        <v>4.3522210000000001</v>
      </c>
      <c r="J418" s="102">
        <v>127</v>
      </c>
      <c r="K418" s="102">
        <v>5104</v>
      </c>
      <c r="L418" s="102">
        <v>4892</v>
      </c>
      <c r="M418" s="102" t="s">
        <v>390</v>
      </c>
      <c r="N418" s="16">
        <v>4.9355549999999999</v>
      </c>
    </row>
    <row r="419" spans="1:14" x14ac:dyDescent="0.25">
      <c r="A419" s="102" t="s">
        <v>682</v>
      </c>
      <c r="B419" s="102" t="s">
        <v>639</v>
      </c>
      <c r="C419" s="102">
        <v>13</v>
      </c>
      <c r="D419" s="102">
        <v>0</v>
      </c>
      <c r="E419" s="102">
        <v>13</v>
      </c>
      <c r="F419" s="102">
        <v>187</v>
      </c>
      <c r="G419" s="102">
        <v>187</v>
      </c>
      <c r="H419" s="102">
        <v>186</v>
      </c>
      <c r="I419" s="16">
        <v>6.5052769999999995</v>
      </c>
      <c r="J419" s="102">
        <v>206</v>
      </c>
      <c r="K419" s="102">
        <v>8271</v>
      </c>
      <c r="L419" s="102">
        <v>4373</v>
      </c>
      <c r="M419" s="102" t="s">
        <v>573</v>
      </c>
      <c r="N419" s="16">
        <v>7.9891659999999991</v>
      </c>
    </row>
    <row r="420" spans="1:14" x14ac:dyDescent="0.25">
      <c r="A420" s="102" t="s">
        <v>682</v>
      </c>
      <c r="B420" s="102" t="s">
        <v>678</v>
      </c>
      <c r="C420" s="102">
        <v>10</v>
      </c>
      <c r="D420" s="102">
        <v>0</v>
      </c>
      <c r="E420" s="102">
        <v>10</v>
      </c>
      <c r="F420" s="102">
        <v>123</v>
      </c>
      <c r="G420" s="102">
        <v>123</v>
      </c>
      <c r="H420" s="102">
        <v>111</v>
      </c>
      <c r="I420" s="16">
        <v>5.3508320000000005</v>
      </c>
      <c r="J420" s="102">
        <v>152</v>
      </c>
      <c r="K420" s="102">
        <v>4441</v>
      </c>
      <c r="L420" s="102">
        <v>7079</v>
      </c>
      <c r="M420" s="102" t="s">
        <v>123</v>
      </c>
      <c r="N420" s="16">
        <v>6.9586100000000002</v>
      </c>
    </row>
    <row r="421" spans="1:14" x14ac:dyDescent="0.25">
      <c r="A421" s="102" t="s">
        <v>682</v>
      </c>
      <c r="B421" s="102" t="s">
        <v>640</v>
      </c>
      <c r="C421" s="102">
        <v>3</v>
      </c>
      <c r="D421" s="102">
        <v>0</v>
      </c>
      <c r="E421" s="102">
        <v>3</v>
      </c>
      <c r="F421" s="102">
        <v>129</v>
      </c>
      <c r="G421" s="102">
        <v>129</v>
      </c>
      <c r="H421" s="102">
        <v>129</v>
      </c>
      <c r="I421" s="16">
        <v>4.3741659999999998</v>
      </c>
      <c r="J421" s="102">
        <v>133</v>
      </c>
      <c r="K421" s="102">
        <v>5250</v>
      </c>
      <c r="L421" s="102">
        <v>3510</v>
      </c>
      <c r="M421" s="102" t="s">
        <v>389</v>
      </c>
      <c r="N421" s="16">
        <v>5.1244440000000004</v>
      </c>
    </row>
    <row r="422" spans="1:14" x14ac:dyDescent="0.25">
      <c r="A422" s="102" t="s">
        <v>682</v>
      </c>
      <c r="B422" s="102" t="s">
        <v>641</v>
      </c>
      <c r="C422" s="102">
        <v>8</v>
      </c>
      <c r="D422" s="102">
        <v>0</v>
      </c>
      <c r="E422" s="102">
        <v>8</v>
      </c>
      <c r="F422" s="102">
        <v>117</v>
      </c>
      <c r="G422" s="102">
        <v>117</v>
      </c>
      <c r="H422" s="102">
        <v>114</v>
      </c>
      <c r="I422" s="16">
        <v>4.3827769999999999</v>
      </c>
      <c r="J422" s="102">
        <v>127</v>
      </c>
      <c r="K422" s="102">
        <v>6225</v>
      </c>
      <c r="L422" s="102">
        <v>2349</v>
      </c>
      <c r="M422" s="102" t="s">
        <v>590</v>
      </c>
      <c r="N422" s="16">
        <v>4.9866659999999996</v>
      </c>
    </row>
    <row r="423" spans="1:14" x14ac:dyDescent="0.25">
      <c r="A423" s="102" t="s">
        <v>682</v>
      </c>
      <c r="B423" s="102" t="s">
        <v>642</v>
      </c>
      <c r="C423" s="102">
        <v>15</v>
      </c>
      <c r="D423" s="102">
        <v>0</v>
      </c>
      <c r="E423" s="102">
        <v>15</v>
      </c>
      <c r="F423" s="102">
        <v>97</v>
      </c>
      <c r="G423" s="102">
        <v>97</v>
      </c>
      <c r="H423" s="102">
        <v>97</v>
      </c>
      <c r="I423" s="16">
        <v>4.9661109999999997</v>
      </c>
      <c r="J423" s="102">
        <v>106</v>
      </c>
      <c r="K423" s="102">
        <v>5859</v>
      </c>
      <c r="L423" s="102">
        <v>4713</v>
      </c>
      <c r="M423" s="102" t="s">
        <v>11</v>
      </c>
      <c r="N423" s="16">
        <v>5.9055549999999997</v>
      </c>
    </row>
    <row r="424" spans="1:14" x14ac:dyDescent="0.25">
      <c r="A424" s="102" t="s">
        <v>682</v>
      </c>
      <c r="B424" s="102" t="s">
        <v>643</v>
      </c>
      <c r="C424" s="102">
        <v>3</v>
      </c>
      <c r="D424" s="102">
        <v>1</v>
      </c>
      <c r="E424" s="102">
        <v>2</v>
      </c>
      <c r="F424" s="102">
        <v>144</v>
      </c>
      <c r="G424" s="102">
        <v>144</v>
      </c>
      <c r="H424" s="102">
        <v>144</v>
      </c>
      <c r="I424" s="16">
        <v>5.9011100000000001</v>
      </c>
      <c r="J424" s="102">
        <v>147</v>
      </c>
      <c r="K424" s="102">
        <v>5325</v>
      </c>
      <c r="L424" s="102">
        <v>7173</v>
      </c>
      <c r="M424" s="102" t="s">
        <v>85</v>
      </c>
      <c r="N424" s="16">
        <v>6.9238880000000007</v>
      </c>
    </row>
    <row r="425" spans="1:14" x14ac:dyDescent="0.25">
      <c r="A425" s="102" t="s">
        <v>682</v>
      </c>
      <c r="B425" s="102" t="s">
        <v>644</v>
      </c>
      <c r="C425" s="102">
        <v>4</v>
      </c>
      <c r="D425" s="102">
        <v>0</v>
      </c>
      <c r="E425" s="102">
        <v>4</v>
      </c>
      <c r="F425" s="102">
        <v>144</v>
      </c>
      <c r="G425" s="102">
        <v>144</v>
      </c>
      <c r="H425" s="102">
        <v>142</v>
      </c>
      <c r="I425" s="16">
        <v>6.0049999999999999</v>
      </c>
      <c r="J425" s="102">
        <v>150</v>
      </c>
      <c r="K425" s="102">
        <v>4779</v>
      </c>
      <c r="L425" s="102">
        <v>6497</v>
      </c>
      <c r="M425" s="102" t="s">
        <v>260</v>
      </c>
      <c r="N425" s="16">
        <v>6.9186110000000003</v>
      </c>
    </row>
    <row r="426" spans="1:14" x14ac:dyDescent="0.25">
      <c r="A426" s="102" t="s">
        <v>682</v>
      </c>
      <c r="B426" s="102" t="s">
        <v>653</v>
      </c>
      <c r="C426" s="102">
        <v>5</v>
      </c>
      <c r="D426" s="102">
        <v>0</v>
      </c>
      <c r="E426" s="102">
        <v>5</v>
      </c>
      <c r="F426" s="102">
        <v>92</v>
      </c>
      <c r="G426" s="102">
        <v>93</v>
      </c>
      <c r="H426" s="102">
        <v>92</v>
      </c>
      <c r="I426" s="16">
        <v>3.476111</v>
      </c>
      <c r="J426" s="102">
        <v>98</v>
      </c>
      <c r="K426" s="102">
        <v>3234</v>
      </c>
      <c r="L426" s="102">
        <v>3987</v>
      </c>
      <c r="M426" s="102" t="s">
        <v>208</v>
      </c>
      <c r="N426" s="16">
        <v>3.9880550000000001</v>
      </c>
    </row>
    <row r="427" spans="1:14" x14ac:dyDescent="0.25">
      <c r="A427" s="102" t="s">
        <v>683</v>
      </c>
      <c r="B427" s="102" t="s">
        <v>615</v>
      </c>
      <c r="C427" s="102">
        <v>13</v>
      </c>
      <c r="D427" s="102">
        <v>0</v>
      </c>
      <c r="E427" s="102">
        <v>13</v>
      </c>
      <c r="F427" s="102">
        <v>205</v>
      </c>
      <c r="G427" s="102">
        <v>206</v>
      </c>
      <c r="H427" s="102">
        <v>194</v>
      </c>
      <c r="I427" s="16">
        <v>6.2941659999999997</v>
      </c>
      <c r="J427" s="102">
        <v>210</v>
      </c>
      <c r="K427" s="102">
        <v>5828</v>
      </c>
      <c r="L427" s="102">
        <v>8637</v>
      </c>
      <c r="M427" s="102" t="s">
        <v>397</v>
      </c>
      <c r="N427" s="16">
        <v>7.0411109999999999</v>
      </c>
    </row>
    <row r="428" spans="1:14" x14ac:dyDescent="0.25">
      <c r="A428" s="102" t="s">
        <v>683</v>
      </c>
      <c r="B428" s="102" t="s">
        <v>648</v>
      </c>
      <c r="C428" s="102">
        <v>6</v>
      </c>
      <c r="D428" s="102">
        <v>0</v>
      </c>
      <c r="E428" s="102">
        <v>6</v>
      </c>
      <c r="F428" s="102">
        <v>133</v>
      </c>
      <c r="G428" s="102">
        <v>133</v>
      </c>
      <c r="H428" s="102">
        <v>130</v>
      </c>
      <c r="I428" s="16">
        <v>4.3813880000000003</v>
      </c>
      <c r="J428" s="102">
        <v>136</v>
      </c>
      <c r="K428" s="102">
        <v>4465</v>
      </c>
      <c r="L428" s="102">
        <v>6378</v>
      </c>
      <c r="M428" s="102" t="s">
        <v>503</v>
      </c>
      <c r="N428" s="16">
        <v>4.9730550000000004</v>
      </c>
    </row>
    <row r="429" spans="1:14" x14ac:dyDescent="0.25">
      <c r="A429" s="102" t="s">
        <v>683</v>
      </c>
      <c r="B429" s="102" t="s">
        <v>652</v>
      </c>
      <c r="C429" s="102">
        <v>7</v>
      </c>
      <c r="D429" s="102">
        <v>0</v>
      </c>
      <c r="E429" s="102">
        <v>7</v>
      </c>
      <c r="F429" s="102">
        <v>201</v>
      </c>
      <c r="G429" s="102">
        <v>202</v>
      </c>
      <c r="H429" s="102">
        <v>198</v>
      </c>
      <c r="I429" s="16">
        <v>5.6016659999999998</v>
      </c>
      <c r="J429" s="102">
        <v>211</v>
      </c>
      <c r="K429" s="102">
        <v>7394</v>
      </c>
      <c r="L429" s="102">
        <v>5564</v>
      </c>
      <c r="M429" s="102" t="s">
        <v>502</v>
      </c>
      <c r="N429" s="16">
        <v>6.4074990000000005</v>
      </c>
    </row>
    <row r="430" spans="1:14" x14ac:dyDescent="0.25">
      <c r="A430" s="102" t="s">
        <v>683</v>
      </c>
      <c r="B430" s="102" t="s">
        <v>616</v>
      </c>
      <c r="C430" s="102">
        <v>0</v>
      </c>
      <c r="D430" s="102">
        <v>0</v>
      </c>
      <c r="E430" s="102">
        <v>0</v>
      </c>
      <c r="F430" s="102">
        <v>261</v>
      </c>
      <c r="G430" s="102">
        <v>261</v>
      </c>
      <c r="H430" s="102">
        <v>261</v>
      </c>
      <c r="I430" s="16">
        <v>5.2397220000000004</v>
      </c>
      <c r="J430" s="102">
        <v>263</v>
      </c>
      <c r="K430" s="102">
        <v>9029</v>
      </c>
      <c r="L430" s="102">
        <v>1535</v>
      </c>
      <c r="M430" s="102" t="s">
        <v>607</v>
      </c>
      <c r="N430" s="16">
        <v>5.9241659999999996</v>
      </c>
    </row>
    <row r="431" spans="1:14" x14ac:dyDescent="0.25">
      <c r="A431" s="102" t="s">
        <v>683</v>
      </c>
      <c r="B431" s="102" t="s">
        <v>647</v>
      </c>
      <c r="C431" s="102">
        <v>8</v>
      </c>
      <c r="D431" s="102">
        <v>2</v>
      </c>
      <c r="E431" s="102">
        <v>6</v>
      </c>
      <c r="F431" s="102">
        <v>271</v>
      </c>
      <c r="G431" s="102">
        <v>271</v>
      </c>
      <c r="H431" s="102">
        <v>271</v>
      </c>
      <c r="I431" s="16">
        <v>6.1211099999999998</v>
      </c>
      <c r="J431" s="102">
        <v>267</v>
      </c>
      <c r="K431" s="102">
        <v>9728</v>
      </c>
      <c r="L431" s="102">
        <v>3876</v>
      </c>
      <c r="M431" s="102" t="s">
        <v>517</v>
      </c>
      <c r="N431" s="16">
        <v>6.8930549999999995</v>
      </c>
    </row>
    <row r="432" spans="1:14" x14ac:dyDescent="0.25">
      <c r="A432" s="102" t="s">
        <v>683</v>
      </c>
      <c r="B432" s="102" t="s">
        <v>617</v>
      </c>
      <c r="C432" s="102">
        <v>5</v>
      </c>
      <c r="D432" s="102">
        <v>2</v>
      </c>
      <c r="E432" s="102">
        <v>3</v>
      </c>
      <c r="F432" s="102">
        <v>81</v>
      </c>
      <c r="G432" s="102">
        <v>81</v>
      </c>
      <c r="H432" s="102">
        <v>81</v>
      </c>
      <c r="I432" s="16">
        <v>4.5883319999999994</v>
      </c>
      <c r="J432" s="102">
        <v>90</v>
      </c>
      <c r="K432" s="102">
        <v>13410</v>
      </c>
      <c r="L432" s="102">
        <v>1646</v>
      </c>
      <c r="M432" s="102" t="s">
        <v>571</v>
      </c>
      <c r="N432" s="16">
        <v>5.760554</v>
      </c>
    </row>
    <row r="433" spans="1:14" x14ac:dyDescent="0.25">
      <c r="A433" s="102" t="s">
        <v>683</v>
      </c>
      <c r="B433" s="102" t="s">
        <v>618</v>
      </c>
      <c r="C433" s="102">
        <v>8</v>
      </c>
      <c r="D433" s="102">
        <v>0</v>
      </c>
      <c r="E433" s="102">
        <v>8</v>
      </c>
      <c r="F433" s="102">
        <v>169</v>
      </c>
      <c r="G433" s="102">
        <v>169</v>
      </c>
      <c r="H433" s="102">
        <v>128</v>
      </c>
      <c r="I433" s="16">
        <v>5.9908320000000002</v>
      </c>
      <c r="J433" s="102">
        <v>177</v>
      </c>
      <c r="K433" s="102">
        <v>4753</v>
      </c>
      <c r="L433" s="102">
        <v>10900</v>
      </c>
      <c r="M433" s="102" t="s">
        <v>451</v>
      </c>
      <c r="N433" s="16">
        <v>6.7558319999999998</v>
      </c>
    </row>
    <row r="434" spans="1:14" x14ac:dyDescent="0.25">
      <c r="A434" s="102" t="s">
        <v>683</v>
      </c>
      <c r="B434" s="102" t="s">
        <v>619</v>
      </c>
      <c r="C434" s="102">
        <v>4</v>
      </c>
      <c r="D434" s="102">
        <v>0</v>
      </c>
      <c r="E434" s="102">
        <v>4</v>
      </c>
      <c r="F434" s="102">
        <v>127</v>
      </c>
      <c r="G434" s="102">
        <v>127</v>
      </c>
      <c r="H434" s="102">
        <v>127</v>
      </c>
      <c r="I434" s="16">
        <v>5.0802769999999997</v>
      </c>
      <c r="J434" s="102">
        <v>134</v>
      </c>
      <c r="K434" s="102">
        <v>8413</v>
      </c>
      <c r="L434" s="102">
        <v>4802</v>
      </c>
      <c r="M434" s="102" t="s">
        <v>138</v>
      </c>
      <c r="N434" s="16">
        <v>5.9019440000000003</v>
      </c>
    </row>
    <row r="435" spans="1:14" x14ac:dyDescent="0.25">
      <c r="A435" s="102" t="s">
        <v>683</v>
      </c>
      <c r="B435" s="102" t="s">
        <v>620</v>
      </c>
      <c r="C435" s="102">
        <v>3</v>
      </c>
      <c r="D435" s="102">
        <v>1</v>
      </c>
      <c r="E435" s="102">
        <v>2</v>
      </c>
      <c r="F435" s="102">
        <v>67</v>
      </c>
      <c r="G435" s="102">
        <v>67</v>
      </c>
      <c r="H435" s="102">
        <v>66</v>
      </c>
      <c r="I435" s="16">
        <v>3.9405540000000001</v>
      </c>
      <c r="J435" s="102">
        <v>75</v>
      </c>
      <c r="K435" s="102">
        <v>8263</v>
      </c>
      <c r="L435" s="102">
        <v>3865</v>
      </c>
      <c r="M435" s="102" t="s">
        <v>117</v>
      </c>
      <c r="N435" s="16">
        <v>5.6716660000000001</v>
      </c>
    </row>
    <row r="436" spans="1:14" x14ac:dyDescent="0.25">
      <c r="A436" s="102" t="s">
        <v>683</v>
      </c>
      <c r="B436" s="102" t="s">
        <v>621</v>
      </c>
      <c r="C436" s="102">
        <v>8</v>
      </c>
      <c r="D436" s="102">
        <v>2</v>
      </c>
      <c r="E436" s="102">
        <v>6</v>
      </c>
      <c r="F436" s="102">
        <v>176</v>
      </c>
      <c r="G436" s="102">
        <v>176</v>
      </c>
      <c r="H436" s="102">
        <v>173</v>
      </c>
      <c r="I436" s="16">
        <v>5.0413879999999995</v>
      </c>
      <c r="J436" s="102">
        <v>190</v>
      </c>
      <c r="K436" s="102">
        <v>5988</v>
      </c>
      <c r="L436" s="102">
        <v>5100</v>
      </c>
      <c r="M436" s="102" t="s">
        <v>212</v>
      </c>
      <c r="N436" s="16">
        <v>6.8386099999999992</v>
      </c>
    </row>
    <row r="437" spans="1:14" x14ac:dyDescent="0.25">
      <c r="A437" s="102" t="s">
        <v>683</v>
      </c>
      <c r="B437" s="102" t="s">
        <v>622</v>
      </c>
      <c r="C437" s="102">
        <v>19</v>
      </c>
      <c r="D437" s="102">
        <v>0</v>
      </c>
      <c r="E437" s="102">
        <v>19</v>
      </c>
      <c r="F437" s="102">
        <v>181</v>
      </c>
      <c r="G437" s="102">
        <v>181</v>
      </c>
      <c r="H437" s="102">
        <v>179</v>
      </c>
      <c r="I437" s="16">
        <v>6.6441660000000002</v>
      </c>
      <c r="J437" s="102">
        <v>189</v>
      </c>
      <c r="K437" s="102">
        <v>10864</v>
      </c>
      <c r="L437" s="102">
        <v>3172</v>
      </c>
      <c r="M437" s="102" t="s">
        <v>120</v>
      </c>
      <c r="N437" s="16">
        <v>7.4972219999999998</v>
      </c>
    </row>
    <row r="438" spans="1:14" x14ac:dyDescent="0.25">
      <c r="A438" s="102" t="s">
        <v>683</v>
      </c>
      <c r="B438" s="102" t="s">
        <v>623</v>
      </c>
      <c r="C438" s="102">
        <v>0</v>
      </c>
      <c r="D438" s="102">
        <v>0</v>
      </c>
      <c r="E438" s="102">
        <v>0</v>
      </c>
      <c r="F438" s="102">
        <v>157</v>
      </c>
      <c r="G438" s="102">
        <v>157</v>
      </c>
      <c r="H438" s="102">
        <v>157</v>
      </c>
      <c r="I438" s="16">
        <v>5.8599990000000002</v>
      </c>
      <c r="J438" s="102">
        <v>171</v>
      </c>
      <c r="K438" s="102">
        <v>3425</v>
      </c>
      <c r="L438" s="102">
        <v>8180</v>
      </c>
      <c r="M438" s="102" t="s">
        <v>35</v>
      </c>
      <c r="N438" s="16">
        <v>6.9305539999999999</v>
      </c>
    </row>
    <row r="439" spans="1:14" x14ac:dyDescent="0.25">
      <c r="A439" s="102" t="s">
        <v>683</v>
      </c>
      <c r="B439" s="102" t="s">
        <v>645</v>
      </c>
      <c r="C439" s="102">
        <v>1</v>
      </c>
      <c r="D439" s="102">
        <v>0</v>
      </c>
      <c r="E439" s="102">
        <v>1</v>
      </c>
      <c r="F439" s="102">
        <v>294</v>
      </c>
      <c r="G439" s="102">
        <v>295</v>
      </c>
      <c r="H439" s="102">
        <v>268</v>
      </c>
      <c r="I439" s="16">
        <v>6.2538879999999999</v>
      </c>
      <c r="J439" s="102">
        <v>321</v>
      </c>
      <c r="K439" s="102">
        <v>7986</v>
      </c>
      <c r="L439" s="102">
        <v>2284</v>
      </c>
      <c r="M439" s="102" t="s">
        <v>477</v>
      </c>
      <c r="N439" s="16">
        <v>7.0069439999999998</v>
      </c>
    </row>
    <row r="440" spans="1:14" x14ac:dyDescent="0.25">
      <c r="A440" s="102" t="s">
        <v>683</v>
      </c>
      <c r="B440" s="102" t="s">
        <v>674</v>
      </c>
      <c r="C440" s="102">
        <v>9</v>
      </c>
      <c r="D440" s="102">
        <v>1</v>
      </c>
      <c r="E440" s="102">
        <v>8</v>
      </c>
      <c r="F440" s="102">
        <v>141</v>
      </c>
      <c r="G440" s="102">
        <v>141</v>
      </c>
      <c r="H440" s="102">
        <v>141</v>
      </c>
      <c r="I440" s="16">
        <v>5.9877760000000002</v>
      </c>
      <c r="J440" s="102">
        <v>147</v>
      </c>
      <c r="K440" s="102">
        <v>10001</v>
      </c>
      <c r="L440" s="102">
        <v>6569</v>
      </c>
      <c r="M440" s="102" t="s">
        <v>219</v>
      </c>
      <c r="N440" s="16">
        <v>7.5055540000000001</v>
      </c>
    </row>
    <row r="441" spans="1:14" x14ac:dyDescent="0.25">
      <c r="A441" s="102" t="s">
        <v>683</v>
      </c>
      <c r="B441" s="102" t="s">
        <v>625</v>
      </c>
      <c r="C441" s="102">
        <v>6</v>
      </c>
      <c r="D441" s="102">
        <v>0</v>
      </c>
      <c r="E441" s="102">
        <v>6</v>
      </c>
      <c r="F441" s="102">
        <v>108</v>
      </c>
      <c r="G441" s="102">
        <v>108</v>
      </c>
      <c r="H441" s="102">
        <v>103</v>
      </c>
      <c r="I441" s="16">
        <v>3.9527770000000002</v>
      </c>
      <c r="J441" s="102">
        <v>115</v>
      </c>
      <c r="K441" s="102">
        <v>5508</v>
      </c>
      <c r="L441" s="102">
        <v>4856</v>
      </c>
      <c r="M441" s="102" t="s">
        <v>244</v>
      </c>
      <c r="N441" s="16">
        <v>4.9977770000000001</v>
      </c>
    </row>
    <row r="442" spans="1:14" x14ac:dyDescent="0.25">
      <c r="A442" s="102" t="s">
        <v>683</v>
      </c>
      <c r="B442" s="102" t="s">
        <v>626</v>
      </c>
      <c r="C442" s="102">
        <v>1</v>
      </c>
      <c r="D442" s="102">
        <v>0</v>
      </c>
      <c r="E442" s="102">
        <v>1</v>
      </c>
      <c r="F442" s="102">
        <v>227</v>
      </c>
      <c r="G442" s="102">
        <v>227</v>
      </c>
      <c r="H442" s="102">
        <v>227</v>
      </c>
      <c r="I442" s="16">
        <v>5.4124999999999996</v>
      </c>
      <c r="J442" s="102">
        <v>230</v>
      </c>
      <c r="K442" s="102">
        <v>7040</v>
      </c>
      <c r="L442" s="102">
        <v>5080</v>
      </c>
      <c r="M442" s="102" t="s">
        <v>609</v>
      </c>
      <c r="N442" s="16">
        <v>6.0830549999999999</v>
      </c>
    </row>
    <row r="443" spans="1:14" x14ac:dyDescent="0.25">
      <c r="A443" s="102" t="s">
        <v>683</v>
      </c>
      <c r="B443" s="102" t="s">
        <v>627</v>
      </c>
      <c r="C443" s="102">
        <v>6</v>
      </c>
      <c r="D443" s="102">
        <v>0</v>
      </c>
      <c r="E443" s="102">
        <v>6</v>
      </c>
      <c r="F443" s="102">
        <v>161</v>
      </c>
      <c r="G443" s="102">
        <v>162</v>
      </c>
      <c r="H443" s="102">
        <v>161</v>
      </c>
      <c r="I443" s="16">
        <v>5.748888</v>
      </c>
      <c r="J443" s="102">
        <v>193</v>
      </c>
      <c r="K443" s="102">
        <v>6310</v>
      </c>
      <c r="L443" s="102">
        <v>4387</v>
      </c>
      <c r="M443" s="102" t="s">
        <v>121</v>
      </c>
      <c r="N443" s="16">
        <v>6.6724989999999993</v>
      </c>
    </row>
    <row r="444" spans="1:14" x14ac:dyDescent="0.25">
      <c r="A444" s="102" t="s">
        <v>683</v>
      </c>
      <c r="B444" s="102" t="s">
        <v>649</v>
      </c>
      <c r="C444" s="102">
        <v>13</v>
      </c>
      <c r="D444" s="102">
        <v>1</v>
      </c>
      <c r="E444" s="102">
        <v>12</v>
      </c>
      <c r="F444" s="102">
        <v>211</v>
      </c>
      <c r="G444" s="102">
        <v>211</v>
      </c>
      <c r="H444" s="102">
        <v>201</v>
      </c>
      <c r="I444" s="16">
        <v>4.3174999999999999</v>
      </c>
      <c r="J444" s="102">
        <v>214</v>
      </c>
      <c r="K444" s="102">
        <v>6205</v>
      </c>
      <c r="L444" s="102">
        <v>1771</v>
      </c>
      <c r="M444" s="102" t="s">
        <v>557</v>
      </c>
      <c r="N444" s="16">
        <v>4.8527769999999997</v>
      </c>
    </row>
    <row r="445" spans="1:14" x14ac:dyDescent="0.25">
      <c r="A445" s="102" t="s">
        <v>683</v>
      </c>
      <c r="B445" s="102" t="s">
        <v>628</v>
      </c>
      <c r="C445" s="102">
        <v>1</v>
      </c>
      <c r="D445" s="102">
        <v>0</v>
      </c>
      <c r="E445" s="102">
        <v>1</v>
      </c>
      <c r="F445" s="102">
        <v>103</v>
      </c>
      <c r="G445" s="102">
        <v>104</v>
      </c>
      <c r="H445" s="102">
        <v>103</v>
      </c>
      <c r="I445" s="16">
        <v>5.0713879999999998</v>
      </c>
      <c r="J445" s="102">
        <v>121</v>
      </c>
      <c r="K445" s="102">
        <v>5556</v>
      </c>
      <c r="L445" s="102">
        <v>5430</v>
      </c>
      <c r="M445" s="102" t="s">
        <v>124</v>
      </c>
      <c r="N445" s="16">
        <v>5.9130549999999999</v>
      </c>
    </row>
    <row r="446" spans="1:14" x14ac:dyDescent="0.25">
      <c r="A446" s="102" t="s">
        <v>683</v>
      </c>
      <c r="B446" s="102" t="s">
        <v>629</v>
      </c>
      <c r="C446" s="102">
        <v>3</v>
      </c>
      <c r="D446" s="102">
        <v>0</v>
      </c>
      <c r="E446" s="102">
        <v>3</v>
      </c>
      <c r="F446" s="102">
        <v>188</v>
      </c>
      <c r="G446" s="102">
        <v>188</v>
      </c>
      <c r="H446" s="102">
        <v>176</v>
      </c>
      <c r="I446" s="16">
        <v>6.002777</v>
      </c>
      <c r="J446" s="102">
        <v>197</v>
      </c>
      <c r="K446" s="102">
        <v>4405</v>
      </c>
      <c r="L446" s="102">
        <v>6527</v>
      </c>
      <c r="M446" s="102" t="s">
        <v>87</v>
      </c>
      <c r="N446" s="16">
        <v>6.9838880000000003</v>
      </c>
    </row>
    <row r="447" spans="1:14" x14ac:dyDescent="0.25">
      <c r="A447" s="102" t="s">
        <v>683</v>
      </c>
      <c r="B447" s="102" t="s">
        <v>630</v>
      </c>
      <c r="C447" s="102">
        <v>7</v>
      </c>
      <c r="D447" s="102">
        <v>1</v>
      </c>
      <c r="E447" s="102">
        <v>6</v>
      </c>
      <c r="F447" s="102">
        <v>126</v>
      </c>
      <c r="G447" s="102">
        <v>126</v>
      </c>
      <c r="H447" s="102">
        <v>125</v>
      </c>
      <c r="I447" s="16">
        <v>4.265555</v>
      </c>
      <c r="J447" s="102">
        <v>134</v>
      </c>
      <c r="K447" s="102">
        <v>8122</v>
      </c>
      <c r="L447" s="102">
        <v>2824</v>
      </c>
      <c r="M447" s="102" t="s">
        <v>516</v>
      </c>
      <c r="N447" s="16">
        <v>4.858333</v>
      </c>
    </row>
    <row r="448" spans="1:14" x14ac:dyDescent="0.25">
      <c r="A448" s="102" t="s">
        <v>683</v>
      </c>
      <c r="B448" s="102" t="s">
        <v>631</v>
      </c>
      <c r="C448" s="102">
        <v>1</v>
      </c>
      <c r="D448" s="102">
        <v>0</v>
      </c>
      <c r="E448" s="102">
        <v>1</v>
      </c>
      <c r="F448" s="102">
        <v>204</v>
      </c>
      <c r="G448" s="102">
        <v>204</v>
      </c>
      <c r="H448" s="102">
        <v>186</v>
      </c>
      <c r="I448" s="16">
        <v>4.0236109999999998</v>
      </c>
      <c r="J448" s="102">
        <v>216</v>
      </c>
      <c r="K448" s="102">
        <v>5124</v>
      </c>
      <c r="L448" s="102">
        <v>1915</v>
      </c>
      <c r="M448" s="102" t="s">
        <v>611</v>
      </c>
      <c r="N448" s="16">
        <v>4.6055549999999998</v>
      </c>
    </row>
    <row r="449" spans="1:14" x14ac:dyDescent="0.25">
      <c r="A449" s="102" t="s">
        <v>683</v>
      </c>
      <c r="B449" s="102" t="s">
        <v>650</v>
      </c>
      <c r="C449" s="102">
        <v>16</v>
      </c>
      <c r="D449" s="102">
        <v>0</v>
      </c>
      <c r="E449" s="102">
        <v>16</v>
      </c>
      <c r="F449" s="102">
        <v>197</v>
      </c>
      <c r="G449" s="102">
        <v>197</v>
      </c>
      <c r="H449" s="102">
        <v>196</v>
      </c>
      <c r="I449" s="16">
        <v>4.3449989999999996</v>
      </c>
      <c r="J449" s="102">
        <v>216</v>
      </c>
      <c r="K449" s="102">
        <v>6494</v>
      </c>
      <c r="L449" s="102">
        <v>2806</v>
      </c>
      <c r="M449" s="102" t="s">
        <v>555</v>
      </c>
      <c r="N449" s="16">
        <v>5.73611</v>
      </c>
    </row>
    <row r="450" spans="1:14" x14ac:dyDescent="0.25">
      <c r="A450" s="102" t="s">
        <v>683</v>
      </c>
      <c r="B450" s="102" t="s">
        <v>677</v>
      </c>
      <c r="C450" s="102">
        <v>5</v>
      </c>
      <c r="D450" s="102">
        <v>0</v>
      </c>
      <c r="E450" s="102">
        <v>5</v>
      </c>
      <c r="F450" s="102">
        <v>114</v>
      </c>
      <c r="G450" s="102">
        <v>114</v>
      </c>
      <c r="H450" s="102">
        <v>114</v>
      </c>
      <c r="I450" s="16">
        <v>4.3724999999999996</v>
      </c>
      <c r="J450" s="102">
        <v>119</v>
      </c>
      <c r="K450" s="102">
        <v>3290</v>
      </c>
      <c r="L450" s="102">
        <v>6174</v>
      </c>
      <c r="M450" s="102" t="s">
        <v>7</v>
      </c>
      <c r="N450" s="16">
        <v>5.1255550000000003</v>
      </c>
    </row>
    <row r="451" spans="1:14" x14ac:dyDescent="0.25">
      <c r="A451" s="102" t="s">
        <v>683</v>
      </c>
      <c r="B451" s="102" t="s">
        <v>632</v>
      </c>
      <c r="C451" s="102">
        <v>11</v>
      </c>
      <c r="D451" s="102">
        <v>3</v>
      </c>
      <c r="E451" s="102">
        <v>8</v>
      </c>
      <c r="F451" s="102">
        <v>82</v>
      </c>
      <c r="G451" s="102">
        <v>83</v>
      </c>
      <c r="H451" s="102">
        <v>80</v>
      </c>
      <c r="I451" s="16">
        <v>4.4738870000000004</v>
      </c>
      <c r="J451" s="102">
        <v>97</v>
      </c>
      <c r="K451" s="102">
        <v>12747</v>
      </c>
      <c r="L451" s="102">
        <v>2263</v>
      </c>
      <c r="M451" s="102" t="s">
        <v>576</v>
      </c>
      <c r="N451" s="16">
        <v>5.7611100000000004</v>
      </c>
    </row>
    <row r="452" spans="1:14" x14ac:dyDescent="0.25">
      <c r="A452" s="102" t="s">
        <v>683</v>
      </c>
      <c r="B452" s="102" t="s">
        <v>651</v>
      </c>
      <c r="C452" s="102">
        <v>4</v>
      </c>
      <c r="D452" s="102">
        <v>0</v>
      </c>
      <c r="E452" s="102">
        <v>4</v>
      </c>
      <c r="F452" s="102">
        <v>118</v>
      </c>
      <c r="G452" s="102">
        <v>118</v>
      </c>
      <c r="H452" s="102">
        <v>115</v>
      </c>
      <c r="I452" s="16">
        <v>4.4033329999999999</v>
      </c>
      <c r="J452" s="102">
        <v>125</v>
      </c>
      <c r="K452" s="102">
        <v>4551</v>
      </c>
      <c r="L452" s="102">
        <v>6564</v>
      </c>
      <c r="M452" s="102" t="s">
        <v>384</v>
      </c>
      <c r="N452" s="16">
        <v>4.989166</v>
      </c>
    </row>
    <row r="453" spans="1:14" x14ac:dyDescent="0.25">
      <c r="A453" s="102" t="s">
        <v>683</v>
      </c>
      <c r="B453" s="102" t="s">
        <v>635</v>
      </c>
      <c r="C453" s="102">
        <v>8</v>
      </c>
      <c r="D453" s="102">
        <v>0</v>
      </c>
      <c r="E453" s="102">
        <v>8</v>
      </c>
      <c r="F453" s="102">
        <v>175</v>
      </c>
      <c r="G453" s="102">
        <v>175</v>
      </c>
      <c r="H453" s="102">
        <v>174</v>
      </c>
      <c r="I453" s="16">
        <v>4.241943</v>
      </c>
      <c r="J453" s="102">
        <v>178</v>
      </c>
      <c r="K453" s="102">
        <v>5429</v>
      </c>
      <c r="L453" s="102">
        <v>3201</v>
      </c>
      <c r="M453" s="102" t="s">
        <v>612</v>
      </c>
      <c r="N453" s="16">
        <v>4.8674990000000005</v>
      </c>
    </row>
    <row r="454" spans="1:14" x14ac:dyDescent="0.25">
      <c r="A454" s="102" t="s">
        <v>683</v>
      </c>
      <c r="B454" s="102" t="s">
        <v>636</v>
      </c>
      <c r="C454" s="102">
        <v>4</v>
      </c>
      <c r="D454" s="102">
        <v>0</v>
      </c>
      <c r="E454" s="102">
        <v>4</v>
      </c>
      <c r="F454" s="102">
        <v>196</v>
      </c>
      <c r="G454" s="102">
        <v>196</v>
      </c>
      <c r="H454" s="102">
        <v>195</v>
      </c>
      <c r="I454" s="16">
        <v>5.8649990000000001</v>
      </c>
      <c r="J454" s="102">
        <v>198</v>
      </c>
      <c r="K454" s="102">
        <v>8369</v>
      </c>
      <c r="L454" s="102">
        <v>5724</v>
      </c>
      <c r="M454" s="102" t="s">
        <v>572</v>
      </c>
      <c r="N454" s="16">
        <v>6.4483320000000006</v>
      </c>
    </row>
    <row r="455" spans="1:14" x14ac:dyDescent="0.25">
      <c r="A455" s="102" t="s">
        <v>683</v>
      </c>
      <c r="B455" s="102" t="s">
        <v>638</v>
      </c>
      <c r="C455" s="102">
        <v>10</v>
      </c>
      <c r="D455" s="102">
        <v>1</v>
      </c>
      <c r="E455" s="102">
        <v>9</v>
      </c>
      <c r="F455" s="102">
        <v>83</v>
      </c>
      <c r="G455" s="102">
        <v>86</v>
      </c>
      <c r="H455" s="102">
        <v>78</v>
      </c>
      <c r="I455" s="16">
        <v>4.0624989999999999</v>
      </c>
      <c r="J455" s="102">
        <v>99</v>
      </c>
      <c r="K455" s="102">
        <v>5827</v>
      </c>
      <c r="L455" s="102">
        <v>4642</v>
      </c>
      <c r="M455" s="102" t="s">
        <v>390</v>
      </c>
      <c r="N455" s="16">
        <v>4.9638879999999999</v>
      </c>
    </row>
    <row r="456" spans="1:14" x14ac:dyDescent="0.25">
      <c r="A456" s="102" t="s">
        <v>683</v>
      </c>
      <c r="B456" s="102" t="s">
        <v>639</v>
      </c>
      <c r="C456" s="102">
        <v>9</v>
      </c>
      <c r="D456" s="102">
        <v>1</v>
      </c>
      <c r="E456" s="102">
        <v>8</v>
      </c>
      <c r="F456" s="102">
        <v>88</v>
      </c>
      <c r="G456" s="102">
        <v>88</v>
      </c>
      <c r="H456" s="102">
        <v>88</v>
      </c>
      <c r="I456" s="16">
        <v>5.2652770000000002</v>
      </c>
      <c r="J456" s="102">
        <v>95</v>
      </c>
      <c r="K456" s="102">
        <v>8389</v>
      </c>
      <c r="L456" s="102">
        <v>2913</v>
      </c>
      <c r="M456" s="102" t="s">
        <v>573</v>
      </c>
      <c r="N456" s="16">
        <v>5.9449990000000001</v>
      </c>
    </row>
    <row r="457" spans="1:14" x14ac:dyDescent="0.25">
      <c r="A457" s="102" t="s">
        <v>683</v>
      </c>
      <c r="B457" s="102" t="s">
        <v>678</v>
      </c>
      <c r="C457" s="102">
        <v>11</v>
      </c>
      <c r="D457" s="102">
        <v>1</v>
      </c>
      <c r="E457" s="102">
        <v>10</v>
      </c>
      <c r="F457" s="102">
        <v>122</v>
      </c>
      <c r="G457" s="102">
        <v>122</v>
      </c>
      <c r="H457" s="102">
        <v>117</v>
      </c>
      <c r="I457" s="16">
        <v>5.9855539999999996</v>
      </c>
      <c r="J457" s="102">
        <v>153</v>
      </c>
      <c r="K457" s="102">
        <v>8592</v>
      </c>
      <c r="L457" s="102">
        <v>7520</v>
      </c>
      <c r="M457" s="102" t="s">
        <v>123</v>
      </c>
      <c r="N457" s="16">
        <v>7.4244439999999994</v>
      </c>
    </row>
    <row r="458" spans="1:14" x14ac:dyDescent="0.25">
      <c r="A458" s="102" t="s">
        <v>683</v>
      </c>
      <c r="B458" s="102" t="s">
        <v>640</v>
      </c>
      <c r="C458" s="102">
        <v>1</v>
      </c>
      <c r="D458" s="102">
        <v>0</v>
      </c>
      <c r="E458" s="102">
        <v>1</v>
      </c>
      <c r="F458" s="102">
        <v>105</v>
      </c>
      <c r="G458" s="102">
        <v>105</v>
      </c>
      <c r="H458" s="102">
        <v>105</v>
      </c>
      <c r="I458" s="16">
        <v>2.9080549999999996</v>
      </c>
      <c r="J458" s="102">
        <v>109</v>
      </c>
      <c r="K458" s="102">
        <v>3898</v>
      </c>
      <c r="L458" s="102">
        <v>3067</v>
      </c>
      <c r="M458" s="102" t="s">
        <v>389</v>
      </c>
      <c r="N458" s="16">
        <v>3.3272209999999998</v>
      </c>
    </row>
    <row r="459" spans="1:14" x14ac:dyDescent="0.25">
      <c r="A459" s="102" t="s">
        <v>683</v>
      </c>
      <c r="B459" s="102" t="s">
        <v>641</v>
      </c>
      <c r="C459" s="102">
        <v>7</v>
      </c>
      <c r="D459" s="102">
        <v>0</v>
      </c>
      <c r="E459" s="102">
        <v>7</v>
      </c>
      <c r="F459" s="102">
        <v>174</v>
      </c>
      <c r="G459" s="102">
        <v>174</v>
      </c>
      <c r="H459" s="102">
        <v>170</v>
      </c>
      <c r="I459" s="16">
        <v>4.1825000000000001</v>
      </c>
      <c r="J459" s="102">
        <v>177</v>
      </c>
      <c r="K459" s="102">
        <v>6210</v>
      </c>
      <c r="L459" s="102">
        <v>2536</v>
      </c>
      <c r="M459" s="102" t="s">
        <v>590</v>
      </c>
      <c r="N459" s="16">
        <v>4.7836109999999996</v>
      </c>
    </row>
    <row r="460" spans="1:14" x14ac:dyDescent="0.25">
      <c r="A460" s="102" t="s">
        <v>683</v>
      </c>
      <c r="B460" s="102" t="s">
        <v>642</v>
      </c>
      <c r="C460" s="102">
        <v>20</v>
      </c>
      <c r="D460" s="102">
        <v>0</v>
      </c>
      <c r="E460" s="102">
        <v>20</v>
      </c>
      <c r="F460" s="102">
        <v>145</v>
      </c>
      <c r="G460" s="102">
        <v>145</v>
      </c>
      <c r="H460" s="102">
        <v>145</v>
      </c>
      <c r="I460" s="16">
        <v>5.098611</v>
      </c>
      <c r="J460" s="102">
        <v>150</v>
      </c>
      <c r="K460" s="102">
        <v>5980</v>
      </c>
      <c r="L460" s="102">
        <v>4709</v>
      </c>
      <c r="M460" s="102" t="s">
        <v>11</v>
      </c>
      <c r="N460" s="16">
        <v>5.9436109999999998</v>
      </c>
    </row>
    <row r="461" spans="1:14" x14ac:dyDescent="0.25">
      <c r="A461" s="102" t="s">
        <v>683</v>
      </c>
      <c r="B461" s="102" t="s">
        <v>643</v>
      </c>
      <c r="C461" s="102">
        <v>0</v>
      </c>
      <c r="D461" s="102">
        <v>0</v>
      </c>
      <c r="E461" s="102">
        <v>0</v>
      </c>
      <c r="F461" s="102">
        <v>179</v>
      </c>
      <c r="G461" s="102">
        <v>179</v>
      </c>
      <c r="H461" s="102">
        <v>179</v>
      </c>
      <c r="I461" s="16">
        <v>5.9122219999999999</v>
      </c>
      <c r="J461" s="102">
        <v>185</v>
      </c>
      <c r="K461" s="102">
        <v>4487</v>
      </c>
      <c r="L461" s="102">
        <v>7553</v>
      </c>
      <c r="M461" s="102" t="s">
        <v>85</v>
      </c>
      <c r="N461" s="16">
        <v>6.8869439999999997</v>
      </c>
    </row>
    <row r="462" spans="1:14" x14ac:dyDescent="0.25">
      <c r="A462" s="102" t="s">
        <v>683</v>
      </c>
      <c r="B462" s="102" t="s">
        <v>644</v>
      </c>
      <c r="C462" s="102">
        <v>2</v>
      </c>
      <c r="D462" s="102">
        <v>0</v>
      </c>
      <c r="E462" s="102">
        <v>2</v>
      </c>
      <c r="F462" s="102">
        <v>135</v>
      </c>
      <c r="G462" s="102">
        <v>135</v>
      </c>
      <c r="H462" s="102">
        <v>135</v>
      </c>
      <c r="I462" s="16">
        <v>5.9880550000000001</v>
      </c>
      <c r="J462" s="102">
        <v>150</v>
      </c>
      <c r="K462" s="102">
        <v>6351</v>
      </c>
      <c r="L462" s="102">
        <v>6028</v>
      </c>
      <c r="M462" s="102" t="s">
        <v>260</v>
      </c>
      <c r="N462" s="16">
        <v>6.9124999999999996</v>
      </c>
    </row>
    <row r="463" spans="1:14" x14ac:dyDescent="0.25">
      <c r="A463" s="102" t="s">
        <v>683</v>
      </c>
      <c r="B463" s="102" t="s">
        <v>653</v>
      </c>
      <c r="C463" s="102">
        <v>6</v>
      </c>
      <c r="D463" s="102">
        <v>2</v>
      </c>
      <c r="E463" s="102">
        <v>4</v>
      </c>
      <c r="F463" s="102">
        <v>59</v>
      </c>
      <c r="G463" s="102">
        <v>59</v>
      </c>
      <c r="H463" s="102">
        <v>59</v>
      </c>
      <c r="I463" s="16">
        <v>3.5313880000000002</v>
      </c>
      <c r="J463" s="102">
        <v>67</v>
      </c>
      <c r="K463" s="102">
        <v>5764</v>
      </c>
      <c r="L463" s="102">
        <v>3591</v>
      </c>
      <c r="M463" s="102" t="s">
        <v>208</v>
      </c>
      <c r="N463" s="16">
        <v>4.0558329999999998</v>
      </c>
    </row>
    <row r="464" spans="1:14" x14ac:dyDescent="0.25">
      <c r="A464" s="102" t="s">
        <v>692</v>
      </c>
      <c r="B464" s="102" t="s">
        <v>615</v>
      </c>
      <c r="C464" s="102">
        <v>16</v>
      </c>
      <c r="D464" s="102">
        <v>0</v>
      </c>
      <c r="E464" s="102">
        <v>16</v>
      </c>
      <c r="F464" s="102">
        <v>166</v>
      </c>
      <c r="G464" s="102">
        <v>166</v>
      </c>
      <c r="H464" s="102">
        <v>159</v>
      </c>
      <c r="I464" s="16">
        <v>5.3455549999999992</v>
      </c>
      <c r="J464" s="102">
        <v>169</v>
      </c>
      <c r="K464" s="102">
        <v>5199</v>
      </c>
      <c r="L464" s="102">
        <v>7138</v>
      </c>
      <c r="M464" s="102" t="s">
        <v>397</v>
      </c>
      <c r="N464" s="16">
        <v>6.0136099999999999</v>
      </c>
    </row>
    <row r="465" spans="1:14" x14ac:dyDescent="0.25">
      <c r="A465" s="102" t="s">
        <v>692</v>
      </c>
      <c r="B465" s="102" t="s">
        <v>648</v>
      </c>
      <c r="C465" s="102">
        <v>0</v>
      </c>
      <c r="D465" s="102">
        <v>0</v>
      </c>
      <c r="E465" s="102">
        <v>0</v>
      </c>
      <c r="F465" s="102">
        <v>125</v>
      </c>
      <c r="G465" s="102">
        <v>125</v>
      </c>
      <c r="H465" s="102">
        <v>122</v>
      </c>
      <c r="I465" s="16">
        <v>4.627777</v>
      </c>
      <c r="J465" s="102">
        <v>135</v>
      </c>
      <c r="K465" s="102">
        <v>5530</v>
      </c>
      <c r="L465" s="102">
        <v>6010</v>
      </c>
      <c r="M465" s="102" t="s">
        <v>503</v>
      </c>
      <c r="N465" s="16">
        <v>5.2241660000000003</v>
      </c>
    </row>
    <row r="466" spans="1:14" x14ac:dyDescent="0.25">
      <c r="A466" s="102" t="s">
        <v>692</v>
      </c>
      <c r="B466" s="102" t="s">
        <v>652</v>
      </c>
      <c r="C466" s="102">
        <v>6</v>
      </c>
      <c r="D466" s="102">
        <v>1</v>
      </c>
      <c r="E466" s="102">
        <v>5</v>
      </c>
      <c r="F466" s="102">
        <v>173</v>
      </c>
      <c r="G466" s="102">
        <v>173</v>
      </c>
      <c r="H466" s="102">
        <v>167</v>
      </c>
      <c r="I466" s="16">
        <v>5.2472209999999997</v>
      </c>
      <c r="J466" s="102">
        <v>178</v>
      </c>
      <c r="K466" s="102">
        <v>7065</v>
      </c>
      <c r="L466" s="102">
        <v>3955</v>
      </c>
      <c r="M466" s="102" t="s">
        <v>502</v>
      </c>
      <c r="N466" s="16">
        <v>5.9413879999999999</v>
      </c>
    </row>
    <row r="467" spans="1:14" x14ac:dyDescent="0.25">
      <c r="A467" s="102" t="s">
        <v>692</v>
      </c>
      <c r="B467" s="102" t="s">
        <v>616</v>
      </c>
      <c r="C467" s="102">
        <v>0</v>
      </c>
      <c r="D467" s="102">
        <v>0</v>
      </c>
      <c r="E467" s="102">
        <v>0</v>
      </c>
      <c r="F467" s="102">
        <v>224</v>
      </c>
      <c r="G467" s="102">
        <v>224</v>
      </c>
      <c r="H467" s="102">
        <v>224</v>
      </c>
      <c r="I467" s="16">
        <v>5.2824999999999998</v>
      </c>
      <c r="J467" s="102">
        <v>226</v>
      </c>
      <c r="K467" s="102">
        <v>8396</v>
      </c>
      <c r="L467" s="102">
        <v>1844</v>
      </c>
      <c r="M467" s="102" t="s">
        <v>607</v>
      </c>
      <c r="N467" s="16">
        <v>5.9727769999999998</v>
      </c>
    </row>
    <row r="468" spans="1:14" x14ac:dyDescent="0.25">
      <c r="A468" s="102" t="s">
        <v>692</v>
      </c>
      <c r="B468" s="102" t="s">
        <v>647</v>
      </c>
      <c r="C468" s="102">
        <v>8</v>
      </c>
      <c r="D468" s="102">
        <v>0</v>
      </c>
      <c r="E468" s="102">
        <v>8</v>
      </c>
      <c r="F468" s="102">
        <v>236</v>
      </c>
      <c r="G468" s="102">
        <v>236</v>
      </c>
      <c r="H468" s="102">
        <v>235</v>
      </c>
      <c r="I468" s="16">
        <v>5.118055</v>
      </c>
      <c r="J468" s="102">
        <v>238</v>
      </c>
      <c r="K468" s="102">
        <v>6183</v>
      </c>
      <c r="L468" s="102">
        <v>3165</v>
      </c>
      <c r="M468" s="102" t="s">
        <v>517</v>
      </c>
      <c r="N468" s="16">
        <v>5.7949999999999999</v>
      </c>
    </row>
    <row r="469" spans="1:14" x14ac:dyDescent="0.25">
      <c r="A469" s="102" t="s">
        <v>692</v>
      </c>
      <c r="B469" s="102" t="s">
        <v>617</v>
      </c>
      <c r="C469" s="102">
        <v>7</v>
      </c>
      <c r="D469" s="102">
        <v>2</v>
      </c>
      <c r="E469" s="102">
        <v>5</v>
      </c>
      <c r="F469" s="102">
        <v>114</v>
      </c>
      <c r="G469" s="102">
        <v>115</v>
      </c>
      <c r="H469" s="102">
        <v>114</v>
      </c>
      <c r="I469" s="16">
        <v>5.2363879999999998</v>
      </c>
      <c r="J469" s="102">
        <v>126</v>
      </c>
      <c r="K469" s="102">
        <v>12994</v>
      </c>
      <c r="L469" s="102">
        <v>2262</v>
      </c>
      <c r="M469" s="102" t="s">
        <v>571</v>
      </c>
      <c r="N469" s="16">
        <v>6.2591660000000005</v>
      </c>
    </row>
    <row r="470" spans="1:14" x14ac:dyDescent="0.25">
      <c r="A470" s="102" t="s">
        <v>692</v>
      </c>
      <c r="B470" s="102" t="s">
        <v>618</v>
      </c>
      <c r="C470" s="102">
        <v>3</v>
      </c>
      <c r="D470" s="102">
        <v>0</v>
      </c>
      <c r="E470" s="102">
        <v>3</v>
      </c>
      <c r="F470" s="102">
        <v>149</v>
      </c>
      <c r="G470" s="102">
        <v>149</v>
      </c>
      <c r="H470" s="102">
        <v>109</v>
      </c>
      <c r="I470" s="16">
        <v>5.2183330000000003</v>
      </c>
      <c r="J470" s="102">
        <v>169</v>
      </c>
      <c r="K470" s="102">
        <v>3534</v>
      </c>
      <c r="L470" s="102">
        <v>8939</v>
      </c>
      <c r="M470" s="102" t="s">
        <v>451</v>
      </c>
      <c r="N470" s="16">
        <v>5.8949999999999996</v>
      </c>
    </row>
    <row r="471" spans="1:14" x14ac:dyDescent="0.25">
      <c r="A471" s="102" t="s">
        <v>692</v>
      </c>
      <c r="B471" s="102" t="s">
        <v>619</v>
      </c>
      <c r="C471" s="102">
        <v>3</v>
      </c>
      <c r="D471" s="102">
        <v>1</v>
      </c>
      <c r="E471" s="102">
        <v>2</v>
      </c>
      <c r="F471" s="102">
        <v>139</v>
      </c>
      <c r="G471" s="102">
        <v>139</v>
      </c>
      <c r="H471" s="102">
        <v>138</v>
      </c>
      <c r="I471" s="16">
        <v>5.0469439999999999</v>
      </c>
      <c r="J471" s="102">
        <v>149</v>
      </c>
      <c r="K471" s="102">
        <v>4862</v>
      </c>
      <c r="L471" s="102">
        <v>4893</v>
      </c>
      <c r="M471" s="102" t="s">
        <v>138</v>
      </c>
      <c r="N471" s="16">
        <v>5.8802770000000004</v>
      </c>
    </row>
    <row r="472" spans="1:14" x14ac:dyDescent="0.25">
      <c r="A472" s="102" t="s">
        <v>692</v>
      </c>
      <c r="B472" s="102" t="s">
        <v>620</v>
      </c>
      <c r="C472" s="102">
        <v>6</v>
      </c>
      <c r="D472" s="102">
        <v>0</v>
      </c>
      <c r="E472" s="102">
        <v>6</v>
      </c>
      <c r="F472" s="102">
        <v>112</v>
      </c>
      <c r="G472" s="102">
        <v>112</v>
      </c>
      <c r="H472" s="102">
        <v>110</v>
      </c>
      <c r="I472" s="16">
        <v>4.9888880000000002</v>
      </c>
      <c r="J472" s="102">
        <v>116</v>
      </c>
      <c r="K472" s="102">
        <v>3838</v>
      </c>
      <c r="L472" s="102">
        <v>6545</v>
      </c>
      <c r="M472" s="102" t="s">
        <v>117</v>
      </c>
      <c r="N472" s="16">
        <v>5.8172220000000001</v>
      </c>
    </row>
    <row r="473" spans="1:14" x14ac:dyDescent="0.25">
      <c r="A473" s="102" t="s">
        <v>692</v>
      </c>
      <c r="B473" s="102" t="s">
        <v>621</v>
      </c>
      <c r="C473" s="102">
        <v>7</v>
      </c>
      <c r="D473" s="102">
        <v>0</v>
      </c>
      <c r="E473" s="102">
        <v>7</v>
      </c>
      <c r="F473" s="102">
        <v>215</v>
      </c>
      <c r="G473" s="102">
        <v>215</v>
      </c>
      <c r="H473" s="102">
        <v>213</v>
      </c>
      <c r="I473" s="16">
        <v>6.0605549999999999</v>
      </c>
      <c r="J473" s="102">
        <v>220</v>
      </c>
      <c r="K473" s="102">
        <v>5197</v>
      </c>
      <c r="L473" s="102">
        <v>5488</v>
      </c>
      <c r="M473" s="102" t="s">
        <v>212</v>
      </c>
      <c r="N473" s="16">
        <v>6.9711099999999995</v>
      </c>
    </row>
    <row r="474" spans="1:14" x14ac:dyDescent="0.25">
      <c r="A474" s="102" t="s">
        <v>692</v>
      </c>
      <c r="B474" s="102" t="s">
        <v>622</v>
      </c>
      <c r="C474" s="102">
        <v>13</v>
      </c>
      <c r="D474" s="102">
        <v>1</v>
      </c>
      <c r="E474" s="102">
        <v>12</v>
      </c>
      <c r="F474" s="102">
        <v>129</v>
      </c>
      <c r="G474" s="102">
        <v>129</v>
      </c>
      <c r="H474" s="102">
        <v>129</v>
      </c>
      <c r="I474" s="16">
        <v>3.989722</v>
      </c>
      <c r="J474" s="102">
        <v>138</v>
      </c>
      <c r="K474" s="102">
        <v>6332</v>
      </c>
      <c r="L474" s="102">
        <v>3074</v>
      </c>
      <c r="M474" s="102" t="s">
        <v>120</v>
      </c>
      <c r="N474" s="16">
        <v>4.4966660000000003</v>
      </c>
    </row>
    <row r="475" spans="1:14" x14ac:dyDescent="0.25">
      <c r="A475" s="102" t="s">
        <v>692</v>
      </c>
      <c r="B475" s="102" t="s">
        <v>623</v>
      </c>
      <c r="C475" s="102">
        <v>2</v>
      </c>
      <c r="D475" s="102">
        <v>1</v>
      </c>
      <c r="E475" s="102">
        <v>1</v>
      </c>
      <c r="F475" s="102">
        <v>183</v>
      </c>
      <c r="G475" s="102">
        <v>183</v>
      </c>
      <c r="H475" s="102">
        <v>183</v>
      </c>
      <c r="I475" s="16">
        <v>5.6236110000000004</v>
      </c>
      <c r="J475" s="102">
        <v>185</v>
      </c>
      <c r="K475" s="102">
        <v>4679</v>
      </c>
      <c r="L475" s="102">
        <v>6790</v>
      </c>
      <c r="M475" s="102" t="s">
        <v>35</v>
      </c>
      <c r="N475" s="16">
        <v>6.8863880000000002</v>
      </c>
    </row>
    <row r="476" spans="1:14" x14ac:dyDescent="0.25">
      <c r="A476" s="102" t="s">
        <v>692</v>
      </c>
      <c r="B476" s="102" t="s">
        <v>645</v>
      </c>
      <c r="C476" s="102">
        <v>1</v>
      </c>
      <c r="D476" s="102">
        <v>0</v>
      </c>
      <c r="E476" s="102">
        <v>1</v>
      </c>
      <c r="F476" s="102">
        <v>234</v>
      </c>
      <c r="G476" s="102">
        <v>235</v>
      </c>
      <c r="H476" s="102">
        <v>222</v>
      </c>
      <c r="I476" s="16">
        <v>4.6283330000000005</v>
      </c>
      <c r="J476" s="102">
        <v>261</v>
      </c>
      <c r="K476" s="102">
        <v>6898</v>
      </c>
      <c r="L476" s="102">
        <v>1837</v>
      </c>
      <c r="M476" s="102" t="s">
        <v>477</v>
      </c>
      <c r="N476" s="16">
        <v>5.9755549999999999</v>
      </c>
    </row>
    <row r="477" spans="1:14" x14ac:dyDescent="0.25">
      <c r="A477" s="102" t="s">
        <v>692</v>
      </c>
      <c r="B477" s="102" t="s">
        <v>674</v>
      </c>
      <c r="C477" s="102">
        <v>1</v>
      </c>
      <c r="D477" s="102">
        <v>1</v>
      </c>
      <c r="E477" s="102">
        <v>0</v>
      </c>
      <c r="F477" s="102">
        <v>140</v>
      </c>
      <c r="G477" s="102">
        <v>141</v>
      </c>
      <c r="H477" s="102">
        <v>140</v>
      </c>
      <c r="I477" s="16">
        <v>3.9422199999999998</v>
      </c>
      <c r="J477" s="102">
        <v>154</v>
      </c>
      <c r="K477" s="102">
        <v>4159</v>
      </c>
      <c r="L477" s="102">
        <v>6007</v>
      </c>
      <c r="M477" s="102" t="s">
        <v>219</v>
      </c>
      <c r="N477" s="16">
        <v>4.9394420000000006</v>
      </c>
    </row>
    <row r="478" spans="1:14" x14ac:dyDescent="0.25">
      <c r="A478" s="102" t="s">
        <v>692</v>
      </c>
      <c r="B478" s="102" t="s">
        <v>625</v>
      </c>
      <c r="C478" s="102">
        <v>12</v>
      </c>
      <c r="D478" s="102">
        <v>1</v>
      </c>
      <c r="E478" s="102">
        <v>11</v>
      </c>
      <c r="F478" s="102">
        <v>145</v>
      </c>
      <c r="G478" s="102">
        <v>145</v>
      </c>
      <c r="H478" s="102">
        <v>137</v>
      </c>
      <c r="I478" s="16">
        <v>4.4316650000000006</v>
      </c>
      <c r="J478" s="102">
        <v>149</v>
      </c>
      <c r="K478" s="102">
        <v>4809</v>
      </c>
      <c r="L478" s="102">
        <v>4458</v>
      </c>
      <c r="M478" s="102" t="s">
        <v>244</v>
      </c>
      <c r="N478" s="16">
        <v>4.9372210000000001</v>
      </c>
    </row>
    <row r="479" spans="1:14" x14ac:dyDescent="0.25">
      <c r="A479" s="102" t="s">
        <v>692</v>
      </c>
      <c r="B479" s="102" t="s">
        <v>626</v>
      </c>
      <c r="C479" s="102">
        <v>1</v>
      </c>
      <c r="D479" s="102">
        <v>0</v>
      </c>
      <c r="E479" s="102">
        <v>1</v>
      </c>
      <c r="F479" s="102">
        <v>213</v>
      </c>
      <c r="G479" s="102">
        <v>213</v>
      </c>
      <c r="H479" s="102">
        <v>213</v>
      </c>
      <c r="I479" s="16">
        <v>5.2716659999999997</v>
      </c>
      <c r="J479" s="102">
        <v>216</v>
      </c>
      <c r="K479" s="102">
        <v>5608</v>
      </c>
      <c r="L479" s="102">
        <v>5057</v>
      </c>
      <c r="M479" s="102" t="s">
        <v>609</v>
      </c>
      <c r="N479" s="16">
        <v>5.9455549999999997</v>
      </c>
    </row>
    <row r="480" spans="1:14" x14ac:dyDescent="0.25">
      <c r="A480" s="102" t="s">
        <v>692</v>
      </c>
      <c r="B480" s="102" t="s">
        <v>627</v>
      </c>
      <c r="C480" s="102">
        <v>2</v>
      </c>
      <c r="D480" s="102">
        <v>0</v>
      </c>
      <c r="E480" s="102">
        <v>2</v>
      </c>
      <c r="F480" s="102">
        <v>174</v>
      </c>
      <c r="G480" s="102">
        <v>174</v>
      </c>
      <c r="H480" s="102">
        <v>174</v>
      </c>
      <c r="I480" s="16">
        <v>5.8955549999999999</v>
      </c>
      <c r="J480" s="102">
        <v>174</v>
      </c>
      <c r="K480" s="102">
        <v>3669</v>
      </c>
      <c r="L480" s="102">
        <v>8604</v>
      </c>
      <c r="M480" s="102" t="s">
        <v>121</v>
      </c>
      <c r="N480" s="16">
        <v>6.8519439999999996</v>
      </c>
    </row>
    <row r="481" spans="1:14" x14ac:dyDescent="0.25">
      <c r="A481" s="102" t="s">
        <v>692</v>
      </c>
      <c r="B481" s="102" t="s">
        <v>649</v>
      </c>
      <c r="C481" s="102">
        <v>13</v>
      </c>
      <c r="D481" s="102">
        <v>0</v>
      </c>
      <c r="E481" s="102">
        <v>13</v>
      </c>
      <c r="F481" s="102">
        <v>232</v>
      </c>
      <c r="G481" s="102">
        <v>232</v>
      </c>
      <c r="H481" s="102">
        <v>220</v>
      </c>
      <c r="I481" s="16">
        <v>3.8483330000000002</v>
      </c>
      <c r="J481" s="102">
        <v>238</v>
      </c>
      <c r="K481" s="102">
        <v>5464</v>
      </c>
      <c r="L481" s="102">
        <v>1664</v>
      </c>
      <c r="M481" s="102" t="s">
        <v>557</v>
      </c>
      <c r="N481" s="16">
        <v>4.9994430000000003</v>
      </c>
    </row>
    <row r="482" spans="1:14" x14ac:dyDescent="0.25">
      <c r="A482" s="102" t="s">
        <v>692</v>
      </c>
      <c r="B482" s="102" t="s">
        <v>628</v>
      </c>
      <c r="C482" s="102">
        <v>3</v>
      </c>
      <c r="D482" s="102">
        <v>0</v>
      </c>
      <c r="E482" s="102">
        <v>3</v>
      </c>
      <c r="F482" s="102">
        <v>116</v>
      </c>
      <c r="G482" s="102">
        <v>116</v>
      </c>
      <c r="H482" s="102">
        <v>116</v>
      </c>
      <c r="I482" s="16">
        <v>5.0047220000000001</v>
      </c>
      <c r="J482" s="102">
        <v>126</v>
      </c>
      <c r="K482" s="102">
        <v>4061</v>
      </c>
      <c r="L482" s="102">
        <v>6321</v>
      </c>
      <c r="M482" s="102" t="s">
        <v>124</v>
      </c>
      <c r="N482" s="16">
        <v>5.8422219999999996</v>
      </c>
    </row>
    <row r="483" spans="1:14" x14ac:dyDescent="0.25">
      <c r="A483" s="102" t="s">
        <v>692</v>
      </c>
      <c r="B483" s="102" t="s">
        <v>629</v>
      </c>
      <c r="C483" s="102">
        <v>1</v>
      </c>
      <c r="D483" s="102">
        <v>1</v>
      </c>
      <c r="E483" s="102">
        <v>0</v>
      </c>
      <c r="F483" s="102">
        <v>158</v>
      </c>
      <c r="G483" s="102">
        <v>158</v>
      </c>
      <c r="H483" s="102">
        <v>151</v>
      </c>
      <c r="I483" s="16">
        <v>6.0333329999999998</v>
      </c>
      <c r="J483" s="102">
        <v>164</v>
      </c>
      <c r="K483" s="102">
        <v>6970</v>
      </c>
      <c r="L483" s="102">
        <v>6077</v>
      </c>
      <c r="M483" s="102" t="s">
        <v>87</v>
      </c>
      <c r="N483" s="16">
        <v>6.9577770000000001</v>
      </c>
    </row>
    <row r="484" spans="1:14" x14ac:dyDescent="0.25">
      <c r="A484" s="102" t="s">
        <v>692</v>
      </c>
      <c r="B484" s="102" t="s">
        <v>630</v>
      </c>
      <c r="C484" s="102">
        <v>6</v>
      </c>
      <c r="D484" s="102">
        <v>0</v>
      </c>
      <c r="E484" s="102">
        <v>6</v>
      </c>
      <c r="F484" s="102">
        <v>134</v>
      </c>
      <c r="G484" s="102">
        <v>134</v>
      </c>
      <c r="H484" s="102">
        <v>133</v>
      </c>
      <c r="I484" s="16">
        <v>4.2919429999999998</v>
      </c>
      <c r="J484" s="102">
        <v>141</v>
      </c>
      <c r="K484" s="102">
        <v>5655</v>
      </c>
      <c r="L484" s="102">
        <v>3332</v>
      </c>
      <c r="M484" s="102" t="s">
        <v>516</v>
      </c>
      <c r="N484" s="16">
        <v>4.8749989999999999</v>
      </c>
    </row>
    <row r="485" spans="1:14" x14ac:dyDescent="0.25">
      <c r="A485" s="102" t="s">
        <v>692</v>
      </c>
      <c r="B485" s="102" t="s">
        <v>631</v>
      </c>
      <c r="C485" s="102">
        <v>0</v>
      </c>
      <c r="D485" s="102">
        <v>0</v>
      </c>
      <c r="E485" s="102">
        <v>0</v>
      </c>
      <c r="F485" s="102">
        <v>189</v>
      </c>
      <c r="G485" s="102">
        <v>189</v>
      </c>
      <c r="H485" s="102">
        <v>176</v>
      </c>
      <c r="I485" s="16">
        <v>4.4083329999999998</v>
      </c>
      <c r="J485" s="102">
        <v>196</v>
      </c>
      <c r="K485" s="102">
        <v>5956</v>
      </c>
      <c r="L485" s="102">
        <v>1766</v>
      </c>
      <c r="M485" s="102" t="s">
        <v>611</v>
      </c>
      <c r="N485" s="16">
        <v>4.9897220000000004</v>
      </c>
    </row>
    <row r="486" spans="1:14" x14ac:dyDescent="0.25">
      <c r="A486" s="102" t="s">
        <v>692</v>
      </c>
      <c r="B486" s="102" t="s">
        <v>650</v>
      </c>
      <c r="C486" s="102">
        <v>10</v>
      </c>
      <c r="D486" s="102">
        <v>0</v>
      </c>
      <c r="E486" s="102">
        <v>10</v>
      </c>
      <c r="F486" s="102">
        <v>217</v>
      </c>
      <c r="G486" s="102">
        <v>217</v>
      </c>
      <c r="H486" s="102">
        <v>214</v>
      </c>
      <c r="I486" s="16">
        <v>4.7938879999999999</v>
      </c>
      <c r="J486" s="102">
        <v>229</v>
      </c>
      <c r="K486" s="102">
        <v>7591</v>
      </c>
      <c r="L486" s="102">
        <v>2546</v>
      </c>
      <c r="M486" s="102" t="s">
        <v>555</v>
      </c>
      <c r="N486" s="16">
        <v>6.0022209999999996</v>
      </c>
    </row>
    <row r="487" spans="1:14" x14ac:dyDescent="0.25">
      <c r="A487" s="102" t="s">
        <v>692</v>
      </c>
      <c r="B487" s="102" t="s">
        <v>677</v>
      </c>
      <c r="C487" s="102">
        <v>6</v>
      </c>
      <c r="D487" s="102">
        <v>0</v>
      </c>
      <c r="E487" s="102">
        <v>6</v>
      </c>
      <c r="F487" s="102">
        <v>114</v>
      </c>
      <c r="G487" s="102">
        <v>114</v>
      </c>
      <c r="H487" s="102">
        <v>114</v>
      </c>
      <c r="I487" s="16">
        <v>5.2930549999999998</v>
      </c>
      <c r="J487" s="102">
        <v>126</v>
      </c>
      <c r="K487" s="102">
        <v>5101</v>
      </c>
      <c r="L487" s="102">
        <v>6886</v>
      </c>
      <c r="M487" s="102" t="s">
        <v>7</v>
      </c>
      <c r="N487" s="16">
        <v>5.9944439999999997</v>
      </c>
    </row>
    <row r="488" spans="1:14" x14ac:dyDescent="0.25">
      <c r="A488" s="102" t="s">
        <v>692</v>
      </c>
      <c r="B488" s="102" t="s">
        <v>632</v>
      </c>
      <c r="C488" s="102">
        <v>7</v>
      </c>
      <c r="D488" s="102">
        <v>0</v>
      </c>
      <c r="E488" s="102">
        <v>7</v>
      </c>
      <c r="F488" s="102">
        <v>185</v>
      </c>
      <c r="G488" s="102">
        <v>187</v>
      </c>
      <c r="H488" s="102">
        <v>180</v>
      </c>
      <c r="I488" s="16">
        <v>5.2205550000000001</v>
      </c>
      <c r="J488" s="102">
        <v>204</v>
      </c>
      <c r="K488" s="102">
        <v>8054</v>
      </c>
      <c r="L488" s="102">
        <v>2084</v>
      </c>
      <c r="M488" s="102" t="s">
        <v>576</v>
      </c>
      <c r="N488" s="16">
        <v>5.9163880000000004</v>
      </c>
    </row>
    <row r="489" spans="1:14" x14ac:dyDescent="0.25">
      <c r="A489" s="102" t="s">
        <v>692</v>
      </c>
      <c r="B489" s="102" t="s">
        <v>651</v>
      </c>
      <c r="C489" s="102">
        <v>7</v>
      </c>
      <c r="D489" s="102">
        <v>0</v>
      </c>
      <c r="E489" s="102">
        <v>7</v>
      </c>
      <c r="F489" s="102">
        <v>132</v>
      </c>
      <c r="G489" s="102">
        <v>133</v>
      </c>
      <c r="H489" s="102">
        <v>127</v>
      </c>
      <c r="I489" s="16">
        <v>4.4013879999999999</v>
      </c>
      <c r="J489" s="102">
        <v>135</v>
      </c>
      <c r="K489" s="102">
        <v>4220</v>
      </c>
      <c r="L489" s="102">
        <v>6159</v>
      </c>
      <c r="M489" s="102" t="s">
        <v>384</v>
      </c>
      <c r="N489" s="16">
        <v>4.98611</v>
      </c>
    </row>
    <row r="490" spans="1:14" x14ac:dyDescent="0.25">
      <c r="A490" s="102" t="s">
        <v>692</v>
      </c>
      <c r="B490" s="102" t="s">
        <v>635</v>
      </c>
      <c r="C490" s="102">
        <v>4</v>
      </c>
      <c r="D490" s="102">
        <v>1</v>
      </c>
      <c r="E490" s="102">
        <v>3</v>
      </c>
      <c r="F490" s="102">
        <v>149</v>
      </c>
      <c r="G490" s="102">
        <v>149</v>
      </c>
      <c r="H490" s="102">
        <v>149</v>
      </c>
      <c r="I490" s="16">
        <v>3.673054</v>
      </c>
      <c r="J490" s="102">
        <v>150</v>
      </c>
      <c r="K490" s="102">
        <v>5573</v>
      </c>
      <c r="L490" s="102">
        <v>3782</v>
      </c>
      <c r="M490" s="102" t="s">
        <v>612</v>
      </c>
      <c r="N490" s="16">
        <v>4.8663879999999997</v>
      </c>
    </row>
    <row r="491" spans="1:14" x14ac:dyDescent="0.25">
      <c r="A491" s="102" t="s">
        <v>692</v>
      </c>
      <c r="B491" s="102" t="s">
        <v>636</v>
      </c>
      <c r="C491" s="102">
        <v>10</v>
      </c>
      <c r="D491" s="102">
        <v>1</v>
      </c>
      <c r="E491" s="102">
        <v>9</v>
      </c>
      <c r="F491" s="102">
        <v>167</v>
      </c>
      <c r="G491" s="102">
        <v>167</v>
      </c>
      <c r="H491" s="102">
        <v>167</v>
      </c>
      <c r="I491" s="16">
        <v>6.2549999999999999</v>
      </c>
      <c r="J491" s="102">
        <v>174</v>
      </c>
      <c r="K491" s="102">
        <v>9129</v>
      </c>
      <c r="L491" s="102">
        <v>2938</v>
      </c>
      <c r="M491" s="102" t="s">
        <v>572</v>
      </c>
      <c r="N491" s="16">
        <v>6.9349999999999996</v>
      </c>
    </row>
    <row r="492" spans="1:14" x14ac:dyDescent="0.25">
      <c r="A492" s="102" t="s">
        <v>692</v>
      </c>
      <c r="B492" s="102" t="s">
        <v>638</v>
      </c>
      <c r="C492" s="102">
        <v>13</v>
      </c>
      <c r="D492" s="102">
        <v>0</v>
      </c>
      <c r="E492" s="102">
        <v>13</v>
      </c>
      <c r="F492" s="102">
        <v>112</v>
      </c>
      <c r="G492" s="102">
        <v>115</v>
      </c>
      <c r="H492" s="102">
        <v>110</v>
      </c>
      <c r="I492" s="16">
        <v>4.388611</v>
      </c>
      <c r="J492" s="102">
        <v>122</v>
      </c>
      <c r="K492" s="102">
        <v>4775</v>
      </c>
      <c r="L492" s="102">
        <v>5998</v>
      </c>
      <c r="M492" s="102" t="s">
        <v>390</v>
      </c>
      <c r="N492" s="16">
        <v>4.9933329999999998</v>
      </c>
    </row>
    <row r="493" spans="1:14" x14ac:dyDescent="0.25">
      <c r="A493" s="102" t="s">
        <v>692</v>
      </c>
      <c r="B493" s="102" t="s">
        <v>639</v>
      </c>
      <c r="C493" s="102">
        <v>2</v>
      </c>
      <c r="D493" s="102">
        <v>0</v>
      </c>
      <c r="E493" s="102">
        <v>2</v>
      </c>
      <c r="F493" s="102">
        <v>120</v>
      </c>
      <c r="G493" s="102">
        <v>120</v>
      </c>
      <c r="H493" s="102">
        <v>120</v>
      </c>
      <c r="I493" s="16">
        <v>6.2136109999999993</v>
      </c>
      <c r="J493" s="102">
        <v>130</v>
      </c>
      <c r="K493" s="102">
        <v>8019</v>
      </c>
      <c r="L493" s="102">
        <v>5040</v>
      </c>
      <c r="M493" s="102" t="s">
        <v>573</v>
      </c>
      <c r="N493" s="16">
        <v>6.85</v>
      </c>
    </row>
    <row r="494" spans="1:14" x14ac:dyDescent="0.25">
      <c r="A494" s="102" t="s">
        <v>692</v>
      </c>
      <c r="B494" s="102" t="s">
        <v>678</v>
      </c>
      <c r="C494" s="102">
        <v>9</v>
      </c>
      <c r="D494" s="102">
        <v>0</v>
      </c>
      <c r="E494" s="102">
        <v>9</v>
      </c>
      <c r="F494" s="102">
        <v>117</v>
      </c>
      <c r="G494" s="102">
        <v>117</v>
      </c>
      <c r="H494" s="102">
        <v>111</v>
      </c>
      <c r="I494" s="16">
        <v>5.21861</v>
      </c>
      <c r="J494" s="102">
        <v>150</v>
      </c>
      <c r="K494" s="102">
        <v>6212</v>
      </c>
      <c r="L494" s="102">
        <v>7706</v>
      </c>
      <c r="M494" s="102" t="s">
        <v>123</v>
      </c>
      <c r="N494" s="16">
        <v>6.9863879999999998</v>
      </c>
    </row>
    <row r="495" spans="1:14" x14ac:dyDescent="0.25">
      <c r="A495" s="102" t="s">
        <v>692</v>
      </c>
      <c r="B495" s="102" t="s">
        <v>640</v>
      </c>
      <c r="C495" s="102">
        <v>3</v>
      </c>
      <c r="D495" s="102">
        <v>0</v>
      </c>
      <c r="E495" s="102">
        <v>3</v>
      </c>
      <c r="F495" s="102">
        <v>211</v>
      </c>
      <c r="G495" s="102">
        <v>211</v>
      </c>
      <c r="H495" s="102">
        <v>211</v>
      </c>
      <c r="I495" s="16">
        <v>5.2669439999999996</v>
      </c>
      <c r="J495" s="102">
        <v>214</v>
      </c>
      <c r="K495" s="102">
        <v>5205</v>
      </c>
      <c r="L495" s="102">
        <v>6236</v>
      </c>
      <c r="M495" s="102" t="s">
        <v>389</v>
      </c>
      <c r="N495" s="16">
        <v>5.9333330000000002</v>
      </c>
    </row>
    <row r="496" spans="1:14" x14ac:dyDescent="0.25">
      <c r="A496" s="102" t="s">
        <v>692</v>
      </c>
      <c r="B496" s="102" t="s">
        <v>641</v>
      </c>
      <c r="C496" s="102">
        <v>9</v>
      </c>
      <c r="D496" s="102">
        <v>0</v>
      </c>
      <c r="E496" s="102">
        <v>9</v>
      </c>
      <c r="F496" s="102">
        <v>168</v>
      </c>
      <c r="G496" s="102">
        <v>168</v>
      </c>
      <c r="H496" s="102">
        <v>166</v>
      </c>
      <c r="I496" s="16">
        <v>4.4144430000000003</v>
      </c>
      <c r="J496" s="102">
        <v>180</v>
      </c>
      <c r="K496" s="102">
        <v>4835</v>
      </c>
      <c r="L496" s="102">
        <v>3325</v>
      </c>
      <c r="M496" s="102" t="s">
        <v>590</v>
      </c>
      <c r="N496" s="16">
        <v>4.9836100000000005</v>
      </c>
    </row>
    <row r="497" spans="1:14" x14ac:dyDescent="0.25">
      <c r="A497" s="102" t="s">
        <v>692</v>
      </c>
      <c r="B497" s="102" t="s">
        <v>642</v>
      </c>
      <c r="C497" s="102">
        <v>7</v>
      </c>
      <c r="D497" s="102">
        <v>0</v>
      </c>
      <c r="E497" s="102">
        <v>7</v>
      </c>
      <c r="F497" s="102">
        <v>151</v>
      </c>
      <c r="G497" s="102">
        <v>152</v>
      </c>
      <c r="H497" s="102">
        <v>151</v>
      </c>
      <c r="I497" s="16">
        <v>4.9197220000000002</v>
      </c>
      <c r="J497" s="102">
        <v>152</v>
      </c>
      <c r="K497" s="102">
        <v>4032</v>
      </c>
      <c r="L497" s="102">
        <v>5975</v>
      </c>
      <c r="M497" s="102" t="s">
        <v>11</v>
      </c>
      <c r="N497" s="16">
        <v>5.7591659999999996</v>
      </c>
    </row>
    <row r="498" spans="1:14" x14ac:dyDescent="0.25">
      <c r="A498" s="102" t="s">
        <v>692</v>
      </c>
      <c r="B498" s="102" t="s">
        <v>643</v>
      </c>
      <c r="C498" s="102">
        <v>5</v>
      </c>
      <c r="D498" s="102">
        <v>0</v>
      </c>
      <c r="E498" s="102">
        <v>5</v>
      </c>
      <c r="F498" s="102">
        <v>158</v>
      </c>
      <c r="G498" s="102">
        <v>158</v>
      </c>
      <c r="H498" s="102">
        <v>158</v>
      </c>
      <c r="I498" s="16">
        <v>5.1963880000000007</v>
      </c>
      <c r="J498" s="102">
        <v>166</v>
      </c>
      <c r="K498" s="102">
        <v>4925</v>
      </c>
      <c r="L498" s="102">
        <v>6060</v>
      </c>
      <c r="M498" s="102" t="s">
        <v>85</v>
      </c>
      <c r="N498" s="16">
        <v>6.8511100000000003</v>
      </c>
    </row>
    <row r="499" spans="1:14" x14ac:dyDescent="0.25">
      <c r="A499" s="102" t="s">
        <v>692</v>
      </c>
      <c r="B499" s="102" t="s">
        <v>644</v>
      </c>
      <c r="C499" s="102">
        <v>10</v>
      </c>
      <c r="D499" s="102">
        <v>1</v>
      </c>
      <c r="E499" s="102">
        <v>9</v>
      </c>
      <c r="F499" s="102">
        <v>165</v>
      </c>
      <c r="G499" s="102">
        <v>165</v>
      </c>
      <c r="H499" s="102">
        <v>163</v>
      </c>
      <c r="I499" s="16">
        <v>6.0380549999999999</v>
      </c>
      <c r="J499" s="102">
        <v>168</v>
      </c>
      <c r="K499" s="102">
        <v>5447</v>
      </c>
      <c r="L499" s="102">
        <v>6482</v>
      </c>
      <c r="M499" s="102" t="s">
        <v>260</v>
      </c>
      <c r="N499" s="16">
        <v>6.8669440000000002</v>
      </c>
    </row>
    <row r="500" spans="1:14" x14ac:dyDescent="0.25">
      <c r="A500" s="102" t="s">
        <v>693</v>
      </c>
      <c r="B500" s="102" t="s">
        <v>615</v>
      </c>
      <c r="C500" s="102">
        <v>11</v>
      </c>
      <c r="D500" s="102">
        <v>1</v>
      </c>
      <c r="E500" s="102">
        <v>10</v>
      </c>
      <c r="F500" s="102">
        <v>169</v>
      </c>
      <c r="G500" s="102">
        <v>172</v>
      </c>
      <c r="H500" s="102">
        <v>148</v>
      </c>
      <c r="I500" s="16">
        <v>5.3244439999999997</v>
      </c>
      <c r="J500" s="102">
        <v>181</v>
      </c>
      <c r="K500" s="102">
        <v>7175</v>
      </c>
      <c r="L500" s="102">
        <v>5866</v>
      </c>
      <c r="M500" s="102" t="s">
        <v>397</v>
      </c>
      <c r="N500" s="16">
        <v>5.9908330000000003</v>
      </c>
    </row>
    <row r="501" spans="1:14" x14ac:dyDescent="0.25">
      <c r="A501" s="102" t="s">
        <v>693</v>
      </c>
      <c r="B501" s="102" t="s">
        <v>648</v>
      </c>
      <c r="C501" s="102">
        <v>3</v>
      </c>
      <c r="D501" s="102">
        <v>0</v>
      </c>
      <c r="E501" s="102">
        <v>3</v>
      </c>
      <c r="F501" s="102">
        <v>144</v>
      </c>
      <c r="G501" s="102">
        <v>144</v>
      </c>
      <c r="H501" s="102">
        <v>126</v>
      </c>
      <c r="I501" s="16">
        <v>4.163888</v>
      </c>
      <c r="J501" s="102">
        <v>150</v>
      </c>
      <c r="K501" s="102">
        <v>4305</v>
      </c>
      <c r="L501" s="102">
        <v>5913</v>
      </c>
      <c r="M501" s="102" t="s">
        <v>503</v>
      </c>
      <c r="N501" s="16">
        <v>4.7530549999999998</v>
      </c>
    </row>
    <row r="502" spans="1:14" x14ac:dyDescent="0.25">
      <c r="A502" s="102" t="s">
        <v>693</v>
      </c>
      <c r="B502" s="102" t="s">
        <v>652</v>
      </c>
      <c r="C502" s="102">
        <v>7</v>
      </c>
      <c r="D502" s="102">
        <v>0</v>
      </c>
      <c r="E502" s="102">
        <v>7</v>
      </c>
      <c r="F502" s="102">
        <v>218</v>
      </c>
      <c r="G502" s="102">
        <v>220</v>
      </c>
      <c r="H502" s="102">
        <v>201</v>
      </c>
      <c r="I502" s="16">
        <v>5.1441660000000002</v>
      </c>
      <c r="J502" s="102">
        <v>220</v>
      </c>
      <c r="K502" s="102">
        <v>5713</v>
      </c>
      <c r="L502" s="102">
        <v>4950</v>
      </c>
      <c r="M502" s="102" t="s">
        <v>502</v>
      </c>
      <c r="N502" s="16">
        <v>5.8547219999999998</v>
      </c>
    </row>
    <row r="503" spans="1:14" x14ac:dyDescent="0.25">
      <c r="A503" s="102" t="s">
        <v>693</v>
      </c>
      <c r="B503" s="102" t="s">
        <v>616</v>
      </c>
      <c r="C503" s="102">
        <v>0</v>
      </c>
      <c r="D503" s="102">
        <v>0</v>
      </c>
      <c r="E503" s="102">
        <v>0</v>
      </c>
      <c r="F503" s="102">
        <v>201</v>
      </c>
      <c r="G503" s="102">
        <v>201</v>
      </c>
      <c r="H503" s="102">
        <v>201</v>
      </c>
      <c r="I503" s="16">
        <v>4.7074999999999996</v>
      </c>
      <c r="J503" s="102">
        <v>202</v>
      </c>
      <c r="K503" s="102">
        <v>8419</v>
      </c>
      <c r="L503" s="102">
        <v>1205</v>
      </c>
      <c r="M503" s="102" t="s">
        <v>607</v>
      </c>
      <c r="N503" s="16">
        <v>5.4097220000000004</v>
      </c>
    </row>
    <row r="504" spans="1:14" x14ac:dyDescent="0.25">
      <c r="A504" s="102" t="s">
        <v>693</v>
      </c>
      <c r="B504" s="102" t="s">
        <v>647</v>
      </c>
      <c r="C504" s="102">
        <v>2</v>
      </c>
      <c r="D504" s="102">
        <v>0</v>
      </c>
      <c r="E504" s="102">
        <v>2</v>
      </c>
      <c r="F504" s="102">
        <v>266</v>
      </c>
      <c r="G504" s="102">
        <v>266</v>
      </c>
      <c r="H504" s="102">
        <v>242</v>
      </c>
      <c r="I504" s="16">
        <v>4.703055</v>
      </c>
      <c r="J504" s="102">
        <v>264</v>
      </c>
      <c r="K504" s="102">
        <v>4846</v>
      </c>
      <c r="L504" s="102">
        <v>2783</v>
      </c>
      <c r="M504" s="102" t="s">
        <v>517</v>
      </c>
      <c r="N504" s="16">
        <v>5.3727770000000001</v>
      </c>
    </row>
    <row r="505" spans="1:14" x14ac:dyDescent="0.25">
      <c r="A505" s="102" t="s">
        <v>693</v>
      </c>
      <c r="B505" s="102" t="s">
        <v>617</v>
      </c>
      <c r="C505" s="102">
        <v>10</v>
      </c>
      <c r="D505" s="102">
        <v>1</v>
      </c>
      <c r="E505" s="102">
        <v>9</v>
      </c>
      <c r="F505" s="102">
        <v>140</v>
      </c>
      <c r="G505" s="102">
        <v>140</v>
      </c>
      <c r="H505" s="102">
        <v>133</v>
      </c>
      <c r="I505" s="16">
        <v>4.448054</v>
      </c>
      <c r="J505" s="102">
        <v>145</v>
      </c>
      <c r="K505" s="102">
        <v>8877</v>
      </c>
      <c r="L505" s="102">
        <v>1340</v>
      </c>
      <c r="M505" s="102" t="s">
        <v>571</v>
      </c>
      <c r="N505" s="16">
        <v>5.0527769999999999</v>
      </c>
    </row>
    <row r="506" spans="1:14" x14ac:dyDescent="0.25">
      <c r="A506" s="102" t="s">
        <v>693</v>
      </c>
      <c r="B506" s="102" t="s">
        <v>618</v>
      </c>
      <c r="C506" s="102">
        <v>14</v>
      </c>
      <c r="D506" s="102">
        <v>0</v>
      </c>
      <c r="E506" s="102">
        <v>14</v>
      </c>
      <c r="F506" s="102">
        <v>200</v>
      </c>
      <c r="G506" s="102">
        <v>220</v>
      </c>
      <c r="H506" s="102">
        <v>128</v>
      </c>
      <c r="I506" s="16">
        <v>5.2652770000000002</v>
      </c>
      <c r="J506" s="102">
        <v>222</v>
      </c>
      <c r="K506" s="102">
        <v>4796</v>
      </c>
      <c r="L506" s="102">
        <v>6819</v>
      </c>
      <c r="M506" s="102" t="s">
        <v>451</v>
      </c>
      <c r="N506" s="16">
        <v>5.9333330000000002</v>
      </c>
    </row>
    <row r="507" spans="1:14" x14ac:dyDescent="0.25">
      <c r="A507" s="102" t="s">
        <v>693</v>
      </c>
      <c r="B507" s="102" t="s">
        <v>619</v>
      </c>
      <c r="C507" s="102">
        <v>4</v>
      </c>
      <c r="D507" s="102">
        <v>0</v>
      </c>
      <c r="E507" s="102">
        <v>4</v>
      </c>
      <c r="F507" s="102">
        <v>154</v>
      </c>
      <c r="G507" s="102">
        <v>155</v>
      </c>
      <c r="H507" s="102">
        <v>149</v>
      </c>
      <c r="I507" s="16">
        <v>4.2372209999999999</v>
      </c>
      <c r="J507" s="102">
        <v>159</v>
      </c>
      <c r="K507" s="102">
        <v>5430</v>
      </c>
      <c r="L507" s="102">
        <v>4850</v>
      </c>
      <c r="M507" s="102" t="s">
        <v>138</v>
      </c>
      <c r="N507" s="16">
        <v>5.9377770000000005</v>
      </c>
    </row>
    <row r="508" spans="1:14" x14ac:dyDescent="0.25">
      <c r="A508" s="102" t="s">
        <v>693</v>
      </c>
      <c r="B508" s="102" t="s">
        <v>620</v>
      </c>
      <c r="C508" s="102">
        <v>5</v>
      </c>
      <c r="D508" s="102">
        <v>1</v>
      </c>
      <c r="E508" s="102">
        <v>4</v>
      </c>
      <c r="F508" s="102">
        <v>95</v>
      </c>
      <c r="G508" s="102">
        <v>95</v>
      </c>
      <c r="H508" s="102">
        <v>80</v>
      </c>
      <c r="I508" s="16">
        <v>4.2663880000000001</v>
      </c>
      <c r="J508" s="102">
        <v>104</v>
      </c>
      <c r="K508" s="102">
        <v>6080</v>
      </c>
      <c r="L508" s="102">
        <v>5806</v>
      </c>
      <c r="M508" s="102" t="s">
        <v>117</v>
      </c>
      <c r="N508" s="16">
        <v>5.9286100000000008</v>
      </c>
    </row>
    <row r="509" spans="1:14" x14ac:dyDescent="0.25">
      <c r="A509" s="102" t="s">
        <v>693</v>
      </c>
      <c r="B509" s="102" t="s">
        <v>621</v>
      </c>
      <c r="C509" s="102">
        <v>5</v>
      </c>
      <c r="D509" s="102">
        <v>0</v>
      </c>
      <c r="E509" s="102">
        <v>5</v>
      </c>
      <c r="F509" s="102">
        <v>177</v>
      </c>
      <c r="G509" s="102">
        <v>178</v>
      </c>
      <c r="H509" s="102">
        <v>166</v>
      </c>
      <c r="I509" s="16">
        <v>5.7777770000000004</v>
      </c>
      <c r="J509" s="102">
        <v>196</v>
      </c>
      <c r="K509" s="102">
        <v>6503</v>
      </c>
      <c r="L509" s="102">
        <v>4720</v>
      </c>
      <c r="M509" s="102" t="s">
        <v>212</v>
      </c>
      <c r="N509" s="16">
        <v>6.9683320000000002</v>
      </c>
    </row>
    <row r="510" spans="1:14" x14ac:dyDescent="0.25">
      <c r="A510" s="102" t="s">
        <v>693</v>
      </c>
      <c r="B510" s="102" t="s">
        <v>622</v>
      </c>
      <c r="C510" s="102">
        <v>10</v>
      </c>
      <c r="D510" s="102">
        <v>0</v>
      </c>
      <c r="E510" s="102">
        <v>10</v>
      </c>
      <c r="F510" s="102">
        <v>147</v>
      </c>
      <c r="G510" s="102">
        <v>149</v>
      </c>
      <c r="H510" s="102">
        <v>145</v>
      </c>
      <c r="I510" s="16">
        <v>5.2324999999999999</v>
      </c>
      <c r="J510" s="102">
        <v>159</v>
      </c>
      <c r="K510" s="102">
        <v>8127</v>
      </c>
      <c r="L510" s="102">
        <v>3356</v>
      </c>
      <c r="M510" s="102" t="s">
        <v>120</v>
      </c>
      <c r="N510" s="16">
        <v>6.0644439999999999</v>
      </c>
    </row>
    <row r="511" spans="1:14" x14ac:dyDescent="0.25">
      <c r="A511" s="102" t="s">
        <v>693</v>
      </c>
      <c r="B511" s="102" t="s">
        <v>623</v>
      </c>
      <c r="C511" s="102">
        <v>2</v>
      </c>
      <c r="D511" s="102">
        <v>0</v>
      </c>
      <c r="E511" s="102">
        <v>2</v>
      </c>
      <c r="F511" s="102">
        <v>175</v>
      </c>
      <c r="G511" s="102">
        <v>175</v>
      </c>
      <c r="H511" s="102">
        <v>150</v>
      </c>
      <c r="I511" s="16">
        <v>5.7066650000000001</v>
      </c>
      <c r="J511" s="102">
        <v>182</v>
      </c>
      <c r="K511" s="102">
        <v>5389</v>
      </c>
      <c r="L511" s="102">
        <v>5213</v>
      </c>
      <c r="M511" s="102" t="s">
        <v>35</v>
      </c>
      <c r="N511" s="16">
        <v>6.9311099999999994</v>
      </c>
    </row>
    <row r="512" spans="1:14" x14ac:dyDescent="0.25">
      <c r="A512" s="102" t="s">
        <v>693</v>
      </c>
      <c r="B512" s="102" t="s">
        <v>645</v>
      </c>
      <c r="C512" s="102">
        <v>0</v>
      </c>
      <c r="D512" s="102">
        <v>0</v>
      </c>
      <c r="E512" s="102">
        <v>0</v>
      </c>
      <c r="F512" s="102">
        <v>179</v>
      </c>
      <c r="G512" s="102">
        <v>182</v>
      </c>
      <c r="H512" s="102">
        <v>167</v>
      </c>
      <c r="I512" s="16">
        <v>5.2677769999999997</v>
      </c>
      <c r="J512" s="102">
        <v>200</v>
      </c>
      <c r="K512" s="102">
        <v>7041</v>
      </c>
      <c r="L512" s="102">
        <v>1789</v>
      </c>
      <c r="M512" s="102" t="s">
        <v>477</v>
      </c>
      <c r="N512" s="16">
        <v>5.9344440000000001</v>
      </c>
    </row>
    <row r="513" spans="1:14" x14ac:dyDescent="0.25">
      <c r="A513" s="102" t="s">
        <v>693</v>
      </c>
      <c r="B513" s="102" t="s">
        <v>674</v>
      </c>
      <c r="C513" s="102">
        <v>3</v>
      </c>
      <c r="D513" s="102">
        <v>0</v>
      </c>
      <c r="E513" s="102">
        <v>3</v>
      </c>
      <c r="F513" s="102">
        <v>204</v>
      </c>
      <c r="G513" s="102">
        <v>204</v>
      </c>
      <c r="H513" s="102">
        <v>183</v>
      </c>
      <c r="I513" s="16">
        <v>5.9686110000000001</v>
      </c>
      <c r="J513" s="102">
        <v>208</v>
      </c>
      <c r="K513" s="102">
        <v>5580</v>
      </c>
      <c r="L513" s="102">
        <v>5906</v>
      </c>
      <c r="M513" s="102" t="s">
        <v>219</v>
      </c>
      <c r="N513" s="16">
        <v>6.9630549999999998</v>
      </c>
    </row>
    <row r="514" spans="1:14" x14ac:dyDescent="0.25">
      <c r="A514" s="102" t="s">
        <v>693</v>
      </c>
      <c r="B514" s="102" t="s">
        <v>625</v>
      </c>
      <c r="C514" s="102">
        <v>4</v>
      </c>
      <c r="D514" s="102">
        <v>1</v>
      </c>
      <c r="E514" s="102">
        <v>3</v>
      </c>
      <c r="F514" s="102">
        <v>109</v>
      </c>
      <c r="G514" s="102">
        <v>110</v>
      </c>
      <c r="H514" s="102">
        <v>95</v>
      </c>
      <c r="I514" s="16">
        <v>4.2855549999999996</v>
      </c>
      <c r="J514" s="102">
        <v>111</v>
      </c>
      <c r="K514" s="102">
        <v>8454</v>
      </c>
      <c r="L514" s="102">
        <v>2654</v>
      </c>
      <c r="M514" s="102" t="s">
        <v>244</v>
      </c>
      <c r="N514" s="16">
        <v>4.5797220000000003</v>
      </c>
    </row>
    <row r="515" spans="1:14" x14ac:dyDescent="0.25">
      <c r="A515" s="102" t="s">
        <v>693</v>
      </c>
      <c r="B515" s="102" t="s">
        <v>626</v>
      </c>
      <c r="C515" s="102">
        <v>1</v>
      </c>
      <c r="D515" s="102">
        <v>0</v>
      </c>
      <c r="E515" s="102">
        <v>1</v>
      </c>
      <c r="F515" s="102">
        <v>206</v>
      </c>
      <c r="G515" s="102">
        <v>215</v>
      </c>
      <c r="H515" s="102">
        <v>188</v>
      </c>
      <c r="I515" s="16">
        <v>4.6797219999999999</v>
      </c>
      <c r="J515" s="102">
        <v>215</v>
      </c>
      <c r="K515" s="102">
        <v>5543</v>
      </c>
      <c r="L515" s="102">
        <v>3537</v>
      </c>
      <c r="M515" s="102" t="s">
        <v>609</v>
      </c>
      <c r="N515" s="16">
        <v>5.3672219999999999</v>
      </c>
    </row>
    <row r="516" spans="1:14" x14ac:dyDescent="0.25">
      <c r="A516" s="102" t="s">
        <v>693</v>
      </c>
      <c r="B516" s="102" t="s">
        <v>627</v>
      </c>
      <c r="C516" s="102">
        <v>3</v>
      </c>
      <c r="D516" s="102">
        <v>0</v>
      </c>
      <c r="E516" s="102">
        <v>3</v>
      </c>
      <c r="F516" s="102">
        <v>183</v>
      </c>
      <c r="G516" s="102">
        <v>186</v>
      </c>
      <c r="H516" s="102">
        <v>162</v>
      </c>
      <c r="I516" s="16">
        <v>4.9555550000000004</v>
      </c>
      <c r="J516" s="102">
        <v>190</v>
      </c>
      <c r="K516" s="102">
        <v>4625</v>
      </c>
      <c r="L516" s="102">
        <v>7470</v>
      </c>
      <c r="M516" s="102" t="s">
        <v>121</v>
      </c>
      <c r="N516" s="16">
        <v>6.908888000000001</v>
      </c>
    </row>
    <row r="517" spans="1:14" x14ac:dyDescent="0.25">
      <c r="A517" s="102" t="s">
        <v>693</v>
      </c>
      <c r="B517" s="102" t="s">
        <v>649</v>
      </c>
      <c r="C517" s="102">
        <v>15</v>
      </c>
      <c r="D517" s="102">
        <v>0</v>
      </c>
      <c r="E517" s="102">
        <v>15</v>
      </c>
      <c r="F517" s="102">
        <v>208</v>
      </c>
      <c r="G517" s="102">
        <v>210</v>
      </c>
      <c r="H517" s="102">
        <v>195</v>
      </c>
      <c r="I517" s="16">
        <v>3.857777</v>
      </c>
      <c r="J517" s="102">
        <v>212</v>
      </c>
      <c r="K517" s="102">
        <v>5005</v>
      </c>
      <c r="L517" s="102">
        <v>906</v>
      </c>
      <c r="M517" s="102" t="s">
        <v>557</v>
      </c>
      <c r="N517" s="16">
        <v>4.400277</v>
      </c>
    </row>
    <row r="518" spans="1:14" x14ac:dyDescent="0.25">
      <c r="A518" s="102" t="s">
        <v>693</v>
      </c>
      <c r="B518" s="102" t="s">
        <v>628</v>
      </c>
      <c r="C518" s="102">
        <v>4</v>
      </c>
      <c r="D518" s="102">
        <v>1</v>
      </c>
      <c r="E518" s="102">
        <v>3</v>
      </c>
      <c r="F518" s="102">
        <v>126</v>
      </c>
      <c r="G518" s="102">
        <v>126</v>
      </c>
      <c r="H518" s="102">
        <v>119</v>
      </c>
      <c r="I518" s="16">
        <v>5.0352769999999998</v>
      </c>
      <c r="J518" s="102">
        <v>132</v>
      </c>
      <c r="K518" s="102">
        <v>5575</v>
      </c>
      <c r="L518" s="102">
        <v>4688</v>
      </c>
      <c r="M518" s="102" t="s">
        <v>124</v>
      </c>
      <c r="N518" s="16">
        <v>5.8730549999999999</v>
      </c>
    </row>
    <row r="519" spans="1:14" x14ac:dyDescent="0.25">
      <c r="A519" s="102" t="s">
        <v>693</v>
      </c>
      <c r="B519" s="102" t="s">
        <v>629</v>
      </c>
      <c r="C519" s="102">
        <v>1</v>
      </c>
      <c r="D519" s="102">
        <v>0</v>
      </c>
      <c r="E519" s="102">
        <v>1</v>
      </c>
      <c r="F519" s="102">
        <v>214</v>
      </c>
      <c r="G519" s="102">
        <v>215</v>
      </c>
      <c r="H519" s="102">
        <v>187</v>
      </c>
      <c r="I519" s="16">
        <v>6.0216649999999996</v>
      </c>
      <c r="J519" s="102">
        <v>223</v>
      </c>
      <c r="K519" s="102">
        <v>6482</v>
      </c>
      <c r="L519" s="102">
        <v>5088</v>
      </c>
      <c r="M519" s="102" t="s">
        <v>87</v>
      </c>
      <c r="N519" s="16">
        <v>6.976388</v>
      </c>
    </row>
    <row r="520" spans="1:14" x14ac:dyDescent="0.25">
      <c r="A520" s="102" t="s">
        <v>693</v>
      </c>
      <c r="B520" s="102" t="s">
        <v>630</v>
      </c>
      <c r="C520" s="102">
        <v>5</v>
      </c>
      <c r="D520" s="102">
        <v>0</v>
      </c>
      <c r="E520" s="102">
        <v>5</v>
      </c>
      <c r="F520" s="102">
        <v>139</v>
      </c>
      <c r="G520" s="102">
        <v>144</v>
      </c>
      <c r="H520" s="102">
        <v>138</v>
      </c>
      <c r="I520" s="16">
        <v>3.709444</v>
      </c>
      <c r="J520" s="102">
        <v>149</v>
      </c>
      <c r="K520" s="102">
        <v>5706</v>
      </c>
      <c r="L520" s="102">
        <v>1413</v>
      </c>
      <c r="M520" s="102" t="s">
        <v>516</v>
      </c>
      <c r="N520" s="16">
        <v>4.3191660000000001</v>
      </c>
    </row>
    <row r="521" spans="1:14" x14ac:dyDescent="0.25">
      <c r="A521" s="102" t="s">
        <v>693</v>
      </c>
      <c r="B521" s="102" t="s">
        <v>631</v>
      </c>
      <c r="C521" s="102">
        <v>0</v>
      </c>
      <c r="D521" s="102">
        <v>0</v>
      </c>
      <c r="E521" s="102">
        <v>0</v>
      </c>
      <c r="F521" s="102">
        <v>172</v>
      </c>
      <c r="G521" s="102">
        <v>194</v>
      </c>
      <c r="H521" s="102">
        <v>162</v>
      </c>
      <c r="I521" s="16">
        <v>3.8413879999999998</v>
      </c>
      <c r="J521" s="102">
        <v>192</v>
      </c>
      <c r="K521" s="102">
        <v>5471</v>
      </c>
      <c r="L521" s="102">
        <v>1248</v>
      </c>
      <c r="M521" s="102" t="s">
        <v>611</v>
      </c>
      <c r="N521" s="16">
        <v>4.4080550000000001</v>
      </c>
    </row>
    <row r="522" spans="1:14" x14ac:dyDescent="0.25">
      <c r="A522" s="102" t="s">
        <v>693</v>
      </c>
      <c r="B522" s="102" t="s">
        <v>650</v>
      </c>
      <c r="C522" s="102">
        <v>14</v>
      </c>
      <c r="D522" s="102">
        <v>0</v>
      </c>
      <c r="E522" s="102">
        <v>14</v>
      </c>
      <c r="F522" s="102">
        <v>161</v>
      </c>
      <c r="G522" s="102">
        <v>182</v>
      </c>
      <c r="H522" s="102">
        <v>156</v>
      </c>
      <c r="I522" s="16">
        <v>4.716666</v>
      </c>
      <c r="J522" s="102">
        <v>187</v>
      </c>
      <c r="K522" s="102">
        <v>6136</v>
      </c>
      <c r="L522" s="102">
        <v>1318</v>
      </c>
      <c r="M522" s="102" t="s">
        <v>555</v>
      </c>
      <c r="N522" s="16">
        <v>5.3561110000000003</v>
      </c>
    </row>
    <row r="523" spans="1:14" x14ac:dyDescent="0.25">
      <c r="A523" s="102" t="s">
        <v>693</v>
      </c>
      <c r="B523" s="102" t="s">
        <v>646</v>
      </c>
      <c r="C523" s="102">
        <v>5</v>
      </c>
      <c r="D523" s="102">
        <v>0</v>
      </c>
      <c r="E523" s="102">
        <v>5</v>
      </c>
      <c r="F523" s="102">
        <v>34</v>
      </c>
      <c r="G523" s="102">
        <v>36</v>
      </c>
      <c r="H523" s="102">
        <v>27</v>
      </c>
      <c r="I523" s="16">
        <v>0.69333299999999998</v>
      </c>
      <c r="J523" s="102">
        <v>37</v>
      </c>
      <c r="K523" s="102">
        <v>820</v>
      </c>
      <c r="L523" s="102">
        <v>465</v>
      </c>
      <c r="M523" s="102" t="s">
        <v>81</v>
      </c>
      <c r="N523" s="16">
        <v>1.1497219999999999</v>
      </c>
    </row>
    <row r="524" spans="1:14" x14ac:dyDescent="0.25">
      <c r="A524" s="102" t="s">
        <v>693</v>
      </c>
      <c r="B524" s="102" t="s">
        <v>677</v>
      </c>
      <c r="C524" s="102">
        <v>7</v>
      </c>
      <c r="D524" s="102">
        <v>0</v>
      </c>
      <c r="E524" s="102">
        <v>7</v>
      </c>
      <c r="F524" s="102">
        <v>108</v>
      </c>
      <c r="G524" s="102">
        <v>111</v>
      </c>
      <c r="H524" s="102">
        <v>92</v>
      </c>
      <c r="I524" s="16">
        <v>5.1644430000000003</v>
      </c>
      <c r="J524" s="102">
        <v>115</v>
      </c>
      <c r="K524" s="102">
        <v>4327</v>
      </c>
      <c r="L524" s="102">
        <v>6882</v>
      </c>
      <c r="M524" s="102" t="s">
        <v>7</v>
      </c>
      <c r="N524" s="16">
        <v>5.9308319999999997</v>
      </c>
    </row>
    <row r="525" spans="1:14" x14ac:dyDescent="0.25">
      <c r="A525" s="102" t="s">
        <v>693</v>
      </c>
      <c r="B525" s="102" t="s">
        <v>632</v>
      </c>
      <c r="C525" s="102">
        <v>5</v>
      </c>
      <c r="D525" s="102">
        <v>0</v>
      </c>
      <c r="E525" s="102">
        <v>5</v>
      </c>
      <c r="F525" s="102">
        <v>80</v>
      </c>
      <c r="G525" s="102">
        <v>92</v>
      </c>
      <c r="H525" s="102">
        <v>79</v>
      </c>
      <c r="I525" s="16">
        <v>4.0527769999999999</v>
      </c>
      <c r="J525" s="102">
        <v>103</v>
      </c>
      <c r="K525" s="102">
        <v>10648</v>
      </c>
      <c r="L525" s="102">
        <v>862</v>
      </c>
      <c r="M525" s="102" t="s">
        <v>576</v>
      </c>
      <c r="N525" s="16">
        <v>5.3883320000000001</v>
      </c>
    </row>
    <row r="526" spans="1:14" x14ac:dyDescent="0.25">
      <c r="A526" s="102" t="s">
        <v>693</v>
      </c>
      <c r="B526" s="102" t="s">
        <v>651</v>
      </c>
      <c r="C526" s="102">
        <v>5</v>
      </c>
      <c r="D526" s="102">
        <v>0</v>
      </c>
      <c r="E526" s="102">
        <v>5</v>
      </c>
      <c r="F526" s="102">
        <v>132</v>
      </c>
      <c r="G526" s="102">
        <v>133</v>
      </c>
      <c r="H526" s="102">
        <v>117</v>
      </c>
      <c r="I526" s="16">
        <v>4.4133320000000005</v>
      </c>
      <c r="J526" s="102">
        <v>145</v>
      </c>
      <c r="K526" s="102">
        <v>4680</v>
      </c>
      <c r="L526" s="102">
        <v>5608</v>
      </c>
      <c r="M526" s="102" t="s">
        <v>384</v>
      </c>
      <c r="N526" s="16">
        <v>4.9972210000000006</v>
      </c>
    </row>
    <row r="527" spans="1:14" x14ac:dyDescent="0.25">
      <c r="A527" s="102" t="s">
        <v>693</v>
      </c>
      <c r="B527" s="102" t="s">
        <v>635</v>
      </c>
      <c r="C527" s="102">
        <v>4</v>
      </c>
      <c r="D527" s="102">
        <v>0</v>
      </c>
      <c r="E527" s="102">
        <v>4</v>
      </c>
      <c r="F527" s="102">
        <v>131</v>
      </c>
      <c r="G527" s="102">
        <v>131</v>
      </c>
      <c r="H527" s="102">
        <v>127</v>
      </c>
      <c r="I527" s="16">
        <v>3.489722</v>
      </c>
      <c r="J527" s="102">
        <v>133</v>
      </c>
      <c r="K527" s="102">
        <v>5687</v>
      </c>
      <c r="L527" s="102">
        <v>1583</v>
      </c>
      <c r="M527" s="102" t="s">
        <v>612</v>
      </c>
      <c r="N527" s="16">
        <v>4.1002769999999993</v>
      </c>
    </row>
    <row r="528" spans="1:14" x14ac:dyDescent="0.25">
      <c r="A528" s="102" t="s">
        <v>693</v>
      </c>
      <c r="B528" s="102" t="s">
        <v>636</v>
      </c>
      <c r="C528" s="102">
        <v>9</v>
      </c>
      <c r="D528" s="102">
        <v>1</v>
      </c>
      <c r="E528" s="102">
        <v>8</v>
      </c>
      <c r="F528" s="102">
        <v>193</v>
      </c>
      <c r="G528" s="102">
        <v>196</v>
      </c>
      <c r="H528" s="102">
        <v>184</v>
      </c>
      <c r="I528" s="16">
        <v>5.8383330000000004</v>
      </c>
      <c r="J528" s="102">
        <v>200</v>
      </c>
      <c r="K528" s="102">
        <v>7994</v>
      </c>
      <c r="L528" s="102">
        <v>3542</v>
      </c>
      <c r="M528" s="102" t="s">
        <v>572</v>
      </c>
      <c r="N528" s="16">
        <v>6.5172220000000003</v>
      </c>
    </row>
    <row r="529" spans="1:14" x14ac:dyDescent="0.25">
      <c r="A529" s="102" t="s">
        <v>693</v>
      </c>
      <c r="B529" s="102" t="s">
        <v>638</v>
      </c>
      <c r="C529" s="102">
        <v>23</v>
      </c>
      <c r="D529" s="102">
        <v>0</v>
      </c>
      <c r="E529" s="102">
        <v>23</v>
      </c>
      <c r="F529" s="102">
        <v>126</v>
      </c>
      <c r="G529" s="102">
        <v>132</v>
      </c>
      <c r="H529" s="102">
        <v>114</v>
      </c>
      <c r="I529" s="16">
        <v>4.3469439999999997</v>
      </c>
      <c r="J529" s="102">
        <v>133</v>
      </c>
      <c r="K529" s="102">
        <v>5674</v>
      </c>
      <c r="L529" s="102">
        <v>4852</v>
      </c>
      <c r="M529" s="102" t="s">
        <v>390</v>
      </c>
      <c r="N529" s="16">
        <v>4.9502769999999998</v>
      </c>
    </row>
    <row r="530" spans="1:14" x14ac:dyDescent="0.25">
      <c r="A530" s="102" t="s">
        <v>693</v>
      </c>
      <c r="B530" s="102" t="s">
        <v>639</v>
      </c>
      <c r="C530" s="102">
        <v>7</v>
      </c>
      <c r="D530" s="102">
        <v>0</v>
      </c>
      <c r="E530" s="102">
        <v>7</v>
      </c>
      <c r="F530" s="102">
        <v>139</v>
      </c>
      <c r="G530" s="102">
        <v>159</v>
      </c>
      <c r="H530" s="102">
        <v>119</v>
      </c>
      <c r="I530" s="16">
        <v>5.6655550000000003</v>
      </c>
      <c r="J530" s="102">
        <v>160</v>
      </c>
      <c r="K530" s="102">
        <v>7592</v>
      </c>
      <c r="L530" s="102">
        <v>1814</v>
      </c>
      <c r="M530" s="102" t="s">
        <v>573</v>
      </c>
      <c r="N530" s="16">
        <v>6.3541660000000002</v>
      </c>
    </row>
    <row r="531" spans="1:14" x14ac:dyDescent="0.25">
      <c r="A531" s="102" t="s">
        <v>693</v>
      </c>
      <c r="B531" s="102" t="s">
        <v>678</v>
      </c>
      <c r="C531" s="102">
        <v>7</v>
      </c>
      <c r="D531" s="102">
        <v>1</v>
      </c>
      <c r="E531" s="102">
        <v>6</v>
      </c>
      <c r="F531" s="102">
        <v>130</v>
      </c>
      <c r="G531" s="102">
        <v>136</v>
      </c>
      <c r="H531" s="102">
        <v>93</v>
      </c>
      <c r="I531" s="16">
        <v>6.6224989999999995</v>
      </c>
      <c r="J531" s="102">
        <v>161</v>
      </c>
      <c r="K531" s="102">
        <v>9693</v>
      </c>
      <c r="L531" s="102">
        <v>6550</v>
      </c>
      <c r="M531" s="102" t="s">
        <v>123</v>
      </c>
      <c r="N531" s="16">
        <v>8.2269439999999996</v>
      </c>
    </row>
    <row r="532" spans="1:14" x14ac:dyDescent="0.25">
      <c r="A532" s="102" t="s">
        <v>693</v>
      </c>
      <c r="B532" s="102" t="s">
        <v>640</v>
      </c>
      <c r="C532" s="102">
        <v>1</v>
      </c>
      <c r="D532" s="102">
        <v>1</v>
      </c>
      <c r="E532" s="102">
        <v>0</v>
      </c>
      <c r="F532" s="102">
        <v>175</v>
      </c>
      <c r="G532" s="102">
        <v>176</v>
      </c>
      <c r="H532" s="102">
        <v>164</v>
      </c>
      <c r="I532" s="16">
        <v>4.3652769999999999</v>
      </c>
      <c r="J532" s="102">
        <v>180</v>
      </c>
      <c r="K532" s="102">
        <v>6488</v>
      </c>
      <c r="L532" s="102">
        <v>4806</v>
      </c>
      <c r="M532" s="102" t="s">
        <v>389</v>
      </c>
      <c r="N532" s="16">
        <v>5.844722</v>
      </c>
    </row>
    <row r="533" spans="1:14" x14ac:dyDescent="0.25">
      <c r="A533" s="102" t="s">
        <v>693</v>
      </c>
      <c r="B533" s="102" t="s">
        <v>641</v>
      </c>
      <c r="C533" s="102">
        <v>6</v>
      </c>
      <c r="D533" s="102">
        <v>0</v>
      </c>
      <c r="E533" s="102">
        <v>6</v>
      </c>
      <c r="F533" s="102">
        <v>134</v>
      </c>
      <c r="G533" s="102">
        <v>141</v>
      </c>
      <c r="H533" s="102">
        <v>130</v>
      </c>
      <c r="I533" s="16">
        <v>3.5402770000000001</v>
      </c>
      <c r="J533" s="102">
        <v>143</v>
      </c>
      <c r="K533" s="102">
        <v>5774</v>
      </c>
      <c r="L533" s="102">
        <v>1537</v>
      </c>
      <c r="M533" s="102" t="s">
        <v>590</v>
      </c>
      <c r="N533" s="16">
        <v>4.1188880000000001</v>
      </c>
    </row>
    <row r="534" spans="1:14" x14ac:dyDescent="0.25">
      <c r="A534" s="102" t="s">
        <v>693</v>
      </c>
      <c r="B534" s="102" t="s">
        <v>642</v>
      </c>
      <c r="C534" s="102">
        <v>10</v>
      </c>
      <c r="D534" s="102">
        <v>1</v>
      </c>
      <c r="E534" s="102">
        <v>9</v>
      </c>
      <c r="F534" s="102">
        <v>126</v>
      </c>
      <c r="G534" s="102">
        <v>128</v>
      </c>
      <c r="H534" s="102">
        <v>121</v>
      </c>
      <c r="I534" s="16">
        <v>4.7805549999999997</v>
      </c>
      <c r="J534" s="102">
        <v>128</v>
      </c>
      <c r="K534" s="102">
        <v>8518</v>
      </c>
      <c r="L534" s="102">
        <v>3085</v>
      </c>
      <c r="M534" s="102" t="s">
        <v>11</v>
      </c>
      <c r="N534" s="16">
        <v>5.9494439999999997</v>
      </c>
    </row>
    <row r="535" spans="1:14" x14ac:dyDescent="0.25">
      <c r="A535" s="102" t="s">
        <v>693</v>
      </c>
      <c r="B535" s="102" t="s">
        <v>643</v>
      </c>
      <c r="C535" s="102">
        <v>2</v>
      </c>
      <c r="D535" s="102">
        <v>0</v>
      </c>
      <c r="E535" s="102">
        <v>2</v>
      </c>
      <c r="F535" s="102">
        <v>170</v>
      </c>
      <c r="G535" s="102">
        <v>173</v>
      </c>
      <c r="H535" s="102">
        <v>159</v>
      </c>
      <c r="I535" s="16">
        <v>5.915832</v>
      </c>
      <c r="J535" s="102">
        <v>182</v>
      </c>
      <c r="K535" s="102">
        <v>6396</v>
      </c>
      <c r="L535" s="102">
        <v>4257</v>
      </c>
      <c r="M535" s="102" t="s">
        <v>85</v>
      </c>
      <c r="N535" s="16">
        <v>6.8963869999999998</v>
      </c>
    </row>
    <row r="536" spans="1:14" x14ac:dyDescent="0.25">
      <c r="A536" s="102" t="s">
        <v>693</v>
      </c>
      <c r="B536" s="102" t="s">
        <v>644</v>
      </c>
      <c r="C536" s="102">
        <v>2</v>
      </c>
      <c r="D536" s="102">
        <v>0</v>
      </c>
      <c r="E536" s="102">
        <v>2</v>
      </c>
      <c r="F536" s="102">
        <v>144</v>
      </c>
      <c r="G536" s="102">
        <v>145</v>
      </c>
      <c r="H536" s="102">
        <v>125</v>
      </c>
      <c r="I536" s="16">
        <v>5.976388</v>
      </c>
      <c r="J536" s="102">
        <v>151</v>
      </c>
      <c r="K536" s="102">
        <v>6923</v>
      </c>
      <c r="L536" s="102">
        <v>5417</v>
      </c>
      <c r="M536" s="102" t="s">
        <v>260</v>
      </c>
      <c r="N536" s="16">
        <v>6.8983319999999999</v>
      </c>
    </row>
    <row r="537" spans="1:14" x14ac:dyDescent="0.25">
      <c r="A537" s="102" t="s">
        <v>694</v>
      </c>
      <c r="B537" s="102" t="s">
        <v>615</v>
      </c>
      <c r="C537" s="102">
        <v>14</v>
      </c>
      <c r="D537" s="102">
        <v>1</v>
      </c>
      <c r="E537" s="102">
        <v>13</v>
      </c>
      <c r="F537" s="102">
        <v>185</v>
      </c>
      <c r="G537" s="102">
        <v>188</v>
      </c>
      <c r="H537" s="102">
        <v>156</v>
      </c>
      <c r="I537" s="16">
        <v>5.3094440000000001</v>
      </c>
      <c r="J537" s="102">
        <v>188</v>
      </c>
      <c r="K537" s="102">
        <v>6265</v>
      </c>
      <c r="L537" s="102">
        <v>5223</v>
      </c>
      <c r="M537" s="102" t="s">
        <v>397</v>
      </c>
      <c r="N537" s="16">
        <v>5.9730549999999996</v>
      </c>
    </row>
    <row r="538" spans="1:14" x14ac:dyDescent="0.25">
      <c r="A538" s="102" t="s">
        <v>694</v>
      </c>
      <c r="B538" s="102" t="s">
        <v>648</v>
      </c>
      <c r="C538" s="102">
        <v>6</v>
      </c>
      <c r="D538" s="102">
        <v>0</v>
      </c>
      <c r="E538" s="102">
        <v>6</v>
      </c>
      <c r="F538" s="102">
        <v>160</v>
      </c>
      <c r="G538" s="102">
        <v>162</v>
      </c>
      <c r="H538" s="102">
        <v>121</v>
      </c>
      <c r="I538" s="16">
        <v>4.3761109999999999</v>
      </c>
      <c r="J538" s="102">
        <v>174</v>
      </c>
      <c r="K538" s="102">
        <v>4379</v>
      </c>
      <c r="L538" s="102">
        <v>4644</v>
      </c>
      <c r="M538" s="102" t="s">
        <v>503</v>
      </c>
      <c r="N538" s="16">
        <v>4.9636110000000002</v>
      </c>
    </row>
    <row r="539" spans="1:14" x14ac:dyDescent="0.25">
      <c r="A539" s="102" t="s">
        <v>694</v>
      </c>
      <c r="B539" s="102" t="s">
        <v>652</v>
      </c>
      <c r="C539" s="102">
        <v>6</v>
      </c>
      <c r="D539" s="102">
        <v>0</v>
      </c>
      <c r="E539" s="102">
        <v>6</v>
      </c>
      <c r="F539" s="102">
        <v>235</v>
      </c>
      <c r="G539" s="102">
        <v>236</v>
      </c>
      <c r="H539" s="102">
        <v>208</v>
      </c>
      <c r="I539" s="16">
        <v>5.1986109999999996</v>
      </c>
      <c r="J539" s="102">
        <v>239</v>
      </c>
      <c r="K539" s="102">
        <v>5889</v>
      </c>
      <c r="L539" s="102">
        <v>2752</v>
      </c>
      <c r="M539" s="102" t="s">
        <v>502</v>
      </c>
      <c r="N539" s="16">
        <v>5.951111</v>
      </c>
    </row>
    <row r="540" spans="1:14" x14ac:dyDescent="0.25">
      <c r="A540" s="102" t="s">
        <v>694</v>
      </c>
      <c r="B540" s="102" t="s">
        <v>616</v>
      </c>
      <c r="C540" s="102">
        <v>3</v>
      </c>
      <c r="D540" s="102">
        <v>2</v>
      </c>
      <c r="E540" s="102">
        <v>1</v>
      </c>
      <c r="F540" s="102">
        <v>147</v>
      </c>
      <c r="G540" s="102">
        <v>148</v>
      </c>
      <c r="H540" s="102">
        <v>146</v>
      </c>
      <c r="I540" s="16">
        <v>4.3588880000000003</v>
      </c>
      <c r="J540" s="102">
        <v>150</v>
      </c>
      <c r="K540" s="102">
        <v>6815</v>
      </c>
      <c r="L540" s="102">
        <v>1292</v>
      </c>
      <c r="M540" s="102" t="s">
        <v>607</v>
      </c>
      <c r="N540" s="16">
        <v>4.9408319999999994</v>
      </c>
    </row>
    <row r="541" spans="1:14" x14ac:dyDescent="0.25">
      <c r="A541" s="102" t="s">
        <v>694</v>
      </c>
      <c r="B541" s="102" t="s">
        <v>647</v>
      </c>
      <c r="C541" s="102">
        <v>7</v>
      </c>
      <c r="D541" s="102">
        <v>0</v>
      </c>
      <c r="E541" s="102">
        <v>7</v>
      </c>
      <c r="F541" s="102">
        <v>307</v>
      </c>
      <c r="G541" s="102">
        <v>307</v>
      </c>
      <c r="H541" s="102">
        <v>304</v>
      </c>
      <c r="I541" s="16">
        <v>5.0894440000000003</v>
      </c>
      <c r="J541" s="102">
        <v>307</v>
      </c>
      <c r="K541" s="102">
        <v>5007</v>
      </c>
      <c r="L541" s="102">
        <v>1925</v>
      </c>
      <c r="M541" s="102" t="s">
        <v>517</v>
      </c>
      <c r="N541" s="16">
        <v>5.7669439999999996</v>
      </c>
    </row>
    <row r="542" spans="1:14" x14ac:dyDescent="0.25">
      <c r="A542" s="102" t="s">
        <v>694</v>
      </c>
      <c r="B542" s="102" t="s">
        <v>617</v>
      </c>
      <c r="C542" s="102">
        <v>8</v>
      </c>
      <c r="D542" s="102">
        <v>1</v>
      </c>
      <c r="E542" s="102">
        <v>7</v>
      </c>
      <c r="F542" s="102">
        <v>100</v>
      </c>
      <c r="G542" s="102">
        <v>102</v>
      </c>
      <c r="H542" s="102">
        <v>97</v>
      </c>
      <c r="I542" s="16">
        <v>4.7944440000000004</v>
      </c>
      <c r="J542" s="102">
        <v>107</v>
      </c>
      <c r="K542" s="102">
        <v>12729</v>
      </c>
      <c r="L542" s="102">
        <v>1245</v>
      </c>
      <c r="M542" s="102" t="s">
        <v>571</v>
      </c>
      <c r="N542" s="16">
        <v>5.7222210000000002</v>
      </c>
    </row>
    <row r="543" spans="1:14" x14ac:dyDescent="0.25">
      <c r="A543" s="102" t="s">
        <v>694</v>
      </c>
      <c r="B543" s="102" t="s">
        <v>618</v>
      </c>
      <c r="C543" s="102">
        <v>7</v>
      </c>
      <c r="D543" s="102">
        <v>0</v>
      </c>
      <c r="E543" s="102">
        <v>7</v>
      </c>
      <c r="F543" s="102">
        <v>189</v>
      </c>
      <c r="G543" s="102">
        <v>195</v>
      </c>
      <c r="H543" s="102">
        <v>80</v>
      </c>
      <c r="I543" s="16">
        <v>5.3036110000000001</v>
      </c>
      <c r="J543" s="102">
        <v>197</v>
      </c>
      <c r="K543" s="102">
        <v>5671</v>
      </c>
      <c r="L543" s="102">
        <v>5833</v>
      </c>
      <c r="M543" s="102" t="s">
        <v>451</v>
      </c>
      <c r="N543" s="16">
        <v>5.9677769999999999</v>
      </c>
    </row>
    <row r="544" spans="1:14" x14ac:dyDescent="0.25">
      <c r="A544" s="102" t="s">
        <v>694</v>
      </c>
      <c r="B544" s="102" t="s">
        <v>619</v>
      </c>
      <c r="C544" s="102">
        <v>3</v>
      </c>
      <c r="D544" s="102">
        <v>2</v>
      </c>
      <c r="E544" s="102">
        <v>1</v>
      </c>
      <c r="F544" s="102">
        <v>93</v>
      </c>
      <c r="G544" s="102">
        <v>93</v>
      </c>
      <c r="H544" s="102">
        <v>83</v>
      </c>
      <c r="I544" s="16">
        <v>4.1830549999999995</v>
      </c>
      <c r="J544" s="102">
        <v>104</v>
      </c>
      <c r="K544" s="102">
        <v>7019</v>
      </c>
      <c r="L544" s="102">
        <v>2428</v>
      </c>
      <c r="M544" s="102" t="s">
        <v>138</v>
      </c>
      <c r="N544" s="16">
        <v>5.8836110000000001</v>
      </c>
    </row>
    <row r="545" spans="1:14" x14ac:dyDescent="0.25">
      <c r="A545" s="102" t="s">
        <v>694</v>
      </c>
      <c r="B545" s="102" t="s">
        <v>620</v>
      </c>
      <c r="C545" s="102">
        <v>2</v>
      </c>
      <c r="D545" s="102">
        <v>0</v>
      </c>
      <c r="E545" s="102">
        <v>2</v>
      </c>
      <c r="F545" s="102">
        <v>139</v>
      </c>
      <c r="G545" s="102">
        <v>140</v>
      </c>
      <c r="H545" s="102">
        <v>103</v>
      </c>
      <c r="I545" s="16">
        <v>5.0830549999999999</v>
      </c>
      <c r="J545" s="102">
        <v>146</v>
      </c>
      <c r="K545" s="102">
        <v>7489</v>
      </c>
      <c r="L545" s="102">
        <v>4303</v>
      </c>
      <c r="M545" s="102" t="s">
        <v>117</v>
      </c>
      <c r="N545" s="16">
        <v>5.9622219999999997</v>
      </c>
    </row>
    <row r="546" spans="1:14" x14ac:dyDescent="0.25">
      <c r="A546" s="102" t="s">
        <v>694</v>
      </c>
      <c r="B546" s="102" t="s">
        <v>621</v>
      </c>
      <c r="C546" s="102">
        <v>2</v>
      </c>
      <c r="D546" s="102">
        <v>1</v>
      </c>
      <c r="E546" s="102">
        <v>1</v>
      </c>
      <c r="F546" s="102">
        <v>210</v>
      </c>
      <c r="G546" s="102">
        <v>211</v>
      </c>
      <c r="H546" s="102">
        <v>183</v>
      </c>
      <c r="I546" s="16">
        <v>6.023333</v>
      </c>
      <c r="J546" s="102">
        <v>222</v>
      </c>
      <c r="K546" s="102">
        <v>5288</v>
      </c>
      <c r="L546" s="102">
        <v>4373</v>
      </c>
      <c r="M546" s="102" t="s">
        <v>212</v>
      </c>
      <c r="N546" s="16">
        <v>6.951111</v>
      </c>
    </row>
    <row r="547" spans="1:14" x14ac:dyDescent="0.25">
      <c r="A547" s="102" t="s">
        <v>694</v>
      </c>
      <c r="B547" s="102" t="s">
        <v>623</v>
      </c>
      <c r="C547" s="102">
        <v>4</v>
      </c>
      <c r="D547" s="102">
        <v>3</v>
      </c>
      <c r="E547" s="102">
        <v>1</v>
      </c>
      <c r="F547" s="102">
        <v>97</v>
      </c>
      <c r="G547" s="102">
        <v>97</v>
      </c>
      <c r="H547" s="102">
        <v>54</v>
      </c>
      <c r="I547" s="16">
        <v>6.0141660000000003</v>
      </c>
      <c r="J547" s="102">
        <v>101</v>
      </c>
      <c r="K547" s="102">
        <v>10534</v>
      </c>
      <c r="L547" s="102">
        <v>3060</v>
      </c>
      <c r="M547" s="102" t="s">
        <v>35</v>
      </c>
      <c r="N547" s="16">
        <v>6.936388</v>
      </c>
    </row>
    <row r="548" spans="1:14" x14ac:dyDescent="0.25">
      <c r="A548" s="102" t="s">
        <v>694</v>
      </c>
      <c r="B548" s="102" t="s">
        <v>645</v>
      </c>
      <c r="C548" s="102">
        <v>0</v>
      </c>
      <c r="D548" s="102">
        <v>0</v>
      </c>
      <c r="E548" s="102">
        <v>0</v>
      </c>
      <c r="F548" s="102">
        <v>221</v>
      </c>
      <c r="G548" s="102">
        <v>227</v>
      </c>
      <c r="H548" s="102">
        <v>197</v>
      </c>
      <c r="I548" s="16">
        <v>5.3769430000000007</v>
      </c>
      <c r="J548" s="102">
        <v>243</v>
      </c>
      <c r="K548" s="102">
        <v>5782</v>
      </c>
      <c r="L548" s="102">
        <v>1801</v>
      </c>
      <c r="M548" s="102" t="s">
        <v>477</v>
      </c>
      <c r="N548" s="16">
        <v>6.0436099999999993</v>
      </c>
    </row>
    <row r="549" spans="1:14" x14ac:dyDescent="0.25">
      <c r="A549" s="102" t="s">
        <v>694</v>
      </c>
      <c r="B549" s="102" t="s">
        <v>674</v>
      </c>
      <c r="C549" s="102">
        <v>5</v>
      </c>
      <c r="D549" s="102">
        <v>1</v>
      </c>
      <c r="E549" s="102">
        <v>4</v>
      </c>
      <c r="F549" s="102">
        <v>198</v>
      </c>
      <c r="G549" s="102">
        <v>198</v>
      </c>
      <c r="H549" s="102">
        <v>170</v>
      </c>
      <c r="I549" s="16">
        <v>6.0286109999999997</v>
      </c>
      <c r="J549" s="102">
        <v>205</v>
      </c>
      <c r="K549" s="102">
        <v>7355</v>
      </c>
      <c r="L549" s="102">
        <v>5078</v>
      </c>
      <c r="M549" s="102" t="s">
        <v>219</v>
      </c>
      <c r="N549" s="16">
        <v>6.9775</v>
      </c>
    </row>
    <row r="550" spans="1:14" x14ac:dyDescent="0.25">
      <c r="A550" s="102" t="s">
        <v>694</v>
      </c>
      <c r="B550" s="102" t="s">
        <v>625</v>
      </c>
      <c r="C550" s="102">
        <v>5</v>
      </c>
      <c r="D550" s="102">
        <v>0</v>
      </c>
      <c r="E550" s="102">
        <v>5</v>
      </c>
      <c r="F550" s="102">
        <v>111</v>
      </c>
      <c r="G550" s="102">
        <v>114</v>
      </c>
      <c r="H550" s="102">
        <v>100</v>
      </c>
      <c r="I550" s="16">
        <v>4.2669430000000004</v>
      </c>
      <c r="J550" s="102">
        <v>119</v>
      </c>
      <c r="K550" s="102">
        <v>6722</v>
      </c>
      <c r="L550" s="102">
        <v>2984</v>
      </c>
      <c r="M550" s="102" t="s">
        <v>244</v>
      </c>
      <c r="N550" s="16">
        <v>4.686388</v>
      </c>
    </row>
    <row r="551" spans="1:14" x14ac:dyDescent="0.25">
      <c r="A551" s="102" t="s">
        <v>694</v>
      </c>
      <c r="B551" s="102" t="s">
        <v>626</v>
      </c>
      <c r="C551" s="102">
        <v>0</v>
      </c>
      <c r="D551" s="102">
        <v>0</v>
      </c>
      <c r="E551" s="102">
        <v>0</v>
      </c>
      <c r="F551" s="102">
        <v>162</v>
      </c>
      <c r="G551" s="102">
        <v>171</v>
      </c>
      <c r="H551" s="102">
        <v>150</v>
      </c>
      <c r="I551" s="16">
        <v>4.1583329999999998</v>
      </c>
      <c r="J551" s="102">
        <v>169</v>
      </c>
      <c r="K551" s="102">
        <v>4343</v>
      </c>
      <c r="L551" s="102">
        <v>3268</v>
      </c>
      <c r="M551" s="102" t="s">
        <v>609</v>
      </c>
      <c r="N551" s="16">
        <v>4.654166</v>
      </c>
    </row>
    <row r="552" spans="1:14" x14ac:dyDescent="0.25">
      <c r="A552" s="102" t="s">
        <v>694</v>
      </c>
      <c r="B552" s="102" t="s">
        <v>627</v>
      </c>
      <c r="C552" s="102">
        <v>4</v>
      </c>
      <c r="D552" s="102">
        <v>0</v>
      </c>
      <c r="E552" s="102">
        <v>4</v>
      </c>
      <c r="F552" s="102">
        <v>169</v>
      </c>
      <c r="G552" s="102">
        <v>172</v>
      </c>
      <c r="H552" s="102">
        <v>130</v>
      </c>
      <c r="I552" s="16">
        <v>6.0199990000000003</v>
      </c>
      <c r="J552" s="102">
        <v>178</v>
      </c>
      <c r="K552" s="102">
        <v>6883</v>
      </c>
      <c r="L552" s="102">
        <v>4502</v>
      </c>
      <c r="M552" s="102" t="s">
        <v>121</v>
      </c>
      <c r="N552" s="16">
        <v>6.9786099999999998</v>
      </c>
    </row>
    <row r="553" spans="1:14" x14ac:dyDescent="0.25">
      <c r="A553" s="102" t="s">
        <v>694</v>
      </c>
      <c r="B553" s="102" t="s">
        <v>649</v>
      </c>
      <c r="C553" s="102">
        <v>17</v>
      </c>
      <c r="D553" s="102">
        <v>0</v>
      </c>
      <c r="E553" s="102">
        <v>17</v>
      </c>
      <c r="F553" s="102">
        <v>185</v>
      </c>
      <c r="G553" s="102">
        <v>187</v>
      </c>
      <c r="H553" s="102">
        <v>171</v>
      </c>
      <c r="I553" s="16">
        <v>4.3994439999999999</v>
      </c>
      <c r="J553" s="102">
        <v>188</v>
      </c>
      <c r="K553" s="102">
        <v>6909</v>
      </c>
      <c r="L553" s="102">
        <v>972</v>
      </c>
      <c r="M553" s="102" t="s">
        <v>557</v>
      </c>
      <c r="N553" s="16">
        <v>4.9813879999999999</v>
      </c>
    </row>
    <row r="554" spans="1:14" x14ac:dyDescent="0.25">
      <c r="A554" s="102" t="s">
        <v>694</v>
      </c>
      <c r="B554" s="102" t="s">
        <v>628</v>
      </c>
      <c r="C554" s="102">
        <v>3</v>
      </c>
      <c r="D554" s="102">
        <v>1</v>
      </c>
      <c r="E554" s="102">
        <v>2</v>
      </c>
      <c r="F554" s="102">
        <v>125</v>
      </c>
      <c r="G554" s="102">
        <v>131</v>
      </c>
      <c r="H554" s="102">
        <v>107</v>
      </c>
      <c r="I554" s="16">
        <v>5.4766659999999998</v>
      </c>
      <c r="J554" s="102">
        <v>139</v>
      </c>
      <c r="K554" s="102">
        <v>7112</v>
      </c>
      <c r="L554" s="102">
        <v>3942</v>
      </c>
      <c r="M554" s="102" t="s">
        <v>124</v>
      </c>
      <c r="N554" s="16">
        <v>6.315277</v>
      </c>
    </row>
    <row r="555" spans="1:14" x14ac:dyDescent="0.25">
      <c r="A555" s="102" t="s">
        <v>694</v>
      </c>
      <c r="B555" s="102" t="s">
        <v>629</v>
      </c>
      <c r="C555" s="102">
        <v>4</v>
      </c>
      <c r="D555" s="102">
        <v>1</v>
      </c>
      <c r="E555" s="102">
        <v>3</v>
      </c>
      <c r="F555" s="102">
        <v>150</v>
      </c>
      <c r="G555" s="102">
        <v>150</v>
      </c>
      <c r="H555" s="102">
        <v>124</v>
      </c>
      <c r="I555" s="16">
        <v>6.0244439999999999</v>
      </c>
      <c r="J555" s="102">
        <v>159</v>
      </c>
      <c r="K555" s="102">
        <v>9423</v>
      </c>
      <c r="L555" s="102">
        <v>2899</v>
      </c>
      <c r="M555" s="102" t="s">
        <v>87</v>
      </c>
      <c r="N555" s="16">
        <v>6.9597220000000002</v>
      </c>
    </row>
    <row r="556" spans="1:14" x14ac:dyDescent="0.25">
      <c r="A556" s="102" t="s">
        <v>694</v>
      </c>
      <c r="B556" s="102" t="s">
        <v>631</v>
      </c>
      <c r="C556" s="102">
        <v>0</v>
      </c>
      <c r="D556" s="102">
        <v>0</v>
      </c>
      <c r="E556" s="102">
        <v>0</v>
      </c>
      <c r="F556" s="102">
        <v>184</v>
      </c>
      <c r="G556" s="102">
        <v>201</v>
      </c>
      <c r="H556" s="102">
        <v>180</v>
      </c>
      <c r="I556" s="16">
        <v>4.404166</v>
      </c>
      <c r="J556" s="102">
        <v>204</v>
      </c>
      <c r="K556" s="102">
        <v>5695</v>
      </c>
      <c r="L556" s="102">
        <v>1333</v>
      </c>
      <c r="M556" s="102" t="s">
        <v>611</v>
      </c>
      <c r="N556" s="16">
        <v>4.9927770000000002</v>
      </c>
    </row>
    <row r="557" spans="1:14" x14ac:dyDescent="0.25">
      <c r="A557" s="102" t="s">
        <v>694</v>
      </c>
      <c r="B557" s="102" t="s">
        <v>650</v>
      </c>
      <c r="C557" s="102">
        <v>13</v>
      </c>
      <c r="D557" s="102">
        <v>0</v>
      </c>
      <c r="E557" s="102">
        <v>13</v>
      </c>
      <c r="F557" s="102">
        <v>174</v>
      </c>
      <c r="G557" s="102">
        <v>185</v>
      </c>
      <c r="H557" s="102">
        <v>168</v>
      </c>
      <c r="I557" s="16">
        <v>5.4624990000000002</v>
      </c>
      <c r="J557" s="102">
        <v>199</v>
      </c>
      <c r="K557" s="102">
        <v>9106</v>
      </c>
      <c r="L557" s="102">
        <v>1289</v>
      </c>
      <c r="M557" s="102" t="s">
        <v>555</v>
      </c>
      <c r="N557" s="16">
        <v>5.9722210000000002</v>
      </c>
    </row>
    <row r="558" spans="1:14" x14ac:dyDescent="0.25">
      <c r="A558" s="102" t="s">
        <v>694</v>
      </c>
      <c r="B558" s="102" t="s">
        <v>646</v>
      </c>
      <c r="C558" s="102">
        <v>7</v>
      </c>
      <c r="D558" s="102">
        <v>0</v>
      </c>
      <c r="E558" s="102">
        <v>7</v>
      </c>
      <c r="F558" s="102">
        <v>38</v>
      </c>
      <c r="G558" s="102">
        <v>40</v>
      </c>
      <c r="H558" s="102">
        <v>31</v>
      </c>
      <c r="I558" s="16">
        <v>1.3141659999999999</v>
      </c>
      <c r="J558" s="102">
        <v>43</v>
      </c>
      <c r="K558" s="102">
        <v>1680</v>
      </c>
      <c r="L558" s="102">
        <v>912</v>
      </c>
      <c r="M558" s="102" t="s">
        <v>81</v>
      </c>
      <c r="N558" s="16">
        <v>1.831666</v>
      </c>
    </row>
    <row r="559" spans="1:14" x14ac:dyDescent="0.25">
      <c r="A559" s="102" t="s">
        <v>694</v>
      </c>
      <c r="B559" s="102" t="s">
        <v>677</v>
      </c>
      <c r="C559" s="102">
        <v>6</v>
      </c>
      <c r="D559" s="102">
        <v>0</v>
      </c>
      <c r="E559" s="102">
        <v>6</v>
      </c>
      <c r="F559" s="102">
        <v>142</v>
      </c>
      <c r="G559" s="102">
        <v>143</v>
      </c>
      <c r="H559" s="102">
        <v>105</v>
      </c>
      <c r="I559" s="16">
        <v>5.2044439999999996</v>
      </c>
      <c r="J559" s="102">
        <v>150</v>
      </c>
      <c r="K559" s="102">
        <v>7069</v>
      </c>
      <c r="L559" s="102">
        <v>3846</v>
      </c>
      <c r="M559" s="102" t="s">
        <v>7</v>
      </c>
      <c r="N559" s="16">
        <v>5.9919440000000002</v>
      </c>
    </row>
    <row r="560" spans="1:14" x14ac:dyDescent="0.25">
      <c r="A560" s="102" t="s">
        <v>694</v>
      </c>
      <c r="B560" s="102" t="s">
        <v>632</v>
      </c>
      <c r="C560" s="102">
        <v>12</v>
      </c>
      <c r="D560" s="102">
        <v>2</v>
      </c>
      <c r="E560" s="102">
        <v>10</v>
      </c>
      <c r="F560" s="102">
        <v>123</v>
      </c>
      <c r="G560" s="102">
        <v>134</v>
      </c>
      <c r="H560" s="102">
        <v>113</v>
      </c>
      <c r="I560" s="16">
        <v>4.2727770000000005</v>
      </c>
      <c r="J560" s="102">
        <v>138</v>
      </c>
      <c r="K560" s="102">
        <v>7823</v>
      </c>
      <c r="L560" s="102">
        <v>2555</v>
      </c>
      <c r="M560" s="102" t="s">
        <v>576</v>
      </c>
      <c r="N560" s="16">
        <v>5.3216660000000005</v>
      </c>
    </row>
    <row r="561" spans="1:14" x14ac:dyDescent="0.25">
      <c r="A561" s="102" t="s">
        <v>694</v>
      </c>
      <c r="B561" s="102" t="s">
        <v>651</v>
      </c>
      <c r="C561" s="102">
        <v>12</v>
      </c>
      <c r="D561" s="102">
        <v>1</v>
      </c>
      <c r="E561" s="102">
        <v>11</v>
      </c>
      <c r="F561" s="102">
        <v>123</v>
      </c>
      <c r="G561" s="102">
        <v>125</v>
      </c>
      <c r="H561" s="102">
        <v>97</v>
      </c>
      <c r="I561" s="16">
        <v>4.4097210000000002</v>
      </c>
      <c r="J561" s="102">
        <v>128</v>
      </c>
      <c r="K561" s="102">
        <v>6351</v>
      </c>
      <c r="L561" s="102">
        <v>3358</v>
      </c>
      <c r="M561" s="102" t="s">
        <v>384</v>
      </c>
      <c r="N561" s="16">
        <v>4.9947210000000002</v>
      </c>
    </row>
    <row r="562" spans="1:14" x14ac:dyDescent="0.25">
      <c r="A562" s="102" t="s">
        <v>694</v>
      </c>
      <c r="B562" s="102" t="s">
        <v>635</v>
      </c>
      <c r="C562" s="102">
        <v>5</v>
      </c>
      <c r="D562" s="102">
        <v>0</v>
      </c>
      <c r="E562" s="102">
        <v>5</v>
      </c>
      <c r="F562" s="102">
        <v>158</v>
      </c>
      <c r="G562" s="102">
        <v>158</v>
      </c>
      <c r="H562" s="102">
        <v>150</v>
      </c>
      <c r="I562" s="16">
        <v>3.7283330000000001</v>
      </c>
      <c r="J562" s="102">
        <v>160</v>
      </c>
      <c r="K562" s="102">
        <v>5341</v>
      </c>
      <c r="L562" s="102">
        <v>2600</v>
      </c>
      <c r="M562" s="102" t="s">
        <v>612</v>
      </c>
      <c r="N562" s="16">
        <v>4.8961100000000002</v>
      </c>
    </row>
    <row r="563" spans="1:14" x14ac:dyDescent="0.25">
      <c r="A563" s="102" t="s">
        <v>694</v>
      </c>
      <c r="B563" s="102" t="s">
        <v>636</v>
      </c>
      <c r="C563" s="102">
        <v>12</v>
      </c>
      <c r="D563" s="102">
        <v>0</v>
      </c>
      <c r="E563" s="102">
        <v>12</v>
      </c>
      <c r="F563" s="102">
        <v>198</v>
      </c>
      <c r="G563" s="102">
        <v>198</v>
      </c>
      <c r="H563" s="102">
        <v>190</v>
      </c>
      <c r="I563" s="16">
        <v>6.1275000000000004</v>
      </c>
      <c r="J563" s="102">
        <v>200</v>
      </c>
      <c r="K563" s="102">
        <v>7718</v>
      </c>
      <c r="L563" s="102">
        <v>1622</v>
      </c>
      <c r="M563" s="102" t="s">
        <v>572</v>
      </c>
      <c r="N563" s="16">
        <v>6.8069439999999997</v>
      </c>
    </row>
    <row r="564" spans="1:14" x14ac:dyDescent="0.25">
      <c r="A564" s="102" t="s">
        <v>694</v>
      </c>
      <c r="B564" s="102" t="s">
        <v>638</v>
      </c>
      <c r="C564" s="102">
        <v>18</v>
      </c>
      <c r="D564" s="102">
        <v>0</v>
      </c>
      <c r="E564" s="102">
        <v>18</v>
      </c>
      <c r="F564" s="102">
        <v>155</v>
      </c>
      <c r="G564" s="102">
        <v>157</v>
      </c>
      <c r="H564" s="102">
        <v>130</v>
      </c>
      <c r="I564" s="16">
        <v>4.3849999999999998</v>
      </c>
      <c r="J564" s="102">
        <v>158</v>
      </c>
      <c r="K564" s="102">
        <v>5342</v>
      </c>
      <c r="L564" s="102">
        <v>4413</v>
      </c>
      <c r="M564" s="102" t="s">
        <v>390</v>
      </c>
      <c r="N564" s="16">
        <v>4.9722220000000004</v>
      </c>
    </row>
    <row r="565" spans="1:14" x14ac:dyDescent="0.25">
      <c r="A565" s="102" t="s">
        <v>694</v>
      </c>
      <c r="B565" s="102" t="s">
        <v>639</v>
      </c>
      <c r="C565" s="102">
        <v>4</v>
      </c>
      <c r="D565" s="102">
        <v>0</v>
      </c>
      <c r="E565" s="102">
        <v>4</v>
      </c>
      <c r="F565" s="102">
        <v>148</v>
      </c>
      <c r="G565" s="102">
        <v>156</v>
      </c>
      <c r="H565" s="102">
        <v>124</v>
      </c>
      <c r="I565" s="16">
        <v>6.1866660000000007</v>
      </c>
      <c r="J565" s="102">
        <v>163</v>
      </c>
      <c r="K565" s="102">
        <v>9117</v>
      </c>
      <c r="L565" s="102">
        <v>2656</v>
      </c>
      <c r="M565" s="102" t="s">
        <v>573</v>
      </c>
      <c r="N565" s="16">
        <v>6.9019440000000003</v>
      </c>
    </row>
    <row r="566" spans="1:14" x14ac:dyDescent="0.25">
      <c r="A566" s="102" t="s">
        <v>694</v>
      </c>
      <c r="B566" s="102" t="s">
        <v>678</v>
      </c>
      <c r="C566" s="102">
        <v>8</v>
      </c>
      <c r="D566" s="102">
        <v>1</v>
      </c>
      <c r="E566" s="102">
        <v>7</v>
      </c>
      <c r="F566" s="102">
        <v>68</v>
      </c>
      <c r="G566" s="102">
        <v>71</v>
      </c>
      <c r="H566" s="102">
        <v>53</v>
      </c>
      <c r="I566" s="16">
        <v>4.3180540000000001</v>
      </c>
      <c r="J566" s="102">
        <v>87</v>
      </c>
      <c r="K566" s="102">
        <v>9123</v>
      </c>
      <c r="L566" s="102">
        <v>2646</v>
      </c>
      <c r="M566" s="102" t="s">
        <v>123</v>
      </c>
      <c r="N566" s="16">
        <v>5.174722</v>
      </c>
    </row>
    <row r="567" spans="1:14" x14ac:dyDescent="0.25">
      <c r="A567" s="102" t="s">
        <v>694</v>
      </c>
      <c r="B567" s="102" t="s">
        <v>640</v>
      </c>
      <c r="C567" s="102">
        <v>2</v>
      </c>
      <c r="D567" s="102">
        <v>0</v>
      </c>
      <c r="E567" s="102">
        <v>2</v>
      </c>
      <c r="F567" s="102">
        <v>198</v>
      </c>
      <c r="G567" s="102">
        <v>199</v>
      </c>
      <c r="H567" s="102">
        <v>171</v>
      </c>
      <c r="I567" s="16">
        <v>4.473611</v>
      </c>
      <c r="J567" s="102">
        <v>196</v>
      </c>
      <c r="K567" s="102">
        <v>4935</v>
      </c>
      <c r="L567" s="102">
        <v>4516</v>
      </c>
      <c r="M567" s="102" t="s">
        <v>389</v>
      </c>
      <c r="N567" s="16">
        <v>5.9419430000000002</v>
      </c>
    </row>
    <row r="568" spans="1:14" x14ac:dyDescent="0.25">
      <c r="A568" s="102" t="s">
        <v>694</v>
      </c>
      <c r="B568" s="102" t="s">
        <v>641</v>
      </c>
      <c r="C568" s="102">
        <v>7</v>
      </c>
      <c r="D568" s="102">
        <v>0</v>
      </c>
      <c r="E568" s="102">
        <v>7</v>
      </c>
      <c r="F568" s="102">
        <v>155</v>
      </c>
      <c r="G568" s="102">
        <v>157</v>
      </c>
      <c r="H568" s="102">
        <v>143</v>
      </c>
      <c r="I568" s="16">
        <v>3.6972209999999999</v>
      </c>
      <c r="J568" s="102">
        <v>158</v>
      </c>
      <c r="K568" s="102">
        <v>5717</v>
      </c>
      <c r="L568" s="102">
        <v>2215</v>
      </c>
      <c r="M568" s="102" t="s">
        <v>590</v>
      </c>
      <c r="N568" s="16">
        <v>4.9455549999999997</v>
      </c>
    </row>
    <row r="569" spans="1:14" x14ac:dyDescent="0.25">
      <c r="A569" s="102" t="s">
        <v>694</v>
      </c>
      <c r="B569" s="102" t="s">
        <v>642</v>
      </c>
      <c r="C569" s="102">
        <v>14</v>
      </c>
      <c r="D569" s="102">
        <v>0</v>
      </c>
      <c r="E569" s="102">
        <v>14</v>
      </c>
      <c r="F569" s="102">
        <v>154</v>
      </c>
      <c r="G569" s="102">
        <v>156</v>
      </c>
      <c r="H569" s="102">
        <v>115</v>
      </c>
      <c r="I569" s="16">
        <v>5.0938879999999997</v>
      </c>
      <c r="J569" s="102">
        <v>168</v>
      </c>
      <c r="K569" s="102">
        <v>8035</v>
      </c>
      <c r="L569" s="102">
        <v>3124</v>
      </c>
      <c r="M569" s="102" t="s">
        <v>11</v>
      </c>
      <c r="N569" s="16">
        <v>5.9352770000000001</v>
      </c>
    </row>
    <row r="570" spans="1:14" x14ac:dyDescent="0.25">
      <c r="A570" s="102" t="s">
        <v>694</v>
      </c>
      <c r="B570" s="102" t="s">
        <v>643</v>
      </c>
      <c r="C570" s="102">
        <v>8</v>
      </c>
      <c r="D570" s="102">
        <v>1</v>
      </c>
      <c r="E570" s="102">
        <v>7</v>
      </c>
      <c r="F570" s="102">
        <v>189</v>
      </c>
      <c r="G570" s="102">
        <v>189</v>
      </c>
      <c r="H570" s="102">
        <v>171</v>
      </c>
      <c r="I570" s="16">
        <v>5.9199989999999998</v>
      </c>
      <c r="J570" s="102">
        <v>198</v>
      </c>
      <c r="K570" s="102">
        <v>9567</v>
      </c>
      <c r="L570" s="102">
        <v>3159</v>
      </c>
      <c r="M570" s="102" t="s">
        <v>85</v>
      </c>
      <c r="N570" s="16">
        <v>6.8799989999999998</v>
      </c>
    </row>
    <row r="571" spans="1:14" x14ac:dyDescent="0.25">
      <c r="A571" s="102" t="s">
        <v>694</v>
      </c>
      <c r="B571" s="102" t="s">
        <v>644</v>
      </c>
      <c r="C571" s="102">
        <v>5</v>
      </c>
      <c r="D571" s="102">
        <v>0</v>
      </c>
      <c r="E571" s="102">
        <v>5</v>
      </c>
      <c r="F571" s="102">
        <v>155</v>
      </c>
      <c r="G571" s="102">
        <v>156</v>
      </c>
      <c r="H571" s="102">
        <v>106</v>
      </c>
      <c r="I571" s="16">
        <v>6.0286099999999996</v>
      </c>
      <c r="J571" s="102">
        <v>159</v>
      </c>
      <c r="K571" s="102">
        <v>6157</v>
      </c>
      <c r="L571" s="102">
        <v>5576</v>
      </c>
      <c r="M571" s="102" t="s">
        <v>260</v>
      </c>
      <c r="N571" s="16">
        <v>6.9505539999999995</v>
      </c>
    </row>
    <row r="572" spans="1:14" x14ac:dyDescent="0.25">
      <c r="A572" s="102" t="s">
        <v>699</v>
      </c>
      <c r="B572" s="102" t="s">
        <v>614</v>
      </c>
      <c r="C572" s="102">
        <v>4</v>
      </c>
      <c r="D572" s="102">
        <v>0</v>
      </c>
      <c r="E572" s="102">
        <v>4</v>
      </c>
      <c r="F572" s="102">
        <v>158</v>
      </c>
      <c r="G572" s="102">
        <v>168</v>
      </c>
      <c r="H572" s="102">
        <v>136</v>
      </c>
      <c r="I572" s="16">
        <v>4.8924980000000007</v>
      </c>
      <c r="J572" s="102">
        <v>174</v>
      </c>
      <c r="K572" s="102">
        <v>8476</v>
      </c>
      <c r="L572" s="102">
        <v>2103</v>
      </c>
      <c r="M572" s="102" t="s">
        <v>518</v>
      </c>
      <c r="N572" s="16">
        <v>5.5605540000000007</v>
      </c>
    </row>
    <row r="573" spans="1:14" x14ac:dyDescent="0.25">
      <c r="A573" s="102" t="s">
        <v>699</v>
      </c>
      <c r="B573" s="102" t="s">
        <v>615</v>
      </c>
      <c r="C573" s="102">
        <v>11</v>
      </c>
      <c r="D573" s="102">
        <v>0</v>
      </c>
      <c r="E573" s="102">
        <v>11</v>
      </c>
      <c r="F573" s="102">
        <v>210</v>
      </c>
      <c r="G573" s="102">
        <v>213</v>
      </c>
      <c r="H573" s="102">
        <v>179</v>
      </c>
      <c r="I573" s="16">
        <v>5.304443</v>
      </c>
      <c r="J573" s="102">
        <v>213</v>
      </c>
      <c r="K573" s="102">
        <v>5320</v>
      </c>
      <c r="L573" s="102">
        <v>6168</v>
      </c>
      <c r="M573" s="102" t="s">
        <v>397</v>
      </c>
      <c r="N573" s="16">
        <v>5.9727769999999998</v>
      </c>
    </row>
    <row r="574" spans="1:14" x14ac:dyDescent="0.25">
      <c r="A574" s="102" t="s">
        <v>699</v>
      </c>
      <c r="B574" s="102" t="s">
        <v>648</v>
      </c>
      <c r="C574" s="102">
        <v>2</v>
      </c>
      <c r="D574" s="102">
        <v>0</v>
      </c>
      <c r="E574" s="102">
        <v>2</v>
      </c>
      <c r="F574" s="102">
        <v>179</v>
      </c>
      <c r="G574" s="102">
        <v>179</v>
      </c>
      <c r="H574" s="102">
        <v>151</v>
      </c>
      <c r="I574" s="16">
        <v>4.3855550000000001</v>
      </c>
      <c r="J574" s="102">
        <v>189</v>
      </c>
      <c r="K574" s="102">
        <v>4252</v>
      </c>
      <c r="L574" s="102">
        <v>4930</v>
      </c>
      <c r="M574" s="102" t="s">
        <v>503</v>
      </c>
      <c r="N574" s="16">
        <v>4.969722</v>
      </c>
    </row>
    <row r="575" spans="1:14" x14ac:dyDescent="0.25">
      <c r="A575" s="102" t="s">
        <v>699</v>
      </c>
      <c r="B575" s="102" t="s">
        <v>652</v>
      </c>
      <c r="C575" s="102">
        <v>9</v>
      </c>
      <c r="D575" s="102">
        <v>0</v>
      </c>
      <c r="E575" s="102">
        <v>9</v>
      </c>
      <c r="F575" s="102">
        <v>231</v>
      </c>
      <c r="G575" s="102">
        <v>233</v>
      </c>
      <c r="H575" s="102">
        <v>206</v>
      </c>
      <c r="I575" s="16">
        <v>5.23</v>
      </c>
      <c r="J575" s="102">
        <v>231</v>
      </c>
      <c r="K575" s="102">
        <v>6367</v>
      </c>
      <c r="L575" s="102">
        <v>2893</v>
      </c>
      <c r="M575" s="102" t="s">
        <v>502</v>
      </c>
      <c r="N575" s="16">
        <v>6.1019439999999996</v>
      </c>
    </row>
    <row r="576" spans="1:14" x14ac:dyDescent="0.25">
      <c r="A576" s="102" t="s">
        <v>699</v>
      </c>
      <c r="B576" s="102" t="s">
        <v>647</v>
      </c>
      <c r="C576" s="102">
        <v>7</v>
      </c>
      <c r="D576" s="102">
        <v>0</v>
      </c>
      <c r="E576" s="102">
        <v>7</v>
      </c>
      <c r="F576" s="102">
        <v>277</v>
      </c>
      <c r="G576" s="102">
        <v>277</v>
      </c>
      <c r="H576" s="102">
        <v>264</v>
      </c>
      <c r="I576" s="16">
        <v>5.2091659999999997</v>
      </c>
      <c r="J576" s="102">
        <v>274</v>
      </c>
      <c r="K576" s="102">
        <v>5976</v>
      </c>
      <c r="L576" s="102">
        <v>2823</v>
      </c>
      <c r="M576" s="102" t="s">
        <v>517</v>
      </c>
      <c r="N576" s="16">
        <v>5.8783329999999996</v>
      </c>
    </row>
    <row r="577" spans="1:14" x14ac:dyDescent="0.25">
      <c r="A577" s="102" t="s">
        <v>699</v>
      </c>
      <c r="B577" s="102" t="s">
        <v>617</v>
      </c>
      <c r="C577" s="102">
        <v>7</v>
      </c>
      <c r="D577" s="102">
        <v>2</v>
      </c>
      <c r="E577" s="102">
        <v>5</v>
      </c>
      <c r="F577" s="102">
        <v>170</v>
      </c>
      <c r="G577" s="102">
        <v>170</v>
      </c>
      <c r="H577" s="102">
        <v>167</v>
      </c>
      <c r="I577" s="16">
        <v>6.110277</v>
      </c>
      <c r="J577" s="102">
        <v>180</v>
      </c>
      <c r="K577" s="102">
        <v>13430</v>
      </c>
      <c r="L577" s="102">
        <v>2022</v>
      </c>
      <c r="M577" s="102" t="s">
        <v>571</v>
      </c>
      <c r="N577" s="16">
        <v>6.8811099999999996</v>
      </c>
    </row>
    <row r="578" spans="1:14" x14ac:dyDescent="0.25">
      <c r="A578" s="102" t="s">
        <v>699</v>
      </c>
      <c r="B578" s="102" t="s">
        <v>618</v>
      </c>
      <c r="C578" s="102">
        <v>7</v>
      </c>
      <c r="D578" s="102">
        <v>0</v>
      </c>
      <c r="E578" s="102">
        <v>7</v>
      </c>
      <c r="F578" s="102">
        <v>197</v>
      </c>
      <c r="G578" s="102">
        <v>204</v>
      </c>
      <c r="H578" s="102">
        <v>128</v>
      </c>
      <c r="I578" s="16">
        <v>5.2980549999999997</v>
      </c>
      <c r="J578" s="102">
        <v>206</v>
      </c>
      <c r="K578" s="102">
        <v>5291</v>
      </c>
      <c r="L578" s="102">
        <v>6368</v>
      </c>
      <c r="M578" s="102" t="s">
        <v>451</v>
      </c>
      <c r="N578" s="16">
        <v>5.9730549999999996</v>
      </c>
    </row>
    <row r="579" spans="1:14" x14ac:dyDescent="0.25">
      <c r="A579" s="102" t="s">
        <v>699</v>
      </c>
      <c r="B579" s="102" t="s">
        <v>619</v>
      </c>
      <c r="C579" s="102">
        <v>3</v>
      </c>
      <c r="D579" s="102">
        <v>0</v>
      </c>
      <c r="E579" s="102">
        <v>3</v>
      </c>
      <c r="F579" s="102">
        <v>181</v>
      </c>
      <c r="G579" s="102">
        <v>184</v>
      </c>
      <c r="H579" s="102">
        <v>168</v>
      </c>
      <c r="I579" s="16">
        <v>5.1430550000000004</v>
      </c>
      <c r="J579" s="102">
        <v>187</v>
      </c>
      <c r="K579" s="102">
        <v>3795</v>
      </c>
      <c r="L579" s="102">
        <v>4531</v>
      </c>
      <c r="M579" s="102" t="s">
        <v>138</v>
      </c>
      <c r="N579" s="16">
        <v>5.9505550000000005</v>
      </c>
    </row>
    <row r="580" spans="1:14" x14ac:dyDescent="0.25">
      <c r="A580" s="102" t="s">
        <v>699</v>
      </c>
      <c r="B580" s="102" t="s">
        <v>620</v>
      </c>
      <c r="C580" s="102">
        <v>5</v>
      </c>
      <c r="D580" s="102">
        <v>0</v>
      </c>
      <c r="E580" s="102">
        <v>5</v>
      </c>
      <c r="F580" s="102">
        <v>150</v>
      </c>
      <c r="G580" s="102">
        <v>150</v>
      </c>
      <c r="H580" s="102">
        <v>83</v>
      </c>
      <c r="I580" s="16">
        <v>5.1211099999999998</v>
      </c>
      <c r="J580" s="102">
        <v>156</v>
      </c>
      <c r="K580" s="102">
        <v>4787</v>
      </c>
      <c r="L580" s="102">
        <v>5054</v>
      </c>
      <c r="M580" s="102" t="s">
        <v>117</v>
      </c>
      <c r="N580" s="16">
        <v>5.962777</v>
      </c>
    </row>
    <row r="581" spans="1:14" x14ac:dyDescent="0.25">
      <c r="A581" s="102" t="s">
        <v>699</v>
      </c>
      <c r="B581" s="102" t="s">
        <v>621</v>
      </c>
      <c r="C581" s="102">
        <v>6</v>
      </c>
      <c r="D581" s="102">
        <v>0</v>
      </c>
      <c r="E581" s="102">
        <v>6</v>
      </c>
      <c r="F581" s="102">
        <v>242</v>
      </c>
      <c r="G581" s="102">
        <v>245</v>
      </c>
      <c r="H581" s="102">
        <v>222</v>
      </c>
      <c r="I581" s="16">
        <v>6.0305549999999997</v>
      </c>
      <c r="J581" s="102">
        <v>253</v>
      </c>
      <c r="K581" s="102">
        <v>5358</v>
      </c>
      <c r="L581" s="102">
        <v>4487</v>
      </c>
      <c r="M581" s="102" t="s">
        <v>212</v>
      </c>
      <c r="N581" s="16">
        <v>6.9577770000000001</v>
      </c>
    </row>
    <row r="582" spans="1:14" x14ac:dyDescent="0.25">
      <c r="A582" s="102" t="s">
        <v>699</v>
      </c>
      <c r="B582" s="102" t="s">
        <v>622</v>
      </c>
      <c r="C582" s="102">
        <v>10</v>
      </c>
      <c r="D582" s="102">
        <v>0</v>
      </c>
      <c r="E582" s="102">
        <v>10</v>
      </c>
      <c r="F582" s="102">
        <v>154</v>
      </c>
      <c r="G582" s="102">
        <v>155</v>
      </c>
      <c r="H582" s="102">
        <v>147</v>
      </c>
      <c r="I582" s="16">
        <v>5.212777</v>
      </c>
      <c r="J582" s="102">
        <v>168</v>
      </c>
      <c r="K582" s="102">
        <v>8469</v>
      </c>
      <c r="L582" s="102">
        <v>2720</v>
      </c>
      <c r="M582" s="102" t="s">
        <v>120</v>
      </c>
      <c r="N582" s="16">
        <v>6.0369440000000001</v>
      </c>
    </row>
    <row r="583" spans="1:14" x14ac:dyDescent="0.25">
      <c r="A583" s="102" t="s">
        <v>699</v>
      </c>
      <c r="B583" s="102" t="s">
        <v>623</v>
      </c>
      <c r="C583" s="102">
        <v>0</v>
      </c>
      <c r="D583" s="102">
        <v>0</v>
      </c>
      <c r="E583" s="102">
        <v>0</v>
      </c>
      <c r="F583" s="102">
        <v>195</v>
      </c>
      <c r="G583" s="102">
        <v>195</v>
      </c>
      <c r="H583" s="102">
        <v>154</v>
      </c>
      <c r="I583" s="16">
        <v>4.8072210000000002</v>
      </c>
      <c r="J583" s="102">
        <v>205</v>
      </c>
      <c r="K583" s="102">
        <v>5118</v>
      </c>
      <c r="L583" s="102">
        <v>4682</v>
      </c>
      <c r="M583" s="102" t="s">
        <v>35</v>
      </c>
      <c r="N583" s="16">
        <v>6.9177759999999999</v>
      </c>
    </row>
    <row r="584" spans="1:14" x14ac:dyDescent="0.25">
      <c r="A584" s="102" t="s">
        <v>699</v>
      </c>
      <c r="B584" s="102" t="s">
        <v>624</v>
      </c>
      <c r="C584" s="102">
        <v>4</v>
      </c>
      <c r="D584" s="102">
        <v>0</v>
      </c>
      <c r="E584" s="102">
        <v>4</v>
      </c>
      <c r="F584" s="102">
        <v>97</v>
      </c>
      <c r="G584" s="102">
        <v>97</v>
      </c>
      <c r="H584" s="102">
        <v>41</v>
      </c>
      <c r="I584" s="16">
        <v>3.501665</v>
      </c>
      <c r="J584" s="102">
        <v>104</v>
      </c>
      <c r="K584" s="102">
        <v>6202</v>
      </c>
      <c r="L584" s="102">
        <v>3563</v>
      </c>
      <c r="M584" s="102" t="s">
        <v>436</v>
      </c>
      <c r="N584" s="16">
        <v>4.6905549999999998</v>
      </c>
    </row>
    <row r="585" spans="1:14" x14ac:dyDescent="0.25">
      <c r="A585" s="102" t="s">
        <v>699</v>
      </c>
      <c r="B585" s="102" t="s">
        <v>645</v>
      </c>
      <c r="C585" s="102">
        <v>3</v>
      </c>
      <c r="D585" s="102">
        <v>1</v>
      </c>
      <c r="E585" s="102">
        <v>2</v>
      </c>
      <c r="F585" s="102">
        <v>170</v>
      </c>
      <c r="G585" s="102">
        <v>172</v>
      </c>
      <c r="H585" s="102">
        <v>160</v>
      </c>
      <c r="I585" s="16">
        <v>5.2983329999999995</v>
      </c>
      <c r="J585" s="102">
        <v>182</v>
      </c>
      <c r="K585" s="102">
        <v>9750</v>
      </c>
      <c r="L585" s="102">
        <v>1905</v>
      </c>
      <c r="M585" s="102" t="s">
        <v>477</v>
      </c>
      <c r="N585" s="16">
        <v>6.2269439999999996</v>
      </c>
    </row>
    <row r="586" spans="1:14" x14ac:dyDescent="0.25">
      <c r="A586" s="102" t="s">
        <v>699</v>
      </c>
      <c r="B586" s="102" t="s">
        <v>674</v>
      </c>
      <c r="C586" s="102">
        <v>0</v>
      </c>
      <c r="D586" s="102">
        <v>0</v>
      </c>
      <c r="E586" s="102">
        <v>0</v>
      </c>
      <c r="F586" s="102">
        <v>238</v>
      </c>
      <c r="G586" s="102">
        <v>239</v>
      </c>
      <c r="H586" s="102">
        <v>215</v>
      </c>
      <c r="I586" s="16">
        <v>5.9633330000000004</v>
      </c>
      <c r="J586" s="102">
        <v>247</v>
      </c>
      <c r="K586" s="102">
        <v>4478</v>
      </c>
      <c r="L586" s="102">
        <v>6148</v>
      </c>
      <c r="M586" s="102" t="s">
        <v>219</v>
      </c>
      <c r="N586" s="16">
        <v>6.8994439999999999</v>
      </c>
    </row>
    <row r="587" spans="1:14" x14ac:dyDescent="0.25">
      <c r="A587" s="102" t="s">
        <v>699</v>
      </c>
      <c r="B587" s="102" t="s">
        <v>627</v>
      </c>
      <c r="C587" s="102">
        <v>6</v>
      </c>
      <c r="D587" s="102">
        <v>1</v>
      </c>
      <c r="E587" s="102">
        <v>5</v>
      </c>
      <c r="F587" s="102">
        <v>155</v>
      </c>
      <c r="G587" s="102">
        <v>157</v>
      </c>
      <c r="H587" s="102">
        <v>106</v>
      </c>
      <c r="I587" s="16">
        <v>5.9688879999999997</v>
      </c>
      <c r="J587" s="102">
        <v>164</v>
      </c>
      <c r="K587" s="102">
        <v>6543</v>
      </c>
      <c r="L587" s="102">
        <v>4591</v>
      </c>
      <c r="M587" s="102" t="s">
        <v>121</v>
      </c>
      <c r="N587" s="16">
        <v>6.9663880000000002</v>
      </c>
    </row>
    <row r="588" spans="1:14" x14ac:dyDescent="0.25">
      <c r="A588" s="102" t="s">
        <v>699</v>
      </c>
      <c r="B588" s="102" t="s">
        <v>649</v>
      </c>
      <c r="C588" s="102">
        <v>15</v>
      </c>
      <c r="D588" s="102">
        <v>0</v>
      </c>
      <c r="E588" s="102">
        <v>15</v>
      </c>
      <c r="F588" s="102">
        <v>220</v>
      </c>
      <c r="G588" s="102">
        <v>223</v>
      </c>
      <c r="H588" s="102">
        <v>202</v>
      </c>
      <c r="I588" s="16">
        <v>4.2994440000000003</v>
      </c>
      <c r="J588" s="102">
        <v>225</v>
      </c>
      <c r="K588" s="102">
        <v>5339</v>
      </c>
      <c r="L588" s="102">
        <v>1030</v>
      </c>
      <c r="M588" s="102" t="s">
        <v>557</v>
      </c>
      <c r="N588" s="16">
        <v>4.8797220000000001</v>
      </c>
    </row>
    <row r="589" spans="1:14" x14ac:dyDescent="0.25">
      <c r="A589" s="102" t="s">
        <v>699</v>
      </c>
      <c r="B589" s="102" t="s">
        <v>629</v>
      </c>
      <c r="C589" s="102">
        <v>1</v>
      </c>
      <c r="D589" s="102">
        <v>0</v>
      </c>
      <c r="E589" s="102">
        <v>1</v>
      </c>
      <c r="F589" s="102">
        <v>234</v>
      </c>
      <c r="G589" s="102">
        <v>235</v>
      </c>
      <c r="H589" s="102">
        <v>214</v>
      </c>
      <c r="I589" s="16">
        <v>6.0436100000000001</v>
      </c>
      <c r="J589" s="102">
        <v>240</v>
      </c>
      <c r="K589" s="102">
        <v>6162</v>
      </c>
      <c r="L589" s="102">
        <v>4396</v>
      </c>
      <c r="M589" s="102" t="s">
        <v>87</v>
      </c>
      <c r="N589" s="16">
        <v>6.9644430000000002</v>
      </c>
    </row>
    <row r="590" spans="1:14" x14ac:dyDescent="0.25">
      <c r="A590" s="102" t="s">
        <v>699</v>
      </c>
      <c r="B590" s="102" t="s">
        <v>630</v>
      </c>
      <c r="C590" s="102">
        <v>4</v>
      </c>
      <c r="D590" s="102">
        <v>1</v>
      </c>
      <c r="E590" s="102">
        <v>3</v>
      </c>
      <c r="F590" s="102">
        <v>124</v>
      </c>
      <c r="G590" s="102">
        <v>129</v>
      </c>
      <c r="H590" s="102">
        <v>119</v>
      </c>
      <c r="I590" s="16">
        <v>4.1402770000000002</v>
      </c>
      <c r="J590" s="102">
        <v>128</v>
      </c>
      <c r="K590" s="102">
        <v>6686</v>
      </c>
      <c r="L590" s="102">
        <v>2621</v>
      </c>
      <c r="M590" s="102" t="s">
        <v>516</v>
      </c>
      <c r="N590" s="16">
        <v>4.7277770000000006</v>
      </c>
    </row>
    <row r="591" spans="1:14" x14ac:dyDescent="0.25">
      <c r="A591" s="102" t="s">
        <v>699</v>
      </c>
      <c r="B591" s="102" t="s">
        <v>631</v>
      </c>
      <c r="C591" s="102">
        <v>2</v>
      </c>
      <c r="D591" s="102">
        <v>1</v>
      </c>
      <c r="E591" s="102">
        <v>1</v>
      </c>
      <c r="F591" s="102">
        <v>153</v>
      </c>
      <c r="G591" s="102">
        <v>159</v>
      </c>
      <c r="H591" s="102">
        <v>147</v>
      </c>
      <c r="I591" s="16">
        <v>4.2961109999999998</v>
      </c>
      <c r="J591" s="102">
        <v>167</v>
      </c>
      <c r="K591" s="102">
        <v>6249</v>
      </c>
      <c r="L591" s="102">
        <v>2113</v>
      </c>
      <c r="M591" s="102" t="s">
        <v>611</v>
      </c>
      <c r="N591" s="16">
        <v>4.8955549999999999</v>
      </c>
    </row>
    <row r="592" spans="1:14" x14ac:dyDescent="0.25">
      <c r="A592" s="102" t="s">
        <v>699</v>
      </c>
      <c r="B592" s="102" t="s">
        <v>650</v>
      </c>
      <c r="C592" s="102">
        <v>18</v>
      </c>
      <c r="D592" s="102">
        <v>0</v>
      </c>
      <c r="E592" s="102">
        <v>18</v>
      </c>
      <c r="F592" s="102">
        <v>150</v>
      </c>
      <c r="G592" s="102">
        <v>170</v>
      </c>
      <c r="H592" s="102">
        <v>148</v>
      </c>
      <c r="I592" s="16">
        <v>4.3966659999999997</v>
      </c>
      <c r="J592" s="102">
        <v>176</v>
      </c>
      <c r="K592" s="102">
        <v>5215</v>
      </c>
      <c r="L592" s="102">
        <v>1180</v>
      </c>
      <c r="M592" s="102" t="s">
        <v>555</v>
      </c>
      <c r="N592" s="16">
        <v>4.9994439999999996</v>
      </c>
    </row>
    <row r="593" spans="1:14" x14ac:dyDescent="0.25">
      <c r="A593" s="102" t="s">
        <v>699</v>
      </c>
      <c r="B593" s="102" t="s">
        <v>677</v>
      </c>
      <c r="C593" s="102">
        <v>6</v>
      </c>
      <c r="D593" s="102">
        <v>0</v>
      </c>
      <c r="E593" s="102">
        <v>6</v>
      </c>
      <c r="F593" s="102">
        <v>116</v>
      </c>
      <c r="G593" s="102">
        <v>117</v>
      </c>
      <c r="H593" s="102">
        <v>84</v>
      </c>
      <c r="I593" s="16">
        <v>5.1341659999999996</v>
      </c>
      <c r="J593" s="102">
        <v>124</v>
      </c>
      <c r="K593" s="102">
        <v>8563</v>
      </c>
      <c r="L593" s="102">
        <v>3299</v>
      </c>
      <c r="M593" s="102" t="s">
        <v>7</v>
      </c>
      <c r="N593" s="16">
        <v>6.0111109999999996</v>
      </c>
    </row>
    <row r="594" spans="1:14" x14ac:dyDescent="0.25">
      <c r="A594" s="102" t="s">
        <v>699</v>
      </c>
      <c r="B594" s="102" t="s">
        <v>651</v>
      </c>
      <c r="C594" s="102">
        <v>5</v>
      </c>
      <c r="D594" s="102">
        <v>0</v>
      </c>
      <c r="E594" s="102">
        <v>5</v>
      </c>
      <c r="F594" s="102">
        <v>150</v>
      </c>
      <c r="G594" s="102">
        <v>153</v>
      </c>
      <c r="H594" s="102">
        <v>103</v>
      </c>
      <c r="I594" s="16">
        <v>4.4083329999999998</v>
      </c>
      <c r="J594" s="102">
        <v>156</v>
      </c>
      <c r="K594" s="102">
        <v>4947</v>
      </c>
      <c r="L594" s="102">
        <v>4806</v>
      </c>
      <c r="M594" s="102" t="s">
        <v>384</v>
      </c>
      <c r="N594" s="16">
        <v>4.9927770000000002</v>
      </c>
    </row>
    <row r="595" spans="1:14" x14ac:dyDescent="0.25">
      <c r="A595" s="102" t="s">
        <v>699</v>
      </c>
      <c r="B595" s="102" t="s">
        <v>635</v>
      </c>
      <c r="C595" s="102">
        <v>2</v>
      </c>
      <c r="D595" s="102">
        <v>1</v>
      </c>
      <c r="E595" s="102">
        <v>1</v>
      </c>
      <c r="F595" s="102">
        <v>148</v>
      </c>
      <c r="G595" s="102">
        <v>148</v>
      </c>
      <c r="H595" s="102">
        <v>144</v>
      </c>
      <c r="I595" s="16">
        <v>4.1924999999999999</v>
      </c>
      <c r="J595" s="102">
        <v>149</v>
      </c>
      <c r="K595" s="102">
        <v>6414</v>
      </c>
      <c r="L595" s="102">
        <v>2770</v>
      </c>
      <c r="M595" s="102" t="s">
        <v>612</v>
      </c>
      <c r="N595" s="16">
        <v>4.831944</v>
      </c>
    </row>
    <row r="596" spans="1:14" x14ac:dyDescent="0.25">
      <c r="A596" s="102" t="s">
        <v>699</v>
      </c>
      <c r="B596" s="102" t="s">
        <v>636</v>
      </c>
      <c r="C596" s="102">
        <v>15</v>
      </c>
      <c r="D596" s="102">
        <v>1</v>
      </c>
      <c r="E596" s="102">
        <v>14</v>
      </c>
      <c r="F596" s="102">
        <v>242</v>
      </c>
      <c r="G596" s="102">
        <v>243</v>
      </c>
      <c r="H596" s="102">
        <v>236</v>
      </c>
      <c r="I596" s="16">
        <v>6.9413879999999999</v>
      </c>
      <c r="J596" s="102">
        <v>241</v>
      </c>
      <c r="K596" s="102">
        <v>10067</v>
      </c>
      <c r="L596" s="102">
        <v>1896</v>
      </c>
      <c r="M596" s="102" t="s">
        <v>572</v>
      </c>
      <c r="N596" s="16">
        <v>7.6252769999999996</v>
      </c>
    </row>
    <row r="597" spans="1:14" x14ac:dyDescent="0.25">
      <c r="A597" s="102" t="s">
        <v>699</v>
      </c>
      <c r="B597" s="102" t="s">
        <v>638</v>
      </c>
      <c r="C597" s="102">
        <v>10</v>
      </c>
      <c r="D597" s="102">
        <v>0</v>
      </c>
      <c r="E597" s="102">
        <v>10</v>
      </c>
      <c r="F597" s="102">
        <v>130</v>
      </c>
      <c r="G597" s="102">
        <v>135</v>
      </c>
      <c r="H597" s="102">
        <v>108</v>
      </c>
      <c r="I597" s="16">
        <v>4.335833</v>
      </c>
      <c r="J597" s="102">
        <v>143</v>
      </c>
      <c r="K597" s="102">
        <v>6319</v>
      </c>
      <c r="L597" s="102">
        <v>3827</v>
      </c>
      <c r="M597" s="102" t="s">
        <v>390</v>
      </c>
      <c r="N597" s="16">
        <v>4.9269439999999998</v>
      </c>
    </row>
    <row r="598" spans="1:14" x14ac:dyDescent="0.25">
      <c r="A598" s="102" t="s">
        <v>699</v>
      </c>
      <c r="B598" s="102" t="s">
        <v>639</v>
      </c>
      <c r="C598" s="102">
        <v>7</v>
      </c>
      <c r="D598" s="102">
        <v>1</v>
      </c>
      <c r="E598" s="102">
        <v>6</v>
      </c>
      <c r="F598" s="102">
        <v>157</v>
      </c>
      <c r="G598" s="102">
        <v>162</v>
      </c>
      <c r="H598" s="102">
        <v>144</v>
      </c>
      <c r="I598" s="16">
        <v>7.176666</v>
      </c>
      <c r="J598" s="102">
        <v>167</v>
      </c>
      <c r="K598" s="102">
        <v>12195</v>
      </c>
      <c r="L598" s="102">
        <v>2965</v>
      </c>
      <c r="M598" s="102" t="s">
        <v>573</v>
      </c>
      <c r="N598" s="16">
        <v>7.8947219999999998</v>
      </c>
    </row>
    <row r="599" spans="1:14" x14ac:dyDescent="0.25">
      <c r="A599" s="102" t="s">
        <v>699</v>
      </c>
      <c r="B599" s="102" t="s">
        <v>678</v>
      </c>
      <c r="C599" s="102">
        <v>5</v>
      </c>
      <c r="D599" s="102">
        <v>0</v>
      </c>
      <c r="E599" s="102">
        <v>5</v>
      </c>
      <c r="F599" s="102">
        <v>133</v>
      </c>
      <c r="G599" s="102">
        <v>139</v>
      </c>
      <c r="H599" s="102">
        <v>103</v>
      </c>
      <c r="I599" s="16">
        <v>6.4286099999999999</v>
      </c>
      <c r="J599" s="102">
        <v>167</v>
      </c>
      <c r="K599" s="102">
        <v>8274</v>
      </c>
      <c r="L599" s="102">
        <v>4154</v>
      </c>
      <c r="M599" s="102" t="s">
        <v>123</v>
      </c>
      <c r="N599" s="16">
        <v>7.1058320000000004</v>
      </c>
    </row>
    <row r="600" spans="1:14" x14ac:dyDescent="0.25">
      <c r="A600" s="102" t="s">
        <v>699</v>
      </c>
      <c r="B600" s="102" t="s">
        <v>640</v>
      </c>
      <c r="C600" s="102">
        <v>3</v>
      </c>
      <c r="D600" s="102">
        <v>0</v>
      </c>
      <c r="E600" s="102">
        <v>3</v>
      </c>
      <c r="F600" s="102">
        <v>223</v>
      </c>
      <c r="G600" s="102">
        <v>225</v>
      </c>
      <c r="H600" s="102">
        <v>216</v>
      </c>
      <c r="I600" s="16">
        <v>4.4261089999999994</v>
      </c>
      <c r="J600" s="102">
        <v>227</v>
      </c>
      <c r="K600" s="102">
        <v>5764</v>
      </c>
      <c r="L600" s="102">
        <v>4759</v>
      </c>
      <c r="M600" s="102" t="s">
        <v>389</v>
      </c>
      <c r="N600" s="16">
        <v>5.9511089999999998</v>
      </c>
    </row>
    <row r="601" spans="1:14" x14ac:dyDescent="0.25">
      <c r="A601" s="102" t="s">
        <v>699</v>
      </c>
      <c r="B601" s="102" t="s">
        <v>641</v>
      </c>
      <c r="C601" s="102">
        <v>6</v>
      </c>
      <c r="D601" s="102">
        <v>0</v>
      </c>
      <c r="E601" s="102">
        <v>6</v>
      </c>
      <c r="F601" s="102">
        <v>118</v>
      </c>
      <c r="G601" s="102">
        <v>124</v>
      </c>
      <c r="H601" s="102">
        <v>114</v>
      </c>
      <c r="I601" s="16">
        <v>3.8022200000000002</v>
      </c>
      <c r="J601" s="102">
        <v>125</v>
      </c>
      <c r="K601" s="102">
        <v>8731</v>
      </c>
      <c r="L601" s="102">
        <v>1975</v>
      </c>
      <c r="M601" s="102" t="s">
        <v>590</v>
      </c>
      <c r="N601" s="16">
        <v>5.3238880000000002</v>
      </c>
    </row>
    <row r="602" spans="1:14" x14ac:dyDescent="0.25">
      <c r="A602" s="102" t="s">
        <v>699</v>
      </c>
      <c r="B602" s="102" t="s">
        <v>642</v>
      </c>
      <c r="C602" s="102">
        <v>8</v>
      </c>
      <c r="D602" s="102">
        <v>0</v>
      </c>
      <c r="E602" s="102">
        <v>8</v>
      </c>
      <c r="F602" s="102">
        <v>176</v>
      </c>
      <c r="G602" s="102">
        <v>178</v>
      </c>
      <c r="H602" s="102">
        <v>138</v>
      </c>
      <c r="I602" s="16">
        <v>5.1008329999999997</v>
      </c>
      <c r="J602" s="102">
        <v>190</v>
      </c>
      <c r="K602" s="102">
        <v>5760</v>
      </c>
      <c r="L602" s="102">
        <v>3803</v>
      </c>
      <c r="M602" s="102" t="s">
        <v>11</v>
      </c>
      <c r="N602" s="16">
        <v>5.9577770000000001</v>
      </c>
    </row>
    <row r="603" spans="1:14" x14ac:dyDescent="0.25">
      <c r="A603" s="102" t="s">
        <v>699</v>
      </c>
      <c r="B603" s="102" t="s">
        <v>643</v>
      </c>
      <c r="C603" s="102">
        <v>1</v>
      </c>
      <c r="D603" s="102">
        <v>0</v>
      </c>
      <c r="E603" s="102">
        <v>1</v>
      </c>
      <c r="F603" s="102">
        <v>213</v>
      </c>
      <c r="G603" s="102">
        <v>213</v>
      </c>
      <c r="H603" s="102">
        <v>204</v>
      </c>
      <c r="I603" s="16">
        <v>5.907222</v>
      </c>
      <c r="J603" s="102">
        <v>221</v>
      </c>
      <c r="K603" s="102">
        <v>6538</v>
      </c>
      <c r="L603" s="102">
        <v>3957</v>
      </c>
      <c r="M603" s="102" t="s">
        <v>85</v>
      </c>
      <c r="N603" s="16">
        <v>6.8136100000000006</v>
      </c>
    </row>
    <row r="604" spans="1:14" x14ac:dyDescent="0.25">
      <c r="A604" s="102" t="s">
        <v>699</v>
      </c>
      <c r="B604" s="102" t="s">
        <v>644</v>
      </c>
      <c r="C604" s="102">
        <v>1</v>
      </c>
      <c r="D604" s="102">
        <v>0</v>
      </c>
      <c r="E604" s="102">
        <v>1</v>
      </c>
      <c r="F604" s="102">
        <v>188</v>
      </c>
      <c r="G604" s="102">
        <v>189</v>
      </c>
      <c r="H604" s="102">
        <v>126</v>
      </c>
      <c r="I604" s="16">
        <v>6.0049990000000006</v>
      </c>
      <c r="J604" s="102">
        <v>194</v>
      </c>
      <c r="K604" s="102">
        <v>4149</v>
      </c>
      <c r="L604" s="102">
        <v>7175</v>
      </c>
      <c r="M604" s="102" t="s">
        <v>260</v>
      </c>
      <c r="N604" s="16">
        <v>6.9277769999999999</v>
      </c>
    </row>
    <row r="605" spans="1:14" x14ac:dyDescent="0.25">
      <c r="A605" s="102" t="s">
        <v>700</v>
      </c>
      <c r="B605" s="102" t="s">
        <v>614</v>
      </c>
      <c r="C605" s="102">
        <v>6</v>
      </c>
      <c r="D605" s="102">
        <v>1</v>
      </c>
      <c r="E605" s="102">
        <v>5</v>
      </c>
      <c r="F605" s="102">
        <v>180</v>
      </c>
      <c r="G605" s="102">
        <v>184</v>
      </c>
      <c r="H605" s="102">
        <v>155</v>
      </c>
      <c r="I605" s="16">
        <v>5.3230539999999991</v>
      </c>
      <c r="J605" s="102">
        <v>220</v>
      </c>
      <c r="K605" s="102">
        <v>8714</v>
      </c>
      <c r="L605" s="102">
        <v>2571</v>
      </c>
      <c r="M605" s="102" t="s">
        <v>518</v>
      </c>
      <c r="N605" s="16">
        <v>6.8236089999999994</v>
      </c>
    </row>
    <row r="606" spans="1:14" x14ac:dyDescent="0.25">
      <c r="A606" s="102" t="s">
        <v>700</v>
      </c>
      <c r="B606" s="102" t="s">
        <v>615</v>
      </c>
      <c r="C606" s="102">
        <v>13</v>
      </c>
      <c r="D606" s="102">
        <v>0</v>
      </c>
      <c r="E606" s="102">
        <v>13</v>
      </c>
      <c r="F606" s="102">
        <v>218</v>
      </c>
      <c r="G606" s="102">
        <v>218</v>
      </c>
      <c r="H606" s="102">
        <v>184</v>
      </c>
      <c r="I606" s="16">
        <v>6.2152770000000004</v>
      </c>
      <c r="J606" s="102">
        <v>220</v>
      </c>
      <c r="K606" s="102">
        <v>6417</v>
      </c>
      <c r="L606" s="102">
        <v>6078</v>
      </c>
      <c r="M606" s="102" t="s">
        <v>397</v>
      </c>
      <c r="N606" s="16">
        <v>6.962777</v>
      </c>
    </row>
    <row r="607" spans="1:14" x14ac:dyDescent="0.25">
      <c r="A607" s="102" t="s">
        <v>700</v>
      </c>
      <c r="B607" s="102" t="s">
        <v>648</v>
      </c>
      <c r="C607" s="102">
        <v>9</v>
      </c>
      <c r="D607" s="102">
        <v>0</v>
      </c>
      <c r="E607" s="102">
        <v>9</v>
      </c>
      <c r="F607" s="102">
        <v>142</v>
      </c>
      <c r="G607" s="102">
        <v>142</v>
      </c>
      <c r="H607" s="102">
        <v>118</v>
      </c>
      <c r="I607" s="16">
        <v>4.3783329999999996</v>
      </c>
      <c r="J607" s="102">
        <v>152</v>
      </c>
      <c r="K607" s="102">
        <v>5446</v>
      </c>
      <c r="L607" s="102">
        <v>4000</v>
      </c>
      <c r="M607" s="102" t="s">
        <v>503</v>
      </c>
      <c r="N607" s="16">
        <v>4.9638879999999999</v>
      </c>
    </row>
    <row r="608" spans="1:14" x14ac:dyDescent="0.25">
      <c r="A608" s="102" t="s">
        <v>700</v>
      </c>
      <c r="B608" s="102" t="s">
        <v>652</v>
      </c>
      <c r="C608" s="102">
        <v>8</v>
      </c>
      <c r="D608" s="102">
        <v>0</v>
      </c>
      <c r="E608" s="102">
        <v>8</v>
      </c>
      <c r="F608" s="102">
        <v>260</v>
      </c>
      <c r="G608" s="102">
        <v>261</v>
      </c>
      <c r="H608" s="102">
        <v>241</v>
      </c>
      <c r="I608" s="16">
        <v>6.0997219999999999</v>
      </c>
      <c r="J608" s="102">
        <v>266</v>
      </c>
      <c r="K608" s="102">
        <v>7247</v>
      </c>
      <c r="L608" s="102">
        <v>2851</v>
      </c>
      <c r="M608" s="102" t="s">
        <v>502</v>
      </c>
      <c r="N608" s="16">
        <v>6.8744440000000004</v>
      </c>
    </row>
    <row r="609" spans="1:14" x14ac:dyDescent="0.25">
      <c r="A609" s="102" t="s">
        <v>700</v>
      </c>
      <c r="B609" s="102" t="s">
        <v>647</v>
      </c>
      <c r="C609" s="102">
        <v>6</v>
      </c>
      <c r="D609" s="102">
        <v>1</v>
      </c>
      <c r="E609" s="102">
        <v>5</v>
      </c>
      <c r="F609" s="102">
        <v>219</v>
      </c>
      <c r="G609" s="102">
        <v>220</v>
      </c>
      <c r="H609" s="102">
        <v>204</v>
      </c>
      <c r="I609" s="16">
        <v>4.5849989999999998</v>
      </c>
      <c r="J609" s="102">
        <v>217</v>
      </c>
      <c r="K609" s="102">
        <v>6800</v>
      </c>
      <c r="L609" s="102">
        <v>2474</v>
      </c>
      <c r="M609" s="102" t="s">
        <v>517</v>
      </c>
      <c r="N609" s="16">
        <v>5.929443</v>
      </c>
    </row>
    <row r="610" spans="1:14" x14ac:dyDescent="0.25">
      <c r="A610" s="102" t="s">
        <v>700</v>
      </c>
      <c r="B610" s="102" t="s">
        <v>617</v>
      </c>
      <c r="C610" s="102">
        <v>10</v>
      </c>
      <c r="D610" s="102">
        <v>0</v>
      </c>
      <c r="E610" s="102">
        <v>10</v>
      </c>
      <c r="F610" s="102">
        <v>199</v>
      </c>
      <c r="G610" s="102">
        <v>200</v>
      </c>
      <c r="H610" s="102">
        <v>196</v>
      </c>
      <c r="I610" s="16">
        <v>5.3247210000000003</v>
      </c>
      <c r="J610" s="102">
        <v>217</v>
      </c>
      <c r="K610" s="102">
        <v>7658</v>
      </c>
      <c r="L610" s="102">
        <v>1478</v>
      </c>
      <c r="M610" s="102" t="s">
        <v>571</v>
      </c>
      <c r="N610" s="16">
        <v>5.9052759999999997</v>
      </c>
    </row>
    <row r="611" spans="1:14" x14ac:dyDescent="0.25">
      <c r="A611" s="102" t="s">
        <v>700</v>
      </c>
      <c r="B611" s="102" t="s">
        <v>618</v>
      </c>
      <c r="C611" s="102">
        <v>14</v>
      </c>
      <c r="D611" s="102">
        <v>0</v>
      </c>
      <c r="E611" s="102">
        <v>14</v>
      </c>
      <c r="F611" s="102">
        <v>182</v>
      </c>
      <c r="G611" s="102">
        <v>182</v>
      </c>
      <c r="H611" s="102">
        <v>121</v>
      </c>
      <c r="I611" s="16">
        <v>6.1524999999999999</v>
      </c>
      <c r="J611" s="102">
        <v>198</v>
      </c>
      <c r="K611" s="102">
        <v>7820</v>
      </c>
      <c r="L611" s="102">
        <v>5970</v>
      </c>
      <c r="M611" s="102" t="s">
        <v>451</v>
      </c>
      <c r="N611" s="16">
        <v>6.9116660000000003</v>
      </c>
    </row>
    <row r="612" spans="1:14" x14ac:dyDescent="0.25">
      <c r="A612" s="102" t="s">
        <v>700</v>
      </c>
      <c r="B612" s="102" t="s">
        <v>619</v>
      </c>
      <c r="C612" s="102">
        <v>4</v>
      </c>
      <c r="D612" s="102">
        <v>0</v>
      </c>
      <c r="E612" s="102">
        <v>4</v>
      </c>
      <c r="F612" s="102">
        <v>154</v>
      </c>
      <c r="G612" s="102">
        <v>154</v>
      </c>
      <c r="H612" s="102">
        <v>147</v>
      </c>
      <c r="I612" s="16">
        <v>2.2594430000000001</v>
      </c>
      <c r="J612" s="102">
        <v>155</v>
      </c>
      <c r="K612" s="102">
        <v>3580</v>
      </c>
      <c r="L612" s="102">
        <v>3250</v>
      </c>
      <c r="M612" s="102" t="s">
        <v>138</v>
      </c>
      <c r="N612" s="16">
        <v>5.8844430000000001</v>
      </c>
    </row>
    <row r="613" spans="1:14" x14ac:dyDescent="0.25">
      <c r="A613" s="102" t="s">
        <v>700</v>
      </c>
      <c r="B613" s="102" t="s">
        <v>620</v>
      </c>
      <c r="C613" s="102">
        <v>3</v>
      </c>
      <c r="D613" s="102">
        <v>0</v>
      </c>
      <c r="E613" s="102">
        <v>3</v>
      </c>
      <c r="F613" s="102">
        <v>156</v>
      </c>
      <c r="G613" s="102">
        <v>156</v>
      </c>
      <c r="H613" s="102">
        <v>117</v>
      </c>
      <c r="I613" s="16">
        <v>5.1308319999999998</v>
      </c>
      <c r="J613" s="102">
        <v>170</v>
      </c>
      <c r="K613" s="102">
        <v>3935</v>
      </c>
      <c r="L613" s="102">
        <v>4954</v>
      </c>
      <c r="M613" s="102" t="s">
        <v>117</v>
      </c>
      <c r="N613" s="16">
        <v>5.9761100000000003</v>
      </c>
    </row>
    <row r="614" spans="1:14" x14ac:dyDescent="0.25">
      <c r="A614" s="102" t="s">
        <v>700</v>
      </c>
      <c r="B614" s="102" t="s">
        <v>621</v>
      </c>
      <c r="C614" s="102">
        <v>9</v>
      </c>
      <c r="D614" s="102">
        <v>0</v>
      </c>
      <c r="E614" s="102">
        <v>9</v>
      </c>
      <c r="F614" s="102">
        <v>176</v>
      </c>
      <c r="G614" s="102">
        <v>176</v>
      </c>
      <c r="H614" s="102">
        <v>144</v>
      </c>
      <c r="I614" s="16">
        <v>5.0302769999999999</v>
      </c>
      <c r="J614" s="102">
        <v>187</v>
      </c>
      <c r="K614" s="102">
        <v>6634</v>
      </c>
      <c r="L614" s="102">
        <v>3333</v>
      </c>
      <c r="M614" s="102" t="s">
        <v>212</v>
      </c>
      <c r="N614" s="16">
        <v>6.8663880000000006</v>
      </c>
    </row>
    <row r="615" spans="1:14" x14ac:dyDescent="0.25">
      <c r="A615" s="102" t="s">
        <v>700</v>
      </c>
      <c r="B615" s="102" t="s">
        <v>622</v>
      </c>
      <c r="C615" s="102">
        <v>10</v>
      </c>
      <c r="D615" s="102">
        <v>5</v>
      </c>
      <c r="E615" s="102">
        <v>5</v>
      </c>
      <c r="F615" s="102">
        <v>110</v>
      </c>
      <c r="G615" s="102">
        <v>110</v>
      </c>
      <c r="H615" s="102">
        <v>100</v>
      </c>
      <c r="I615" s="16">
        <v>5.5633319999999999</v>
      </c>
      <c r="J615" s="102">
        <v>123</v>
      </c>
      <c r="K615" s="102">
        <v>10421</v>
      </c>
      <c r="L615" s="102">
        <v>3640</v>
      </c>
      <c r="M615" s="102" t="s">
        <v>120</v>
      </c>
      <c r="N615" s="16">
        <v>7.394444</v>
      </c>
    </row>
    <row r="616" spans="1:14" x14ac:dyDescent="0.25">
      <c r="A616" s="102" t="s">
        <v>700</v>
      </c>
      <c r="B616" s="102" t="s">
        <v>623</v>
      </c>
      <c r="C616" s="102">
        <v>1</v>
      </c>
      <c r="D616" s="102">
        <v>0</v>
      </c>
      <c r="E616" s="102">
        <v>1</v>
      </c>
      <c r="F616" s="102">
        <v>177</v>
      </c>
      <c r="G616" s="102">
        <v>177</v>
      </c>
      <c r="H616" s="102">
        <v>132</v>
      </c>
      <c r="I616" s="16">
        <v>4.8683319999999997</v>
      </c>
      <c r="J616" s="102">
        <v>179</v>
      </c>
      <c r="K616" s="102">
        <v>4425</v>
      </c>
      <c r="L616" s="102">
        <v>4145</v>
      </c>
      <c r="M616" s="102" t="s">
        <v>35</v>
      </c>
      <c r="N616" s="16">
        <v>6.8908319999999996</v>
      </c>
    </row>
    <row r="617" spans="1:14" x14ac:dyDescent="0.25">
      <c r="A617" s="102" t="s">
        <v>700</v>
      </c>
      <c r="B617" s="102" t="s">
        <v>624</v>
      </c>
      <c r="C617" s="102">
        <v>4</v>
      </c>
      <c r="D617" s="102">
        <v>1</v>
      </c>
      <c r="E617" s="102">
        <v>3</v>
      </c>
      <c r="F617" s="102">
        <v>120</v>
      </c>
      <c r="G617" s="102">
        <v>120</v>
      </c>
      <c r="H617" s="102">
        <v>63</v>
      </c>
      <c r="I617" s="16">
        <v>4.6977760000000002</v>
      </c>
      <c r="J617" s="102">
        <v>130</v>
      </c>
      <c r="K617" s="102">
        <v>6025</v>
      </c>
      <c r="L617" s="102">
        <v>4361</v>
      </c>
      <c r="M617" s="102" t="s">
        <v>436</v>
      </c>
      <c r="N617" s="16">
        <v>5.1888879999999995</v>
      </c>
    </row>
    <row r="618" spans="1:14" x14ac:dyDescent="0.25">
      <c r="A618" s="102" t="s">
        <v>700</v>
      </c>
      <c r="B618" s="102" t="s">
        <v>645</v>
      </c>
      <c r="C618" s="102">
        <v>2</v>
      </c>
      <c r="D618" s="102">
        <v>2</v>
      </c>
      <c r="E618" s="102">
        <v>0</v>
      </c>
      <c r="F618" s="102">
        <v>186</v>
      </c>
      <c r="G618" s="102">
        <v>187</v>
      </c>
      <c r="H618" s="102">
        <v>162</v>
      </c>
      <c r="I618" s="16">
        <v>6.2386100000000004</v>
      </c>
      <c r="J618" s="102">
        <v>209</v>
      </c>
      <c r="K618" s="102">
        <v>10422</v>
      </c>
      <c r="L618" s="102">
        <v>1843</v>
      </c>
      <c r="M618" s="102" t="s">
        <v>477</v>
      </c>
      <c r="N618" s="16">
        <v>6.9880550000000001</v>
      </c>
    </row>
    <row r="619" spans="1:14" x14ac:dyDescent="0.25">
      <c r="A619" s="102" t="s">
        <v>700</v>
      </c>
      <c r="B619" s="102" t="s">
        <v>674</v>
      </c>
      <c r="C619" s="102">
        <v>1</v>
      </c>
      <c r="D619" s="102">
        <v>0</v>
      </c>
      <c r="E619" s="102">
        <v>1</v>
      </c>
      <c r="F619" s="102">
        <v>205</v>
      </c>
      <c r="G619" s="102">
        <v>207</v>
      </c>
      <c r="H619" s="102">
        <v>200</v>
      </c>
      <c r="I619" s="16">
        <v>5.2802769999999999</v>
      </c>
      <c r="J619" s="102">
        <v>211</v>
      </c>
      <c r="K619" s="102">
        <v>4468</v>
      </c>
      <c r="L619" s="102">
        <v>4920</v>
      </c>
      <c r="M619" s="102" t="s">
        <v>219</v>
      </c>
      <c r="N619" s="16">
        <v>6.2180549999999997</v>
      </c>
    </row>
    <row r="620" spans="1:14" x14ac:dyDescent="0.25">
      <c r="A620" s="102" t="s">
        <v>700</v>
      </c>
      <c r="B620" s="102" t="s">
        <v>627</v>
      </c>
      <c r="C620" s="102">
        <v>1</v>
      </c>
      <c r="D620" s="102">
        <v>0</v>
      </c>
      <c r="E620" s="102">
        <v>1</v>
      </c>
      <c r="F620" s="102">
        <v>187</v>
      </c>
      <c r="G620" s="102">
        <v>188</v>
      </c>
      <c r="H620" s="102">
        <v>132</v>
      </c>
      <c r="I620" s="16">
        <v>5.8422219999999996</v>
      </c>
      <c r="J620" s="102">
        <v>192</v>
      </c>
      <c r="K620" s="102">
        <v>4459</v>
      </c>
      <c r="L620" s="102">
        <v>4880</v>
      </c>
      <c r="M620" s="102" t="s">
        <v>121</v>
      </c>
      <c r="N620" s="16">
        <v>6.8005550000000001</v>
      </c>
    </row>
    <row r="621" spans="1:14" x14ac:dyDescent="0.25">
      <c r="A621" s="102" t="s">
        <v>700</v>
      </c>
      <c r="B621" s="102" t="s">
        <v>649</v>
      </c>
      <c r="C621" s="102">
        <v>6</v>
      </c>
      <c r="D621" s="102">
        <v>2</v>
      </c>
      <c r="E621" s="102">
        <v>4</v>
      </c>
      <c r="F621" s="102">
        <v>140</v>
      </c>
      <c r="G621" s="102">
        <v>142</v>
      </c>
      <c r="H621" s="102">
        <v>135</v>
      </c>
      <c r="I621" s="16">
        <v>4.3108329999999997</v>
      </c>
      <c r="J621" s="102">
        <v>142</v>
      </c>
      <c r="K621" s="102">
        <v>5497</v>
      </c>
      <c r="L621" s="102">
        <v>1296</v>
      </c>
      <c r="M621" s="102" t="s">
        <v>557</v>
      </c>
      <c r="N621" s="16">
        <v>4.9052769999999999</v>
      </c>
    </row>
    <row r="622" spans="1:14" x14ac:dyDescent="0.25">
      <c r="A622" s="102" t="s">
        <v>700</v>
      </c>
      <c r="B622" s="102" t="s">
        <v>629</v>
      </c>
      <c r="C622" s="102">
        <v>1</v>
      </c>
      <c r="D622" s="102">
        <v>0</v>
      </c>
      <c r="E622" s="102">
        <v>1</v>
      </c>
      <c r="F622" s="102">
        <v>165</v>
      </c>
      <c r="G622" s="102">
        <v>165</v>
      </c>
      <c r="H622" s="102">
        <v>144</v>
      </c>
      <c r="I622" s="16">
        <v>4.9263880000000002</v>
      </c>
      <c r="J622" s="102">
        <v>174</v>
      </c>
      <c r="K622" s="102">
        <v>5269</v>
      </c>
      <c r="L622" s="102">
        <v>3235</v>
      </c>
      <c r="M622" s="102" t="s">
        <v>87</v>
      </c>
      <c r="N622" s="16">
        <v>6.8813880000000003</v>
      </c>
    </row>
    <row r="623" spans="1:14" x14ac:dyDescent="0.25">
      <c r="A623" s="102" t="s">
        <v>700</v>
      </c>
      <c r="B623" s="102" t="s">
        <v>630</v>
      </c>
      <c r="C623" s="102">
        <v>3</v>
      </c>
      <c r="D623" s="102">
        <v>1</v>
      </c>
      <c r="E623" s="102">
        <v>2</v>
      </c>
      <c r="F623" s="102">
        <v>75</v>
      </c>
      <c r="G623" s="102">
        <v>75</v>
      </c>
      <c r="H623" s="102">
        <v>71</v>
      </c>
      <c r="I623" s="16">
        <v>4.2072219999999998</v>
      </c>
      <c r="J623" s="102">
        <v>77</v>
      </c>
      <c r="K623" s="102">
        <v>8388</v>
      </c>
      <c r="L623" s="102">
        <v>1573</v>
      </c>
      <c r="M623" s="102" t="s">
        <v>516</v>
      </c>
      <c r="N623" s="16">
        <v>4.8375000000000004</v>
      </c>
    </row>
    <row r="624" spans="1:14" x14ac:dyDescent="0.25">
      <c r="A624" s="102" t="s">
        <v>700</v>
      </c>
      <c r="B624" s="102" t="s">
        <v>631</v>
      </c>
      <c r="C624" s="102">
        <v>1</v>
      </c>
      <c r="D624" s="102">
        <v>0</v>
      </c>
      <c r="E624" s="102">
        <v>1</v>
      </c>
      <c r="F624" s="102">
        <v>145</v>
      </c>
      <c r="G624" s="102">
        <v>146</v>
      </c>
      <c r="H624" s="102">
        <v>127</v>
      </c>
      <c r="I624" s="16">
        <v>4.3211110000000001</v>
      </c>
      <c r="J624" s="102">
        <v>155</v>
      </c>
      <c r="K624" s="102">
        <v>4689</v>
      </c>
      <c r="L624" s="102">
        <v>1368</v>
      </c>
      <c r="M624" s="102" t="s">
        <v>611</v>
      </c>
      <c r="N624" s="16">
        <v>4.9166660000000002</v>
      </c>
    </row>
    <row r="625" spans="1:14" x14ac:dyDescent="0.25">
      <c r="A625" s="102" t="s">
        <v>700</v>
      </c>
      <c r="B625" s="102" t="s">
        <v>650</v>
      </c>
      <c r="C625" s="102">
        <v>25</v>
      </c>
      <c r="D625" s="102">
        <v>2</v>
      </c>
      <c r="E625" s="102">
        <v>23</v>
      </c>
      <c r="F625" s="102">
        <v>183</v>
      </c>
      <c r="G625" s="102">
        <v>184</v>
      </c>
      <c r="H625" s="102">
        <v>179</v>
      </c>
      <c r="I625" s="16">
        <v>5.1997200000000001</v>
      </c>
      <c r="J625" s="102">
        <v>217</v>
      </c>
      <c r="K625" s="102">
        <v>8860</v>
      </c>
      <c r="L625" s="102">
        <v>1913</v>
      </c>
      <c r="M625" s="102" t="s">
        <v>555</v>
      </c>
      <c r="N625" s="16">
        <v>6.8722199999999996</v>
      </c>
    </row>
    <row r="626" spans="1:14" x14ac:dyDescent="0.25">
      <c r="A626" s="102" t="s">
        <v>700</v>
      </c>
      <c r="B626" s="102" t="s">
        <v>677</v>
      </c>
      <c r="C626" s="102">
        <v>8</v>
      </c>
      <c r="D626" s="102">
        <v>0</v>
      </c>
      <c r="E626" s="102">
        <v>8</v>
      </c>
      <c r="F626" s="102">
        <v>138</v>
      </c>
      <c r="G626" s="102">
        <v>138</v>
      </c>
      <c r="H626" s="102">
        <v>91</v>
      </c>
      <c r="I626" s="16">
        <v>5.2283330000000001</v>
      </c>
      <c r="J626" s="102">
        <v>139</v>
      </c>
      <c r="K626" s="102">
        <v>5491</v>
      </c>
      <c r="L626" s="102">
        <v>4040</v>
      </c>
      <c r="M626" s="102" t="s">
        <v>7</v>
      </c>
      <c r="N626" s="16">
        <v>5.9813879999999999</v>
      </c>
    </row>
    <row r="627" spans="1:14" x14ac:dyDescent="0.25">
      <c r="A627" s="102" t="s">
        <v>700</v>
      </c>
      <c r="B627" s="102" t="s">
        <v>632</v>
      </c>
      <c r="C627" s="102">
        <v>2</v>
      </c>
      <c r="D627" s="102">
        <v>1</v>
      </c>
      <c r="E627" s="102">
        <v>1</v>
      </c>
      <c r="F627" s="102">
        <v>42</v>
      </c>
      <c r="G627" s="102">
        <v>45</v>
      </c>
      <c r="H627" s="102">
        <v>40</v>
      </c>
      <c r="I627" s="16">
        <v>2.3149989999999998</v>
      </c>
      <c r="J627" s="102">
        <v>56</v>
      </c>
      <c r="K627" s="102">
        <v>4873</v>
      </c>
      <c r="L627" s="102">
        <v>1405</v>
      </c>
      <c r="M627" s="102" t="s">
        <v>576</v>
      </c>
      <c r="N627" s="16">
        <v>3.1172210000000002</v>
      </c>
    </row>
    <row r="628" spans="1:14" x14ac:dyDescent="0.25">
      <c r="A628" s="102" t="s">
        <v>700</v>
      </c>
      <c r="B628" s="102" t="s">
        <v>651</v>
      </c>
      <c r="C628" s="102">
        <v>9</v>
      </c>
      <c r="D628" s="102">
        <v>0</v>
      </c>
      <c r="E628" s="102">
        <v>9</v>
      </c>
      <c r="F628" s="102">
        <v>133</v>
      </c>
      <c r="G628" s="102">
        <v>133</v>
      </c>
      <c r="H628" s="102">
        <v>96</v>
      </c>
      <c r="I628" s="16">
        <v>4.4166660000000002</v>
      </c>
      <c r="J628" s="102">
        <v>135</v>
      </c>
      <c r="K628" s="102">
        <v>6066</v>
      </c>
      <c r="L628" s="102">
        <v>4110</v>
      </c>
      <c r="M628" s="102" t="s">
        <v>384</v>
      </c>
      <c r="N628" s="16">
        <v>5</v>
      </c>
    </row>
    <row r="629" spans="1:14" x14ac:dyDescent="0.25">
      <c r="A629" s="102" t="s">
        <v>700</v>
      </c>
      <c r="B629" s="102" t="s">
        <v>635</v>
      </c>
      <c r="C629" s="102">
        <v>2</v>
      </c>
      <c r="D629" s="102">
        <v>0</v>
      </c>
      <c r="E629" s="102">
        <v>2</v>
      </c>
      <c r="F629" s="102">
        <v>118</v>
      </c>
      <c r="G629" s="102">
        <v>121</v>
      </c>
      <c r="H629" s="102">
        <v>116</v>
      </c>
      <c r="I629" s="16">
        <v>4.2658329999999998</v>
      </c>
      <c r="J629" s="102">
        <v>133</v>
      </c>
      <c r="K629" s="102">
        <v>4624</v>
      </c>
      <c r="L629" s="102">
        <v>2004</v>
      </c>
      <c r="M629" s="102" t="s">
        <v>612</v>
      </c>
      <c r="N629" s="16">
        <v>4.8730549999999999</v>
      </c>
    </row>
    <row r="630" spans="1:14" x14ac:dyDescent="0.25">
      <c r="A630" s="102" t="s">
        <v>700</v>
      </c>
      <c r="B630" s="102" t="s">
        <v>636</v>
      </c>
      <c r="C630" s="102">
        <v>4</v>
      </c>
      <c r="D630" s="102">
        <v>0</v>
      </c>
      <c r="E630" s="102">
        <v>4</v>
      </c>
      <c r="F630" s="102">
        <v>175</v>
      </c>
      <c r="G630" s="102">
        <v>175</v>
      </c>
      <c r="H630" s="102">
        <v>169</v>
      </c>
      <c r="I630" s="16">
        <v>6.2319430000000002</v>
      </c>
      <c r="J630" s="102">
        <v>173</v>
      </c>
      <c r="K630" s="102">
        <v>6295</v>
      </c>
      <c r="L630" s="102">
        <v>1810</v>
      </c>
      <c r="M630" s="102" t="s">
        <v>572</v>
      </c>
      <c r="N630" s="16">
        <v>6.9008320000000003</v>
      </c>
    </row>
    <row r="631" spans="1:14" x14ac:dyDescent="0.25">
      <c r="A631" s="102" t="s">
        <v>700</v>
      </c>
      <c r="B631" s="102" t="s">
        <v>638</v>
      </c>
      <c r="C631" s="102">
        <v>17</v>
      </c>
      <c r="D631" s="102">
        <v>0</v>
      </c>
      <c r="E631" s="102">
        <v>17</v>
      </c>
      <c r="F631" s="102">
        <v>124</v>
      </c>
      <c r="G631" s="102">
        <v>128</v>
      </c>
      <c r="H631" s="102">
        <v>114</v>
      </c>
      <c r="I631" s="16">
        <v>4.3255549999999996</v>
      </c>
      <c r="J631" s="102">
        <v>138</v>
      </c>
      <c r="K631" s="102">
        <v>6002</v>
      </c>
      <c r="L631" s="102">
        <v>3591</v>
      </c>
      <c r="M631" s="102" t="s">
        <v>390</v>
      </c>
      <c r="N631" s="16">
        <v>4.9322220000000003</v>
      </c>
    </row>
    <row r="632" spans="1:14" x14ac:dyDescent="0.25">
      <c r="A632" s="102" t="s">
        <v>700</v>
      </c>
      <c r="B632" s="102" t="s">
        <v>639</v>
      </c>
      <c r="C632" s="102">
        <v>2</v>
      </c>
      <c r="D632" s="102">
        <v>0</v>
      </c>
      <c r="E632" s="102">
        <v>2</v>
      </c>
      <c r="F632" s="102">
        <v>117</v>
      </c>
      <c r="G632" s="102">
        <v>117</v>
      </c>
      <c r="H632" s="102">
        <v>92</v>
      </c>
      <c r="I632" s="16">
        <v>6.146388</v>
      </c>
      <c r="J632" s="102">
        <v>123</v>
      </c>
      <c r="K632" s="102">
        <v>7478</v>
      </c>
      <c r="L632" s="102">
        <v>2533</v>
      </c>
      <c r="M632" s="102" t="s">
        <v>573</v>
      </c>
      <c r="N632" s="16">
        <v>6.8550000000000004</v>
      </c>
    </row>
    <row r="633" spans="1:14" x14ac:dyDescent="0.25">
      <c r="A633" s="102" t="s">
        <v>700</v>
      </c>
      <c r="B633" s="102" t="s">
        <v>678</v>
      </c>
      <c r="C633" s="102">
        <v>7</v>
      </c>
      <c r="D633" s="102">
        <v>2</v>
      </c>
      <c r="E633" s="102">
        <v>5</v>
      </c>
      <c r="F633" s="102">
        <v>97</v>
      </c>
      <c r="G633" s="102">
        <v>99</v>
      </c>
      <c r="H633" s="102">
        <v>74</v>
      </c>
      <c r="I633" s="16">
        <v>4.6519440000000003</v>
      </c>
      <c r="J633" s="102">
        <v>127</v>
      </c>
      <c r="K633" s="102">
        <v>8441</v>
      </c>
      <c r="L633" s="102">
        <v>4079</v>
      </c>
      <c r="M633" s="102" t="s">
        <v>123</v>
      </c>
      <c r="N633" s="16">
        <v>6.8369439999999999</v>
      </c>
    </row>
    <row r="634" spans="1:14" x14ac:dyDescent="0.25">
      <c r="A634" s="102" t="s">
        <v>700</v>
      </c>
      <c r="B634" s="102" t="s">
        <v>640</v>
      </c>
      <c r="C634" s="102">
        <v>4</v>
      </c>
      <c r="D634" s="102">
        <v>0</v>
      </c>
      <c r="E634" s="102">
        <v>4</v>
      </c>
      <c r="F634" s="102">
        <v>234</v>
      </c>
      <c r="G634" s="102">
        <v>234</v>
      </c>
      <c r="H634" s="102">
        <v>217</v>
      </c>
      <c r="I634" s="16">
        <v>5.9524999999999997</v>
      </c>
      <c r="J634" s="102">
        <v>241</v>
      </c>
      <c r="K634" s="102">
        <v>5723</v>
      </c>
      <c r="L634" s="102">
        <v>5042</v>
      </c>
      <c r="M634" s="102" t="s">
        <v>389</v>
      </c>
      <c r="N634" s="16">
        <v>6.8194439999999998</v>
      </c>
    </row>
    <row r="635" spans="1:14" x14ac:dyDescent="0.25">
      <c r="A635" s="102" t="s">
        <v>700</v>
      </c>
      <c r="B635" s="102" t="s">
        <v>641</v>
      </c>
      <c r="C635" s="102">
        <v>3</v>
      </c>
      <c r="D635" s="102">
        <v>0</v>
      </c>
      <c r="E635" s="102">
        <v>3</v>
      </c>
      <c r="F635" s="102">
        <v>146</v>
      </c>
      <c r="G635" s="102">
        <v>146</v>
      </c>
      <c r="H635" s="102">
        <v>133</v>
      </c>
      <c r="I635" s="16">
        <v>4.315277</v>
      </c>
      <c r="J635" s="102">
        <v>150</v>
      </c>
      <c r="K635" s="102">
        <v>4641</v>
      </c>
      <c r="L635" s="102">
        <v>2048</v>
      </c>
      <c r="M635" s="102" t="s">
        <v>590</v>
      </c>
      <c r="N635" s="16">
        <v>4.8880549999999996</v>
      </c>
    </row>
    <row r="636" spans="1:14" x14ac:dyDescent="0.25">
      <c r="A636" s="102" t="s">
        <v>700</v>
      </c>
      <c r="B636" s="102" t="s">
        <v>642</v>
      </c>
      <c r="C636" s="102">
        <v>12</v>
      </c>
      <c r="D636" s="102">
        <v>2</v>
      </c>
      <c r="E636" s="102">
        <v>10</v>
      </c>
      <c r="F636" s="102">
        <v>143</v>
      </c>
      <c r="G636" s="102">
        <v>144</v>
      </c>
      <c r="H636" s="102">
        <v>118</v>
      </c>
      <c r="I636" s="16">
        <v>4.0822219999999998</v>
      </c>
      <c r="J636" s="102">
        <v>161</v>
      </c>
      <c r="K636" s="102">
        <v>4440</v>
      </c>
      <c r="L636" s="102">
        <v>3143</v>
      </c>
      <c r="M636" s="102" t="s">
        <v>11</v>
      </c>
      <c r="N636" s="16">
        <v>5.9766659999999998</v>
      </c>
    </row>
    <row r="637" spans="1:14" x14ac:dyDescent="0.25">
      <c r="A637" s="102" t="s">
        <v>700</v>
      </c>
      <c r="B637" s="102" t="s">
        <v>643</v>
      </c>
      <c r="C637" s="102">
        <v>5</v>
      </c>
      <c r="D637" s="102">
        <v>0</v>
      </c>
      <c r="E637" s="102">
        <v>5</v>
      </c>
      <c r="F637" s="102">
        <v>161</v>
      </c>
      <c r="G637" s="102">
        <v>161</v>
      </c>
      <c r="H637" s="102">
        <v>155</v>
      </c>
      <c r="I637" s="16">
        <v>4.6516650000000004</v>
      </c>
      <c r="J637" s="102">
        <v>169</v>
      </c>
      <c r="K637" s="102">
        <v>5479</v>
      </c>
      <c r="L637" s="102">
        <v>3018</v>
      </c>
      <c r="M637" s="102" t="s">
        <v>85</v>
      </c>
      <c r="N637" s="16">
        <v>6.6830540000000003</v>
      </c>
    </row>
    <row r="638" spans="1:14" x14ac:dyDescent="0.25">
      <c r="A638" s="102" t="s">
        <v>700</v>
      </c>
      <c r="B638" s="102" t="s">
        <v>644</v>
      </c>
      <c r="C638" s="102">
        <v>1</v>
      </c>
      <c r="D638" s="102">
        <v>1</v>
      </c>
      <c r="E638" s="102">
        <v>0</v>
      </c>
      <c r="F638" s="102">
        <v>125</v>
      </c>
      <c r="G638" s="102">
        <v>125</v>
      </c>
      <c r="H638" s="102">
        <v>69</v>
      </c>
      <c r="I638" s="16">
        <v>4.7327770000000005</v>
      </c>
      <c r="J638" s="102">
        <v>141</v>
      </c>
      <c r="K638" s="102">
        <v>5953</v>
      </c>
      <c r="L638" s="102">
        <v>4708</v>
      </c>
      <c r="M638" s="102" t="s">
        <v>260</v>
      </c>
      <c r="N638" s="16">
        <v>6.7433330000000007</v>
      </c>
    </row>
    <row r="639" spans="1:14" x14ac:dyDescent="0.25">
      <c r="A639" s="102" t="s">
        <v>701</v>
      </c>
      <c r="B639" s="102" t="s">
        <v>614</v>
      </c>
      <c r="C639" s="102">
        <v>4</v>
      </c>
      <c r="D639" s="102">
        <v>0</v>
      </c>
      <c r="E639" s="102">
        <v>4</v>
      </c>
      <c r="F639" s="102">
        <v>162</v>
      </c>
      <c r="G639" s="102">
        <v>175</v>
      </c>
      <c r="H639" s="102">
        <v>147</v>
      </c>
      <c r="I639" s="16">
        <v>6.208609</v>
      </c>
      <c r="J639" s="102">
        <v>185</v>
      </c>
      <c r="K639" s="102">
        <v>5435</v>
      </c>
      <c r="L639" s="102">
        <v>2335</v>
      </c>
      <c r="M639" s="102" t="s">
        <v>518</v>
      </c>
      <c r="N639" s="16">
        <v>6.8749980000000006</v>
      </c>
    </row>
    <row r="640" spans="1:14" x14ac:dyDescent="0.25">
      <c r="A640" s="102" t="s">
        <v>701</v>
      </c>
      <c r="B640" s="102" t="s">
        <v>615</v>
      </c>
      <c r="C640" s="102">
        <v>9</v>
      </c>
      <c r="D640" s="102">
        <v>0</v>
      </c>
      <c r="E640" s="102">
        <v>9</v>
      </c>
      <c r="F640" s="102">
        <v>177</v>
      </c>
      <c r="G640" s="102">
        <v>184</v>
      </c>
      <c r="H640" s="102">
        <v>153</v>
      </c>
      <c r="I640" s="16">
        <v>5.2649999999999997</v>
      </c>
      <c r="J640" s="102">
        <v>187</v>
      </c>
      <c r="K640" s="102">
        <v>5618</v>
      </c>
      <c r="L640" s="102">
        <v>5052</v>
      </c>
      <c r="M640" s="102" t="s">
        <v>397</v>
      </c>
      <c r="N640" s="16">
        <v>5.9344440000000001</v>
      </c>
    </row>
    <row r="641" spans="1:14" x14ac:dyDescent="0.25">
      <c r="A641" s="102" t="s">
        <v>701</v>
      </c>
      <c r="B641" s="102" t="s">
        <v>648</v>
      </c>
      <c r="C641" s="102">
        <v>1</v>
      </c>
      <c r="D641" s="102">
        <v>0</v>
      </c>
      <c r="E641" s="102">
        <v>1</v>
      </c>
      <c r="F641" s="102">
        <v>41</v>
      </c>
      <c r="G641" s="102">
        <v>41</v>
      </c>
      <c r="H641" s="102">
        <v>32</v>
      </c>
      <c r="I641" s="16">
        <v>1.5141659999999999</v>
      </c>
      <c r="J641" s="102">
        <v>47</v>
      </c>
      <c r="K641" s="102">
        <v>2443</v>
      </c>
      <c r="L641" s="102">
        <v>1299</v>
      </c>
      <c r="M641" s="102" t="s">
        <v>503</v>
      </c>
      <c r="N641" s="16">
        <v>4.9497220000000004</v>
      </c>
    </row>
    <row r="642" spans="1:14" x14ac:dyDescent="0.25">
      <c r="A642" s="102" t="s">
        <v>701</v>
      </c>
      <c r="B642" s="102" t="s">
        <v>652</v>
      </c>
      <c r="C642" s="102">
        <v>8</v>
      </c>
      <c r="D642" s="102">
        <v>0</v>
      </c>
      <c r="E642" s="102">
        <v>8</v>
      </c>
      <c r="F642" s="102">
        <v>236</v>
      </c>
      <c r="G642" s="102">
        <v>237</v>
      </c>
      <c r="H642" s="102">
        <v>215</v>
      </c>
      <c r="I642" s="16">
        <v>5.2230549999999996</v>
      </c>
      <c r="J642" s="102">
        <v>244</v>
      </c>
      <c r="K642" s="102">
        <v>5588</v>
      </c>
      <c r="L642" s="102">
        <v>2695</v>
      </c>
      <c r="M642" s="102" t="s">
        <v>502</v>
      </c>
      <c r="N642" s="16">
        <v>5.9855549999999997</v>
      </c>
    </row>
    <row r="643" spans="1:14" x14ac:dyDescent="0.25">
      <c r="A643" s="102" t="s">
        <v>701</v>
      </c>
      <c r="B643" s="102" t="s">
        <v>647</v>
      </c>
      <c r="C643" s="102">
        <v>3</v>
      </c>
      <c r="D643" s="102">
        <v>1</v>
      </c>
      <c r="E643" s="102">
        <v>2</v>
      </c>
      <c r="F643" s="102">
        <v>242</v>
      </c>
      <c r="G643" s="102">
        <v>242</v>
      </c>
      <c r="H643" s="102">
        <v>234</v>
      </c>
      <c r="I643" s="16">
        <v>6.1461099999999993</v>
      </c>
      <c r="J643" s="102">
        <v>239</v>
      </c>
      <c r="K643" s="102">
        <v>6536</v>
      </c>
      <c r="L643" s="102">
        <v>3163</v>
      </c>
      <c r="M643" s="102" t="s">
        <v>517</v>
      </c>
      <c r="N643" s="16">
        <v>7.8349989999999998</v>
      </c>
    </row>
    <row r="644" spans="1:14" x14ac:dyDescent="0.25">
      <c r="A644" s="102" t="s">
        <v>701</v>
      </c>
      <c r="B644" s="102" t="s">
        <v>617</v>
      </c>
      <c r="C644" s="102">
        <v>8</v>
      </c>
      <c r="D644" s="102">
        <v>2</v>
      </c>
      <c r="E644" s="102">
        <v>6</v>
      </c>
      <c r="F644" s="102">
        <v>179</v>
      </c>
      <c r="G644" s="102">
        <v>180</v>
      </c>
      <c r="H644" s="102">
        <v>172</v>
      </c>
      <c r="I644" s="16">
        <v>5.8872210000000003</v>
      </c>
      <c r="J644" s="102">
        <v>189</v>
      </c>
      <c r="K644" s="102">
        <v>8038</v>
      </c>
      <c r="L644" s="102">
        <v>1532</v>
      </c>
      <c r="M644" s="102" t="s">
        <v>571</v>
      </c>
      <c r="N644" s="16">
        <v>6.8927769999999997</v>
      </c>
    </row>
    <row r="645" spans="1:14" x14ac:dyDescent="0.25">
      <c r="A645" s="102" t="s">
        <v>701</v>
      </c>
      <c r="B645" s="102" t="s">
        <v>618</v>
      </c>
      <c r="C645" s="102">
        <v>8</v>
      </c>
      <c r="D645" s="102">
        <v>0</v>
      </c>
      <c r="E645" s="102">
        <v>8</v>
      </c>
      <c r="F645" s="102">
        <v>180</v>
      </c>
      <c r="G645" s="102">
        <v>191</v>
      </c>
      <c r="H645" s="102">
        <v>124</v>
      </c>
      <c r="I645" s="16">
        <v>5.27</v>
      </c>
      <c r="J645" s="102">
        <v>190</v>
      </c>
      <c r="K645" s="102">
        <v>5403</v>
      </c>
      <c r="L645" s="102">
        <v>5784</v>
      </c>
      <c r="M645" s="102" t="s">
        <v>451</v>
      </c>
      <c r="N645" s="16">
        <v>5.9452769999999999</v>
      </c>
    </row>
    <row r="646" spans="1:14" x14ac:dyDescent="0.25">
      <c r="A646" s="102" t="s">
        <v>701</v>
      </c>
      <c r="B646" s="102" t="s">
        <v>619</v>
      </c>
      <c r="C646" s="102">
        <v>1</v>
      </c>
      <c r="D646" s="102">
        <v>0</v>
      </c>
      <c r="E646" s="102">
        <v>1</v>
      </c>
      <c r="F646" s="102">
        <v>107</v>
      </c>
      <c r="G646" s="102">
        <v>108</v>
      </c>
      <c r="H646" s="102">
        <v>97</v>
      </c>
      <c r="I646" s="16">
        <v>5.1563879999999997</v>
      </c>
      <c r="J646" s="102">
        <v>114</v>
      </c>
      <c r="K646" s="102">
        <v>5521</v>
      </c>
      <c r="L646" s="102">
        <v>2696</v>
      </c>
      <c r="M646" s="102" t="s">
        <v>138</v>
      </c>
      <c r="N646" s="16">
        <v>6.0019429999999998</v>
      </c>
    </row>
    <row r="647" spans="1:14" x14ac:dyDescent="0.25">
      <c r="A647" s="102" t="s">
        <v>701</v>
      </c>
      <c r="B647" s="102" t="s">
        <v>620</v>
      </c>
      <c r="C647" s="102">
        <v>7</v>
      </c>
      <c r="D647" s="102">
        <v>0</v>
      </c>
      <c r="E647" s="102">
        <v>7</v>
      </c>
      <c r="F647" s="102">
        <v>116</v>
      </c>
      <c r="G647" s="102">
        <v>122</v>
      </c>
      <c r="H647" s="102">
        <v>86</v>
      </c>
      <c r="I647" s="16">
        <v>5.0266649999999995</v>
      </c>
      <c r="J647" s="102">
        <v>139</v>
      </c>
      <c r="K647" s="102">
        <v>5600</v>
      </c>
      <c r="L647" s="102">
        <v>3754</v>
      </c>
      <c r="M647" s="102" t="s">
        <v>117</v>
      </c>
      <c r="N647" s="16">
        <v>5.9605540000000001</v>
      </c>
    </row>
    <row r="648" spans="1:14" x14ac:dyDescent="0.25">
      <c r="A648" s="102" t="s">
        <v>701</v>
      </c>
      <c r="B648" s="102" t="s">
        <v>621</v>
      </c>
      <c r="C648" s="102">
        <v>3</v>
      </c>
      <c r="D648" s="102">
        <v>1</v>
      </c>
      <c r="E648" s="102">
        <v>2</v>
      </c>
      <c r="F648" s="102">
        <v>220</v>
      </c>
      <c r="G648" s="102">
        <v>224</v>
      </c>
      <c r="H648" s="102">
        <v>206</v>
      </c>
      <c r="I648" s="16">
        <v>6.3766660000000002</v>
      </c>
      <c r="J648" s="102">
        <v>228</v>
      </c>
      <c r="K648" s="102">
        <v>5032</v>
      </c>
      <c r="L648" s="102">
        <v>4035</v>
      </c>
      <c r="M648" s="102" t="s">
        <v>212</v>
      </c>
      <c r="N648" s="16">
        <v>6.9580549999999999</v>
      </c>
    </row>
    <row r="649" spans="1:14" x14ac:dyDescent="0.25">
      <c r="A649" s="102" t="s">
        <v>701</v>
      </c>
      <c r="B649" s="102" t="s">
        <v>622</v>
      </c>
      <c r="C649" s="102">
        <v>7</v>
      </c>
      <c r="D649" s="102">
        <v>0</v>
      </c>
      <c r="E649" s="102">
        <v>7</v>
      </c>
      <c r="F649" s="102">
        <v>134</v>
      </c>
      <c r="G649" s="102">
        <v>134</v>
      </c>
      <c r="H649" s="102">
        <v>129</v>
      </c>
      <c r="I649" s="16">
        <v>4.032222</v>
      </c>
      <c r="J649" s="102">
        <v>139</v>
      </c>
      <c r="K649" s="102">
        <v>6150</v>
      </c>
      <c r="L649" s="102">
        <v>2277</v>
      </c>
      <c r="M649" s="102" t="s">
        <v>120</v>
      </c>
      <c r="N649" s="16">
        <v>4.4972219999999998</v>
      </c>
    </row>
    <row r="650" spans="1:14" x14ac:dyDescent="0.25">
      <c r="A650" s="102" t="s">
        <v>701</v>
      </c>
      <c r="B650" s="102" t="s">
        <v>623</v>
      </c>
      <c r="C650" s="102">
        <v>0</v>
      </c>
      <c r="D650" s="102">
        <v>0</v>
      </c>
      <c r="E650" s="102">
        <v>0</v>
      </c>
      <c r="F650" s="102">
        <v>200</v>
      </c>
      <c r="G650" s="102">
        <v>201</v>
      </c>
      <c r="H650" s="102">
        <v>166</v>
      </c>
      <c r="I650" s="16">
        <v>4.9711109999999996</v>
      </c>
      <c r="J650" s="102">
        <v>202</v>
      </c>
      <c r="K650" s="102">
        <v>4977</v>
      </c>
      <c r="L650" s="102">
        <v>3718</v>
      </c>
      <c r="M650" s="102" t="s">
        <v>35</v>
      </c>
      <c r="N650" s="16">
        <v>7.0091659999999996</v>
      </c>
    </row>
    <row r="651" spans="1:14" x14ac:dyDescent="0.25">
      <c r="A651" s="102" t="s">
        <v>701</v>
      </c>
      <c r="B651" s="102" t="s">
        <v>624</v>
      </c>
      <c r="C651" s="102">
        <v>3</v>
      </c>
      <c r="D651" s="102">
        <v>1</v>
      </c>
      <c r="E651" s="102">
        <v>2</v>
      </c>
      <c r="F651" s="102">
        <v>91</v>
      </c>
      <c r="G651" s="102">
        <v>92</v>
      </c>
      <c r="H651" s="102">
        <v>53</v>
      </c>
      <c r="I651" s="16">
        <v>3.8697219999999999</v>
      </c>
      <c r="J651" s="102">
        <v>100</v>
      </c>
      <c r="K651" s="102">
        <v>5088</v>
      </c>
      <c r="L651" s="102">
        <v>3615</v>
      </c>
      <c r="M651" s="102" t="s">
        <v>436</v>
      </c>
      <c r="N651" s="16">
        <v>4.4441660000000001</v>
      </c>
    </row>
    <row r="652" spans="1:14" x14ac:dyDescent="0.25">
      <c r="A652" s="102" t="s">
        <v>701</v>
      </c>
      <c r="B652" s="102" t="s">
        <v>645</v>
      </c>
      <c r="C652" s="102">
        <v>0</v>
      </c>
      <c r="D652" s="102">
        <v>0</v>
      </c>
      <c r="E652" s="102">
        <v>0</v>
      </c>
      <c r="F652" s="102">
        <v>86</v>
      </c>
      <c r="G652" s="102">
        <v>89</v>
      </c>
      <c r="H652" s="102">
        <v>77</v>
      </c>
      <c r="I652" s="16">
        <v>3.3722219999999998</v>
      </c>
      <c r="J652" s="102">
        <v>97</v>
      </c>
      <c r="K652" s="102">
        <v>3201</v>
      </c>
      <c r="L652" s="102">
        <v>560</v>
      </c>
      <c r="M652" s="102" t="s">
        <v>477</v>
      </c>
      <c r="N652" s="16">
        <v>6.8533330000000001</v>
      </c>
    </row>
    <row r="653" spans="1:14" x14ac:dyDescent="0.25">
      <c r="A653" s="102" t="s">
        <v>701</v>
      </c>
      <c r="B653" s="102" t="s">
        <v>674</v>
      </c>
      <c r="C653" s="102">
        <v>1</v>
      </c>
      <c r="D653" s="102">
        <v>0</v>
      </c>
      <c r="E653" s="102">
        <v>1</v>
      </c>
      <c r="F653" s="102">
        <v>189</v>
      </c>
      <c r="G653" s="102">
        <v>192</v>
      </c>
      <c r="H653" s="102">
        <v>177</v>
      </c>
      <c r="I653" s="16">
        <v>4.7958320000000008</v>
      </c>
      <c r="J653" s="102">
        <v>197</v>
      </c>
      <c r="K653" s="102">
        <v>4347</v>
      </c>
      <c r="L653" s="102">
        <v>4787</v>
      </c>
      <c r="M653" s="102" t="s">
        <v>219</v>
      </c>
      <c r="N653" s="16">
        <v>6.025277</v>
      </c>
    </row>
    <row r="654" spans="1:14" x14ac:dyDescent="0.25">
      <c r="A654" s="102" t="s">
        <v>701</v>
      </c>
      <c r="B654" s="102" t="s">
        <v>627</v>
      </c>
      <c r="C654" s="102">
        <v>1</v>
      </c>
      <c r="D654" s="102">
        <v>0</v>
      </c>
      <c r="E654" s="102">
        <v>1</v>
      </c>
      <c r="F654" s="102">
        <v>185</v>
      </c>
      <c r="G654" s="102">
        <v>185</v>
      </c>
      <c r="H654" s="102">
        <v>143</v>
      </c>
      <c r="I654" s="16">
        <v>6.1680549999999998</v>
      </c>
      <c r="J654" s="102">
        <v>189</v>
      </c>
      <c r="K654" s="102">
        <v>5564</v>
      </c>
      <c r="L654" s="102">
        <v>5102</v>
      </c>
      <c r="M654" s="102" t="s">
        <v>121</v>
      </c>
      <c r="N654" s="16">
        <v>6.7902770000000006</v>
      </c>
    </row>
    <row r="655" spans="1:14" x14ac:dyDescent="0.25">
      <c r="A655" s="102" t="s">
        <v>701</v>
      </c>
      <c r="B655" s="102" t="s">
        <v>649</v>
      </c>
      <c r="C655" s="102">
        <v>4</v>
      </c>
      <c r="D655" s="102">
        <v>0</v>
      </c>
      <c r="E655" s="102">
        <v>4</v>
      </c>
      <c r="F655" s="102">
        <v>168</v>
      </c>
      <c r="G655" s="102">
        <v>170</v>
      </c>
      <c r="H655" s="102">
        <v>156</v>
      </c>
      <c r="I655" s="16">
        <v>4.4091659999999999</v>
      </c>
      <c r="J655" s="102">
        <v>175</v>
      </c>
      <c r="K655" s="102">
        <v>4320</v>
      </c>
      <c r="L655" s="102">
        <v>1039</v>
      </c>
      <c r="M655" s="102" t="s">
        <v>557</v>
      </c>
      <c r="N655" s="16">
        <v>4.9913879999999997</v>
      </c>
    </row>
    <row r="656" spans="1:14" x14ac:dyDescent="0.25">
      <c r="A656" s="102" t="s">
        <v>701</v>
      </c>
      <c r="B656" s="102" t="s">
        <v>629</v>
      </c>
      <c r="C656" s="102">
        <v>2</v>
      </c>
      <c r="D656" s="102">
        <v>0</v>
      </c>
      <c r="E656" s="102">
        <v>2</v>
      </c>
      <c r="F656" s="102">
        <v>162</v>
      </c>
      <c r="G656" s="102">
        <v>164</v>
      </c>
      <c r="H656" s="102">
        <v>134</v>
      </c>
      <c r="I656" s="16">
        <v>5.1683319999999995</v>
      </c>
      <c r="J656" s="102">
        <v>170</v>
      </c>
      <c r="K656" s="102">
        <v>4492</v>
      </c>
      <c r="L656" s="102">
        <v>2927</v>
      </c>
      <c r="M656" s="102" t="s">
        <v>87</v>
      </c>
      <c r="N656" s="16">
        <v>6.9827770000000005</v>
      </c>
    </row>
    <row r="657" spans="1:14" x14ac:dyDescent="0.25">
      <c r="A657" s="102" t="s">
        <v>701</v>
      </c>
      <c r="B657" s="102" t="s">
        <v>630</v>
      </c>
      <c r="C657" s="102">
        <v>4</v>
      </c>
      <c r="D657" s="102">
        <v>1</v>
      </c>
      <c r="E657" s="102">
        <v>3</v>
      </c>
      <c r="F657" s="102">
        <v>132</v>
      </c>
      <c r="G657" s="102">
        <v>136</v>
      </c>
      <c r="H657" s="102">
        <v>125</v>
      </c>
      <c r="I657" s="16">
        <v>3.3527770000000001</v>
      </c>
      <c r="J657" s="102">
        <v>134</v>
      </c>
      <c r="K657" s="102">
        <v>6026</v>
      </c>
      <c r="L657" s="102">
        <v>2079</v>
      </c>
      <c r="M657" s="102" t="s">
        <v>516</v>
      </c>
      <c r="N657" s="16">
        <v>4.4077769999999994</v>
      </c>
    </row>
    <row r="658" spans="1:14" x14ac:dyDescent="0.25">
      <c r="A658" s="102" t="s">
        <v>701</v>
      </c>
      <c r="B658" s="102" t="s">
        <v>631</v>
      </c>
      <c r="C658" s="102">
        <v>2</v>
      </c>
      <c r="D658" s="102">
        <v>0</v>
      </c>
      <c r="E658" s="102">
        <v>2</v>
      </c>
      <c r="F658" s="102">
        <v>130</v>
      </c>
      <c r="G658" s="102">
        <v>132</v>
      </c>
      <c r="H658" s="102">
        <v>116</v>
      </c>
      <c r="I658" s="16">
        <v>4.5144440000000001</v>
      </c>
      <c r="J658" s="102">
        <v>137</v>
      </c>
      <c r="K658" s="102">
        <v>6761</v>
      </c>
      <c r="L658" s="102">
        <v>1372</v>
      </c>
      <c r="M658" s="102" t="s">
        <v>611</v>
      </c>
      <c r="N658" s="16">
        <v>4.9944439999999997</v>
      </c>
    </row>
    <row r="659" spans="1:14" x14ac:dyDescent="0.25">
      <c r="A659" s="102" t="s">
        <v>701</v>
      </c>
      <c r="B659" s="102" t="s">
        <v>650</v>
      </c>
      <c r="C659" s="102">
        <v>20</v>
      </c>
      <c r="D659" s="102">
        <v>0</v>
      </c>
      <c r="E659" s="102">
        <v>20</v>
      </c>
      <c r="F659" s="102">
        <v>156</v>
      </c>
      <c r="G659" s="102">
        <v>166</v>
      </c>
      <c r="H659" s="102">
        <v>151</v>
      </c>
      <c r="I659" s="16">
        <v>6.2761100000000001</v>
      </c>
      <c r="J659" s="102">
        <v>169</v>
      </c>
      <c r="K659" s="102">
        <v>7586</v>
      </c>
      <c r="L659" s="102">
        <v>1513</v>
      </c>
      <c r="M659" s="102" t="s">
        <v>555</v>
      </c>
      <c r="N659" s="16">
        <v>6.9369430000000003</v>
      </c>
    </row>
    <row r="660" spans="1:14" x14ac:dyDescent="0.25">
      <c r="A660" s="102" t="s">
        <v>701</v>
      </c>
      <c r="B660" s="102" t="s">
        <v>646</v>
      </c>
      <c r="C660" s="102">
        <v>3</v>
      </c>
      <c r="D660" s="102">
        <v>0</v>
      </c>
      <c r="E660" s="102">
        <v>3</v>
      </c>
      <c r="F660" s="102">
        <v>20</v>
      </c>
      <c r="G660" s="102">
        <v>25</v>
      </c>
      <c r="H660" s="102">
        <v>13</v>
      </c>
      <c r="I660" s="16">
        <v>0.68944399999999995</v>
      </c>
      <c r="J660" s="102">
        <v>26</v>
      </c>
      <c r="K660" s="102">
        <v>1106</v>
      </c>
      <c r="L660" s="102">
        <v>488</v>
      </c>
      <c r="M660" s="102" t="s">
        <v>81</v>
      </c>
      <c r="N660" s="16">
        <v>1.124166</v>
      </c>
    </row>
    <row r="661" spans="1:14" x14ac:dyDescent="0.25">
      <c r="A661" s="102" t="s">
        <v>701</v>
      </c>
      <c r="B661" s="102" t="s">
        <v>677</v>
      </c>
      <c r="C661" s="102">
        <v>4</v>
      </c>
      <c r="D661" s="102">
        <v>0</v>
      </c>
      <c r="E661" s="102">
        <v>4</v>
      </c>
      <c r="F661" s="102">
        <v>70</v>
      </c>
      <c r="G661" s="102">
        <v>70</v>
      </c>
      <c r="H661" s="102">
        <v>54</v>
      </c>
      <c r="I661" s="16">
        <v>5.3213879999999998</v>
      </c>
      <c r="J661" s="102">
        <v>85</v>
      </c>
      <c r="K661" s="102">
        <v>9492</v>
      </c>
      <c r="L661" s="102">
        <v>2854</v>
      </c>
      <c r="M661" s="102" t="s">
        <v>7</v>
      </c>
      <c r="N661" s="16">
        <v>5.969722</v>
      </c>
    </row>
    <row r="662" spans="1:14" x14ac:dyDescent="0.25">
      <c r="A662" s="102" t="s">
        <v>701</v>
      </c>
      <c r="B662" s="102" t="s">
        <v>632</v>
      </c>
      <c r="C662" s="102">
        <v>10</v>
      </c>
      <c r="D662" s="102">
        <v>0</v>
      </c>
      <c r="E662" s="102">
        <v>10</v>
      </c>
      <c r="F662" s="102">
        <v>138</v>
      </c>
      <c r="G662" s="102">
        <v>149</v>
      </c>
      <c r="H662" s="102">
        <v>131</v>
      </c>
      <c r="I662" s="16">
        <v>5.211665</v>
      </c>
      <c r="J662" s="102">
        <v>151</v>
      </c>
      <c r="K662" s="102">
        <v>6767</v>
      </c>
      <c r="L662" s="102">
        <v>1354</v>
      </c>
      <c r="M662" s="102" t="s">
        <v>576</v>
      </c>
      <c r="N662" s="16">
        <v>6.6972209999999999</v>
      </c>
    </row>
    <row r="663" spans="1:14" x14ac:dyDescent="0.25">
      <c r="A663" s="102" t="s">
        <v>701</v>
      </c>
      <c r="B663" s="102" t="s">
        <v>651</v>
      </c>
      <c r="C663" s="102">
        <v>3</v>
      </c>
      <c r="D663" s="102">
        <v>0</v>
      </c>
      <c r="E663" s="102">
        <v>3</v>
      </c>
      <c r="F663" s="102">
        <v>27</v>
      </c>
      <c r="G663" s="102">
        <v>29</v>
      </c>
      <c r="H663" s="102">
        <v>24</v>
      </c>
      <c r="I663" s="16">
        <v>1.525833</v>
      </c>
      <c r="J663" s="102">
        <v>34</v>
      </c>
      <c r="K663" s="102">
        <v>3079</v>
      </c>
      <c r="L663" s="102">
        <v>1008</v>
      </c>
      <c r="M663" s="102" t="s">
        <v>384</v>
      </c>
      <c r="N663" s="16">
        <v>4.966666</v>
      </c>
    </row>
    <row r="664" spans="1:14" x14ac:dyDescent="0.25">
      <c r="A664" s="102" t="s">
        <v>701</v>
      </c>
      <c r="B664" s="102" t="s">
        <v>635</v>
      </c>
      <c r="C664" s="102">
        <v>4</v>
      </c>
      <c r="D664" s="102">
        <v>0</v>
      </c>
      <c r="E664" s="102">
        <v>4</v>
      </c>
      <c r="F664" s="102">
        <v>77</v>
      </c>
      <c r="G664" s="102">
        <v>77</v>
      </c>
      <c r="H664" s="102">
        <v>75</v>
      </c>
      <c r="I664" s="16">
        <v>4.2944440000000004</v>
      </c>
      <c r="J664" s="102">
        <v>85</v>
      </c>
      <c r="K664" s="102">
        <v>7899</v>
      </c>
      <c r="L664" s="102">
        <v>1745</v>
      </c>
      <c r="M664" s="102" t="s">
        <v>612</v>
      </c>
      <c r="N664" s="16">
        <v>4.9255550000000001</v>
      </c>
    </row>
    <row r="665" spans="1:14" x14ac:dyDescent="0.25">
      <c r="A665" s="102" t="s">
        <v>701</v>
      </c>
      <c r="B665" s="102" t="s">
        <v>636</v>
      </c>
      <c r="C665" s="102">
        <v>5</v>
      </c>
      <c r="D665" s="102">
        <v>0</v>
      </c>
      <c r="E665" s="102">
        <v>5</v>
      </c>
      <c r="F665" s="102">
        <v>171</v>
      </c>
      <c r="G665" s="102">
        <v>171</v>
      </c>
      <c r="H665" s="102">
        <v>167</v>
      </c>
      <c r="I665" s="16">
        <v>5.9391660000000002</v>
      </c>
      <c r="J665" s="102">
        <v>169</v>
      </c>
      <c r="K665" s="102">
        <v>6457</v>
      </c>
      <c r="L665" s="102">
        <v>1423</v>
      </c>
      <c r="M665" s="102" t="s">
        <v>572</v>
      </c>
      <c r="N665" s="16">
        <v>6.6147220000000004</v>
      </c>
    </row>
    <row r="666" spans="1:14" x14ac:dyDescent="0.25">
      <c r="A666" s="102" t="s">
        <v>701</v>
      </c>
      <c r="B666" s="102" t="s">
        <v>638</v>
      </c>
      <c r="C666" s="102">
        <v>6</v>
      </c>
      <c r="D666" s="102">
        <v>1</v>
      </c>
      <c r="E666" s="102">
        <v>5</v>
      </c>
      <c r="F666" s="102">
        <v>24</v>
      </c>
      <c r="G666" s="102">
        <v>29</v>
      </c>
      <c r="H666" s="102">
        <v>14</v>
      </c>
      <c r="I666" s="16">
        <v>1.6888879999999999</v>
      </c>
      <c r="J666" s="102">
        <v>26</v>
      </c>
      <c r="K666" s="102">
        <v>3790</v>
      </c>
      <c r="L666" s="102">
        <v>776</v>
      </c>
      <c r="M666" s="102" t="s">
        <v>390</v>
      </c>
      <c r="N666" s="16">
        <v>4.9683330000000003</v>
      </c>
    </row>
    <row r="667" spans="1:14" x14ac:dyDescent="0.25">
      <c r="A667" s="102" t="s">
        <v>701</v>
      </c>
      <c r="B667" s="102" t="s">
        <v>639</v>
      </c>
      <c r="C667" s="102">
        <v>3</v>
      </c>
      <c r="D667" s="102">
        <v>0</v>
      </c>
      <c r="E667" s="102">
        <v>3</v>
      </c>
      <c r="F667" s="102">
        <v>162</v>
      </c>
      <c r="G667" s="102">
        <v>168</v>
      </c>
      <c r="H667" s="102">
        <v>145</v>
      </c>
      <c r="I667" s="16">
        <v>4.5069439999999998</v>
      </c>
      <c r="J667" s="102">
        <v>169</v>
      </c>
      <c r="K667" s="102">
        <v>5902</v>
      </c>
      <c r="L667" s="102">
        <v>2568</v>
      </c>
      <c r="M667" s="102" t="s">
        <v>573</v>
      </c>
      <c r="N667" s="16">
        <v>5.9141659999999998</v>
      </c>
    </row>
    <row r="668" spans="1:14" x14ac:dyDescent="0.25">
      <c r="A668" s="102" t="s">
        <v>701</v>
      </c>
      <c r="B668" s="102" t="s">
        <v>678</v>
      </c>
      <c r="C668" s="102">
        <v>11</v>
      </c>
      <c r="D668" s="102">
        <v>0</v>
      </c>
      <c r="E668" s="102">
        <v>11</v>
      </c>
      <c r="F668" s="102">
        <v>160</v>
      </c>
      <c r="G668" s="102">
        <v>165</v>
      </c>
      <c r="H668" s="102">
        <v>128</v>
      </c>
      <c r="I668" s="16">
        <v>5.7413879999999997</v>
      </c>
      <c r="J668" s="102">
        <v>189</v>
      </c>
      <c r="K668" s="102">
        <v>6265</v>
      </c>
      <c r="L668" s="102">
        <v>4172</v>
      </c>
      <c r="M668" s="102" t="s">
        <v>123</v>
      </c>
      <c r="N668" s="16">
        <v>6.9274990000000001</v>
      </c>
    </row>
    <row r="669" spans="1:14" x14ac:dyDescent="0.25">
      <c r="A669" s="102" t="s">
        <v>701</v>
      </c>
      <c r="B669" s="102" t="s">
        <v>641</v>
      </c>
      <c r="C669" s="102">
        <v>5</v>
      </c>
      <c r="D669" s="102">
        <v>0</v>
      </c>
      <c r="E669" s="102">
        <v>5</v>
      </c>
      <c r="F669" s="102">
        <v>109</v>
      </c>
      <c r="G669" s="102">
        <v>115</v>
      </c>
      <c r="H669" s="102">
        <v>100</v>
      </c>
      <c r="I669" s="16">
        <v>4.4211109999999998</v>
      </c>
      <c r="J669" s="102">
        <v>113</v>
      </c>
      <c r="K669" s="102">
        <v>5445</v>
      </c>
      <c r="L669" s="102">
        <v>1716</v>
      </c>
      <c r="M669" s="102" t="s">
        <v>590</v>
      </c>
      <c r="N669" s="16">
        <v>4.9986110000000004</v>
      </c>
    </row>
    <row r="670" spans="1:14" x14ac:dyDescent="0.25">
      <c r="A670" s="102" t="s">
        <v>701</v>
      </c>
      <c r="B670" s="102" t="s">
        <v>642</v>
      </c>
      <c r="C670" s="102">
        <v>16</v>
      </c>
      <c r="D670" s="102">
        <v>0</v>
      </c>
      <c r="E670" s="102">
        <v>16</v>
      </c>
      <c r="F670" s="102">
        <v>146</v>
      </c>
      <c r="G670" s="102">
        <v>151</v>
      </c>
      <c r="H670" s="102">
        <v>113</v>
      </c>
      <c r="I670" s="16">
        <v>4.0480549999999997</v>
      </c>
      <c r="J670" s="102">
        <v>160</v>
      </c>
      <c r="K670" s="102">
        <v>4819</v>
      </c>
      <c r="L670" s="102">
        <v>3048</v>
      </c>
      <c r="M670" s="102" t="s">
        <v>11</v>
      </c>
      <c r="N670" s="16">
        <v>5.962777</v>
      </c>
    </row>
    <row r="671" spans="1:14" x14ac:dyDescent="0.25">
      <c r="A671" s="102" t="s">
        <v>701</v>
      </c>
      <c r="B671" s="102" t="s">
        <v>643</v>
      </c>
      <c r="C671" s="102">
        <v>2</v>
      </c>
      <c r="D671" s="102">
        <v>0</v>
      </c>
      <c r="E671" s="102">
        <v>2</v>
      </c>
      <c r="F671" s="102">
        <v>126</v>
      </c>
      <c r="G671" s="102">
        <v>133</v>
      </c>
      <c r="H671" s="102">
        <v>117</v>
      </c>
      <c r="I671" s="16">
        <v>3.8894440000000001</v>
      </c>
      <c r="J671" s="102">
        <v>142</v>
      </c>
      <c r="K671" s="102">
        <v>5694</v>
      </c>
      <c r="L671" s="102">
        <v>2810</v>
      </c>
      <c r="M671" s="102" t="s">
        <v>85</v>
      </c>
      <c r="N671" s="16">
        <v>5.3594439999999999</v>
      </c>
    </row>
    <row r="672" spans="1:14" x14ac:dyDescent="0.25">
      <c r="A672" s="102" t="s">
        <v>701</v>
      </c>
      <c r="B672" s="102" t="s">
        <v>644</v>
      </c>
      <c r="C672" s="102">
        <v>4</v>
      </c>
      <c r="D672" s="102">
        <v>0</v>
      </c>
      <c r="E672" s="102">
        <v>4</v>
      </c>
      <c r="F672" s="102">
        <v>151</v>
      </c>
      <c r="G672" s="102">
        <v>153</v>
      </c>
      <c r="H672" s="102">
        <v>116</v>
      </c>
      <c r="I672" s="16">
        <v>4.5172209999999993</v>
      </c>
      <c r="J672" s="102">
        <v>164</v>
      </c>
      <c r="K672" s="102">
        <v>4438</v>
      </c>
      <c r="L672" s="102">
        <v>5692</v>
      </c>
      <c r="M672" s="102" t="s">
        <v>260</v>
      </c>
      <c r="N672" s="16">
        <v>5.3924989999999999</v>
      </c>
    </row>
    <row r="673" spans="1:14" x14ac:dyDescent="0.25">
      <c r="A673" s="102" t="s">
        <v>701</v>
      </c>
      <c r="B673" s="102" t="s">
        <v>653</v>
      </c>
      <c r="C673" s="102">
        <v>0</v>
      </c>
      <c r="D673" s="102">
        <v>0</v>
      </c>
      <c r="E673" s="102">
        <v>0</v>
      </c>
      <c r="F673" s="102">
        <v>20</v>
      </c>
      <c r="G673" s="102">
        <v>20</v>
      </c>
      <c r="H673" s="102">
        <v>11</v>
      </c>
      <c r="I673" s="16">
        <v>0.66166599999999998</v>
      </c>
      <c r="J673" s="102">
        <v>20</v>
      </c>
      <c r="K673" s="102">
        <v>868</v>
      </c>
      <c r="L673" s="102">
        <v>692</v>
      </c>
      <c r="M673" s="102" t="s">
        <v>208</v>
      </c>
      <c r="N673" s="16">
        <v>3.8369439999999999</v>
      </c>
    </row>
    <row r="674" spans="1:14" x14ac:dyDescent="0.25">
      <c r="A674" s="102" t="s">
        <v>709</v>
      </c>
      <c r="B674" s="102" t="s">
        <v>614</v>
      </c>
      <c r="C674" s="102">
        <v>7</v>
      </c>
      <c r="D674" s="102">
        <v>0</v>
      </c>
      <c r="E674" s="102">
        <v>7</v>
      </c>
      <c r="F674" s="102">
        <v>177</v>
      </c>
      <c r="G674" s="102">
        <v>203</v>
      </c>
      <c r="H674" s="102">
        <v>161</v>
      </c>
      <c r="I674" s="16">
        <v>5.2072209999999988</v>
      </c>
      <c r="J674" s="102">
        <v>201</v>
      </c>
      <c r="K674" s="102">
        <v>8085</v>
      </c>
      <c r="L674" s="102">
        <v>2194</v>
      </c>
      <c r="M674" s="102" t="s">
        <v>518</v>
      </c>
      <c r="N674" s="16">
        <v>5.8708319999999992</v>
      </c>
    </row>
    <row r="675" spans="1:14" x14ac:dyDescent="0.25">
      <c r="A675" s="102" t="s">
        <v>709</v>
      </c>
      <c r="B675" s="102" t="s">
        <v>615</v>
      </c>
      <c r="C675" s="102">
        <v>10</v>
      </c>
      <c r="D675" s="102">
        <v>0</v>
      </c>
      <c r="E675" s="102">
        <v>10</v>
      </c>
      <c r="F675" s="102">
        <v>205</v>
      </c>
      <c r="G675" s="102">
        <v>213</v>
      </c>
      <c r="H675" s="102">
        <v>185</v>
      </c>
      <c r="I675" s="16">
        <v>5.2405549999999996</v>
      </c>
      <c r="J675" s="102">
        <v>214</v>
      </c>
      <c r="K675" s="102">
        <v>4751</v>
      </c>
      <c r="L675" s="102">
        <v>5749</v>
      </c>
      <c r="M675" s="102" t="s">
        <v>397</v>
      </c>
      <c r="N675" s="16">
        <v>5.9005549999999998</v>
      </c>
    </row>
    <row r="676" spans="1:14" x14ac:dyDescent="0.25">
      <c r="A676" s="102" t="s">
        <v>709</v>
      </c>
      <c r="B676" s="102" t="s">
        <v>648</v>
      </c>
      <c r="C676" s="102">
        <v>5</v>
      </c>
      <c r="D676" s="102">
        <v>0</v>
      </c>
      <c r="E676" s="102">
        <v>5</v>
      </c>
      <c r="F676" s="102">
        <v>128</v>
      </c>
      <c r="G676" s="102">
        <v>129</v>
      </c>
      <c r="H676" s="102">
        <v>108</v>
      </c>
      <c r="I676" s="16">
        <v>4.5394439999999996</v>
      </c>
      <c r="J676" s="102">
        <v>136</v>
      </c>
      <c r="K676" s="102">
        <v>7556</v>
      </c>
      <c r="L676" s="102">
        <v>3178</v>
      </c>
      <c r="M676" s="102" t="s">
        <v>503</v>
      </c>
      <c r="N676" s="16">
        <v>5.0530549999999996</v>
      </c>
    </row>
    <row r="677" spans="1:14" x14ac:dyDescent="0.25">
      <c r="A677" s="102" t="s">
        <v>709</v>
      </c>
      <c r="B677" s="102" t="s">
        <v>652</v>
      </c>
      <c r="C677" s="102">
        <v>4</v>
      </c>
      <c r="D677" s="102">
        <v>0</v>
      </c>
      <c r="E677" s="102">
        <v>4</v>
      </c>
      <c r="F677" s="102">
        <v>247</v>
      </c>
      <c r="G677" s="102">
        <v>251</v>
      </c>
      <c r="H677" s="102">
        <v>239</v>
      </c>
      <c r="I677" s="16">
        <v>5.2013879999999997</v>
      </c>
      <c r="J677" s="102">
        <v>256</v>
      </c>
      <c r="K677" s="102">
        <v>6734</v>
      </c>
      <c r="L677" s="102">
        <v>1935</v>
      </c>
      <c r="M677" s="102" t="s">
        <v>502</v>
      </c>
      <c r="N677" s="16">
        <v>5.9444439999999998</v>
      </c>
    </row>
    <row r="678" spans="1:14" x14ac:dyDescent="0.25">
      <c r="A678" s="102" t="s">
        <v>709</v>
      </c>
      <c r="B678" s="102" t="s">
        <v>647</v>
      </c>
      <c r="C678" s="102">
        <v>1</v>
      </c>
      <c r="D678" s="102">
        <v>0</v>
      </c>
      <c r="E678" s="102">
        <v>1</v>
      </c>
      <c r="F678" s="102">
        <v>243</v>
      </c>
      <c r="G678" s="102">
        <v>246</v>
      </c>
      <c r="H678" s="102">
        <v>220</v>
      </c>
      <c r="I678" s="16">
        <v>4.3630550000000001</v>
      </c>
      <c r="J678" s="102">
        <v>242</v>
      </c>
      <c r="K678" s="102">
        <v>4550</v>
      </c>
      <c r="L678" s="102">
        <v>3030</v>
      </c>
      <c r="M678" s="102" t="s">
        <v>517</v>
      </c>
      <c r="N678" s="16">
        <v>5.84361</v>
      </c>
    </row>
    <row r="679" spans="1:14" x14ac:dyDescent="0.25">
      <c r="A679" s="102" t="s">
        <v>709</v>
      </c>
      <c r="B679" s="102" t="s">
        <v>617</v>
      </c>
      <c r="C679" s="102">
        <v>3</v>
      </c>
      <c r="D679" s="102">
        <v>3</v>
      </c>
      <c r="E679" s="102">
        <v>0</v>
      </c>
      <c r="F679" s="102">
        <v>123</v>
      </c>
      <c r="G679" s="102">
        <v>125</v>
      </c>
      <c r="H679" s="102">
        <v>119</v>
      </c>
      <c r="I679" s="16">
        <v>5.1686100000000001</v>
      </c>
      <c r="J679" s="102">
        <v>140</v>
      </c>
      <c r="K679" s="102">
        <v>9773</v>
      </c>
      <c r="L679" s="102">
        <v>1602</v>
      </c>
      <c r="M679" s="102" t="s">
        <v>571</v>
      </c>
      <c r="N679" s="16">
        <v>5.7266650000000006</v>
      </c>
    </row>
    <row r="680" spans="1:14" x14ac:dyDescent="0.25">
      <c r="A680" s="102" t="s">
        <v>709</v>
      </c>
      <c r="B680" s="102" t="s">
        <v>618</v>
      </c>
      <c r="C680" s="102">
        <v>18</v>
      </c>
      <c r="D680" s="102">
        <v>0</v>
      </c>
      <c r="E680" s="102">
        <v>18</v>
      </c>
      <c r="F680" s="102">
        <v>191</v>
      </c>
      <c r="G680" s="102">
        <v>209</v>
      </c>
      <c r="H680" s="102">
        <v>138</v>
      </c>
      <c r="I680" s="16">
        <v>5.190277</v>
      </c>
      <c r="J680" s="102">
        <v>203</v>
      </c>
      <c r="K680" s="102">
        <v>4970</v>
      </c>
      <c r="L680" s="102">
        <v>5616</v>
      </c>
      <c r="M680" s="102" t="s">
        <v>451</v>
      </c>
      <c r="N680" s="16">
        <v>5.9480550000000001</v>
      </c>
    </row>
    <row r="681" spans="1:14" x14ac:dyDescent="0.25">
      <c r="A681" s="102" t="s">
        <v>709</v>
      </c>
      <c r="B681" s="102" t="s">
        <v>619</v>
      </c>
      <c r="C681" s="102">
        <v>3</v>
      </c>
      <c r="D681" s="102">
        <v>0</v>
      </c>
      <c r="E681" s="102">
        <v>3</v>
      </c>
      <c r="F681" s="102">
        <v>109</v>
      </c>
      <c r="G681" s="102">
        <v>110</v>
      </c>
      <c r="H681" s="102">
        <v>100</v>
      </c>
      <c r="I681" s="16">
        <v>4.8330529999999996</v>
      </c>
      <c r="J681" s="102">
        <v>114</v>
      </c>
      <c r="K681" s="102">
        <v>4483</v>
      </c>
      <c r="L681" s="102">
        <v>2284</v>
      </c>
      <c r="M681" s="102" t="s">
        <v>138</v>
      </c>
      <c r="N681" s="16">
        <v>4.8330529999999996</v>
      </c>
    </row>
    <row r="682" spans="1:14" x14ac:dyDescent="0.25">
      <c r="A682" s="102" t="s">
        <v>709</v>
      </c>
      <c r="B682" s="102" t="s">
        <v>620</v>
      </c>
      <c r="C682" s="102">
        <v>2</v>
      </c>
      <c r="D682" s="102">
        <v>0</v>
      </c>
      <c r="E682" s="102">
        <v>2</v>
      </c>
      <c r="F682" s="102">
        <v>115</v>
      </c>
      <c r="G682" s="102">
        <v>118</v>
      </c>
      <c r="H682" s="102">
        <v>76</v>
      </c>
      <c r="I682" s="16">
        <v>4.5030539999999997</v>
      </c>
      <c r="J682" s="102">
        <v>128</v>
      </c>
      <c r="K682" s="102">
        <v>5248</v>
      </c>
      <c r="L682" s="102">
        <v>3802</v>
      </c>
      <c r="M682" s="102" t="s">
        <v>117</v>
      </c>
      <c r="N682" s="16">
        <v>5.3266650000000002</v>
      </c>
    </row>
    <row r="683" spans="1:14" x14ac:dyDescent="0.25">
      <c r="A683" s="102" t="s">
        <v>709</v>
      </c>
      <c r="B683" s="102" t="s">
        <v>621</v>
      </c>
      <c r="C683" s="102">
        <v>3</v>
      </c>
      <c r="D683" s="102">
        <v>0</v>
      </c>
      <c r="E683" s="102">
        <v>3</v>
      </c>
      <c r="F683" s="102">
        <v>240</v>
      </c>
      <c r="G683" s="102">
        <v>244</v>
      </c>
      <c r="H683" s="102">
        <v>210</v>
      </c>
      <c r="I683" s="16">
        <v>5.4047219999999996</v>
      </c>
      <c r="J683" s="102">
        <v>242</v>
      </c>
      <c r="K683" s="102">
        <v>4820</v>
      </c>
      <c r="L683" s="102">
        <v>4389</v>
      </c>
      <c r="M683" s="102" t="s">
        <v>212</v>
      </c>
      <c r="N683" s="16">
        <v>6.3080550000000004</v>
      </c>
    </row>
    <row r="684" spans="1:14" x14ac:dyDescent="0.25">
      <c r="A684" s="102" t="s">
        <v>709</v>
      </c>
      <c r="B684" s="102" t="s">
        <v>622</v>
      </c>
      <c r="C684" s="102">
        <v>18</v>
      </c>
      <c r="D684" s="102">
        <v>0</v>
      </c>
      <c r="E684" s="102">
        <v>18</v>
      </c>
      <c r="F684" s="102">
        <v>156</v>
      </c>
      <c r="G684" s="102">
        <v>157</v>
      </c>
      <c r="H684" s="102">
        <v>154</v>
      </c>
      <c r="I684" s="16">
        <v>4.78111</v>
      </c>
      <c r="J684" s="102">
        <v>168</v>
      </c>
      <c r="K684" s="102">
        <v>6220</v>
      </c>
      <c r="L684" s="102">
        <v>2521</v>
      </c>
      <c r="M684" s="102" t="s">
        <v>120</v>
      </c>
      <c r="N684" s="16">
        <v>5.6861100000000002</v>
      </c>
    </row>
    <row r="685" spans="1:14" x14ac:dyDescent="0.25">
      <c r="A685" s="102" t="s">
        <v>709</v>
      </c>
      <c r="B685" s="102" t="s">
        <v>623</v>
      </c>
      <c r="C685" s="102">
        <v>1</v>
      </c>
      <c r="D685" s="102">
        <v>0</v>
      </c>
      <c r="E685" s="102">
        <v>1</v>
      </c>
      <c r="F685" s="102">
        <v>147</v>
      </c>
      <c r="G685" s="102">
        <v>147</v>
      </c>
      <c r="H685" s="102">
        <v>115</v>
      </c>
      <c r="I685" s="16">
        <v>4.7319430000000002</v>
      </c>
      <c r="J685" s="102">
        <v>148</v>
      </c>
      <c r="K685" s="102">
        <v>3154</v>
      </c>
      <c r="L685" s="102">
        <v>3527</v>
      </c>
      <c r="M685" s="102" t="s">
        <v>35</v>
      </c>
      <c r="N685" s="16">
        <v>5.8438879999999997</v>
      </c>
    </row>
    <row r="686" spans="1:14" x14ac:dyDescent="0.25">
      <c r="A686" s="102" t="s">
        <v>709</v>
      </c>
      <c r="B686" s="102" t="s">
        <v>624</v>
      </c>
      <c r="C686" s="102">
        <v>5</v>
      </c>
      <c r="D686" s="102">
        <v>0</v>
      </c>
      <c r="E686" s="102">
        <v>5</v>
      </c>
      <c r="F686" s="102">
        <v>109</v>
      </c>
      <c r="G686" s="102">
        <v>109</v>
      </c>
      <c r="H686" s="102">
        <v>77</v>
      </c>
      <c r="I686" s="16">
        <v>4.0424990000000003</v>
      </c>
      <c r="J686" s="102">
        <v>127</v>
      </c>
      <c r="K686" s="102">
        <v>5170</v>
      </c>
      <c r="L686" s="102">
        <v>3447</v>
      </c>
      <c r="M686" s="102" t="s">
        <v>436</v>
      </c>
      <c r="N686" s="16">
        <v>4.6797209999999998</v>
      </c>
    </row>
    <row r="687" spans="1:14" x14ac:dyDescent="0.25">
      <c r="A687" s="102" t="s">
        <v>709</v>
      </c>
      <c r="B687" s="102" t="s">
        <v>645</v>
      </c>
      <c r="C687" s="102">
        <v>0</v>
      </c>
      <c r="D687" s="102">
        <v>0</v>
      </c>
      <c r="E687" s="102">
        <v>0</v>
      </c>
      <c r="F687" s="102">
        <v>167</v>
      </c>
      <c r="G687" s="102">
        <v>172</v>
      </c>
      <c r="H687" s="102">
        <v>153</v>
      </c>
      <c r="I687" s="16">
        <v>5.2194440000000002</v>
      </c>
      <c r="J687" s="102">
        <v>186</v>
      </c>
      <c r="K687" s="102">
        <v>5958</v>
      </c>
      <c r="L687" s="102">
        <v>1054</v>
      </c>
      <c r="M687" s="102" t="s">
        <v>477</v>
      </c>
      <c r="N687" s="16">
        <v>5.9636110000000002</v>
      </c>
    </row>
    <row r="688" spans="1:14" x14ac:dyDescent="0.25">
      <c r="A688" s="102" t="s">
        <v>709</v>
      </c>
      <c r="B688" s="102" t="s">
        <v>674</v>
      </c>
      <c r="C688" s="102">
        <v>5</v>
      </c>
      <c r="D688" s="102">
        <v>0</v>
      </c>
      <c r="E688" s="102">
        <v>5</v>
      </c>
      <c r="F688" s="102">
        <v>218</v>
      </c>
      <c r="G688" s="102">
        <v>222</v>
      </c>
      <c r="H688" s="102">
        <v>205</v>
      </c>
      <c r="I688" s="16">
        <v>5.1577759999999993</v>
      </c>
      <c r="J688" s="102">
        <v>217</v>
      </c>
      <c r="K688" s="102">
        <v>4456</v>
      </c>
      <c r="L688" s="102">
        <v>5331</v>
      </c>
      <c r="M688" s="102" t="s">
        <v>219</v>
      </c>
      <c r="N688" s="16">
        <v>6.2919429999999998</v>
      </c>
    </row>
    <row r="689" spans="1:14" x14ac:dyDescent="0.25">
      <c r="A689" s="102" t="s">
        <v>709</v>
      </c>
      <c r="B689" s="102" t="s">
        <v>627</v>
      </c>
      <c r="C689" s="102">
        <v>2</v>
      </c>
      <c r="D689" s="102">
        <v>0</v>
      </c>
      <c r="E689" s="102">
        <v>2</v>
      </c>
      <c r="F689" s="102">
        <v>191</v>
      </c>
      <c r="G689" s="102">
        <v>198</v>
      </c>
      <c r="H689" s="102">
        <v>148</v>
      </c>
      <c r="I689" s="16">
        <v>5.2288879999999995</v>
      </c>
      <c r="J689" s="102">
        <v>203</v>
      </c>
      <c r="K689" s="102">
        <v>4346</v>
      </c>
      <c r="L689" s="102">
        <v>4864</v>
      </c>
      <c r="M689" s="102" t="s">
        <v>121</v>
      </c>
      <c r="N689" s="16">
        <v>6.2461099999999998</v>
      </c>
    </row>
    <row r="690" spans="1:14" x14ac:dyDescent="0.25">
      <c r="A690" s="102" t="s">
        <v>709</v>
      </c>
      <c r="B690" s="102" t="s">
        <v>649</v>
      </c>
      <c r="C690" s="102">
        <v>12</v>
      </c>
      <c r="D690" s="102">
        <v>0</v>
      </c>
      <c r="E690" s="102">
        <v>12</v>
      </c>
      <c r="F690" s="102">
        <v>212</v>
      </c>
      <c r="G690" s="102">
        <v>227</v>
      </c>
      <c r="H690" s="102">
        <v>185</v>
      </c>
      <c r="I690" s="16">
        <v>4.3813880000000003</v>
      </c>
      <c r="J690" s="102">
        <v>226</v>
      </c>
      <c r="K690" s="102">
        <v>5654</v>
      </c>
      <c r="L690" s="102">
        <v>1505</v>
      </c>
      <c r="M690" s="102" t="s">
        <v>557</v>
      </c>
      <c r="N690" s="16">
        <v>4.9416659999999997</v>
      </c>
    </row>
    <row r="691" spans="1:14" x14ac:dyDescent="0.25">
      <c r="A691" s="102" t="s">
        <v>709</v>
      </c>
      <c r="B691" s="102" t="s">
        <v>629</v>
      </c>
      <c r="C691" s="102">
        <v>0</v>
      </c>
      <c r="D691" s="102">
        <v>0</v>
      </c>
      <c r="E691" s="102">
        <v>0</v>
      </c>
      <c r="F691" s="102">
        <v>158</v>
      </c>
      <c r="G691" s="102">
        <v>162</v>
      </c>
      <c r="H691" s="102">
        <v>121</v>
      </c>
      <c r="I691" s="16">
        <v>4.8591660000000001</v>
      </c>
      <c r="J691" s="102">
        <v>177</v>
      </c>
      <c r="K691" s="102">
        <v>7252</v>
      </c>
      <c r="L691" s="102">
        <v>2027</v>
      </c>
      <c r="M691" s="102" t="s">
        <v>87</v>
      </c>
      <c r="N691" s="16">
        <v>5.7933330000000005</v>
      </c>
    </row>
    <row r="692" spans="1:14" x14ac:dyDescent="0.25">
      <c r="A692" s="102" t="s">
        <v>709</v>
      </c>
      <c r="B692" s="102" t="s">
        <v>630</v>
      </c>
      <c r="C692" s="102">
        <v>7</v>
      </c>
      <c r="D692" s="102">
        <v>1</v>
      </c>
      <c r="E692" s="102">
        <v>6</v>
      </c>
      <c r="F692" s="102">
        <v>113</v>
      </c>
      <c r="G692" s="102">
        <v>117</v>
      </c>
      <c r="H692" s="102">
        <v>111</v>
      </c>
      <c r="I692" s="16">
        <v>3.8586109999999998</v>
      </c>
      <c r="J692" s="102">
        <v>121</v>
      </c>
      <c r="K692" s="102">
        <v>7179</v>
      </c>
      <c r="L692" s="102">
        <v>1679</v>
      </c>
      <c r="M692" s="102" t="s">
        <v>516</v>
      </c>
      <c r="N692" s="16">
        <v>4.4711109999999996</v>
      </c>
    </row>
    <row r="693" spans="1:14" x14ac:dyDescent="0.25">
      <c r="A693" s="102" t="s">
        <v>709</v>
      </c>
      <c r="B693" s="102" t="s">
        <v>631</v>
      </c>
      <c r="C693" s="102">
        <v>0</v>
      </c>
      <c r="D693" s="102">
        <v>0</v>
      </c>
      <c r="E693" s="102">
        <v>0</v>
      </c>
      <c r="F693" s="102">
        <v>183</v>
      </c>
      <c r="G693" s="102">
        <v>213</v>
      </c>
      <c r="H693" s="102">
        <v>167</v>
      </c>
      <c r="I693" s="16">
        <v>4.3819439999999998</v>
      </c>
      <c r="J693" s="102">
        <v>224</v>
      </c>
      <c r="K693" s="102">
        <v>5450</v>
      </c>
      <c r="L693" s="102">
        <v>1979</v>
      </c>
      <c r="M693" s="102" t="s">
        <v>611</v>
      </c>
      <c r="N693" s="16">
        <v>4.9675000000000002</v>
      </c>
    </row>
    <row r="694" spans="1:14" x14ac:dyDescent="0.25">
      <c r="A694" s="102" t="s">
        <v>709</v>
      </c>
      <c r="B694" s="102" t="s">
        <v>650</v>
      </c>
      <c r="C694" s="102">
        <v>20</v>
      </c>
      <c r="D694" s="102">
        <v>1</v>
      </c>
      <c r="E694" s="102">
        <v>19</v>
      </c>
      <c r="F694" s="102">
        <v>189</v>
      </c>
      <c r="G694" s="102">
        <v>213</v>
      </c>
      <c r="H694" s="102">
        <v>182</v>
      </c>
      <c r="I694" s="16">
        <v>5.6455539999999997</v>
      </c>
      <c r="J694" s="102">
        <v>220</v>
      </c>
      <c r="K694" s="102">
        <v>9477</v>
      </c>
      <c r="L694" s="102">
        <v>2609</v>
      </c>
      <c r="M694" s="102" t="s">
        <v>555</v>
      </c>
      <c r="N694" s="16">
        <v>7.0044440000000003</v>
      </c>
    </row>
    <row r="695" spans="1:14" x14ac:dyDescent="0.25">
      <c r="A695" s="102" t="s">
        <v>709</v>
      </c>
      <c r="B695" s="102" t="s">
        <v>646</v>
      </c>
      <c r="C695" s="102">
        <v>3</v>
      </c>
      <c r="D695" s="102">
        <v>0</v>
      </c>
      <c r="E695" s="102">
        <v>3</v>
      </c>
      <c r="F695" s="102">
        <v>29</v>
      </c>
      <c r="G695" s="102">
        <v>31</v>
      </c>
      <c r="H695" s="102">
        <v>25</v>
      </c>
      <c r="I695" s="16">
        <v>0.91138799999999998</v>
      </c>
      <c r="J695" s="102">
        <v>32</v>
      </c>
      <c r="K695" s="102">
        <v>758</v>
      </c>
      <c r="L695" s="102">
        <v>760</v>
      </c>
      <c r="M695" s="102" t="s">
        <v>81</v>
      </c>
      <c r="N695" s="16">
        <v>1.334444</v>
      </c>
    </row>
    <row r="696" spans="1:14" x14ac:dyDescent="0.25">
      <c r="A696" s="102" t="s">
        <v>709</v>
      </c>
      <c r="B696" s="102" t="s">
        <v>677</v>
      </c>
      <c r="C696" s="102">
        <v>8</v>
      </c>
      <c r="D696" s="102">
        <v>2</v>
      </c>
      <c r="E696" s="102">
        <v>6</v>
      </c>
      <c r="F696" s="102">
        <v>77</v>
      </c>
      <c r="G696" s="102">
        <v>78</v>
      </c>
      <c r="H696" s="102">
        <v>51</v>
      </c>
      <c r="I696" s="16">
        <v>3.2927770000000001</v>
      </c>
      <c r="J696" s="102">
        <v>84</v>
      </c>
      <c r="K696" s="102">
        <v>4302</v>
      </c>
      <c r="L696" s="102">
        <v>2740</v>
      </c>
      <c r="M696" s="102" t="s">
        <v>7</v>
      </c>
      <c r="N696" s="16">
        <v>4.0366660000000003</v>
      </c>
    </row>
    <row r="697" spans="1:14" x14ac:dyDescent="0.25">
      <c r="A697" s="102" t="s">
        <v>709</v>
      </c>
      <c r="B697" s="102" t="s">
        <v>632</v>
      </c>
      <c r="C697" s="102">
        <v>7</v>
      </c>
      <c r="D697" s="102">
        <v>1</v>
      </c>
      <c r="E697" s="102">
        <v>6</v>
      </c>
      <c r="F697" s="102">
        <v>91</v>
      </c>
      <c r="G697" s="102">
        <v>97</v>
      </c>
      <c r="H697" s="102">
        <v>85</v>
      </c>
      <c r="I697" s="16">
        <v>4.8566660000000006</v>
      </c>
      <c r="J697" s="102">
        <v>99</v>
      </c>
      <c r="K697" s="102">
        <v>9293</v>
      </c>
      <c r="L697" s="102">
        <v>1979</v>
      </c>
      <c r="M697" s="102" t="s">
        <v>576</v>
      </c>
      <c r="N697" s="16">
        <v>5.761666</v>
      </c>
    </row>
    <row r="698" spans="1:14" x14ac:dyDescent="0.25">
      <c r="A698" s="102" t="s">
        <v>709</v>
      </c>
      <c r="B698" s="102" t="s">
        <v>651</v>
      </c>
      <c r="C698" s="102">
        <v>0</v>
      </c>
      <c r="D698" s="102">
        <v>0</v>
      </c>
      <c r="E698" s="102">
        <v>0</v>
      </c>
      <c r="F698" s="102">
        <v>24</v>
      </c>
      <c r="G698" s="102">
        <v>27</v>
      </c>
      <c r="H698" s="102">
        <v>17</v>
      </c>
      <c r="I698" s="16">
        <v>0.7</v>
      </c>
      <c r="J698" s="102">
        <v>25</v>
      </c>
      <c r="K698" s="102">
        <v>661</v>
      </c>
      <c r="L698" s="102">
        <v>826</v>
      </c>
      <c r="M698" s="102" t="s">
        <v>384</v>
      </c>
      <c r="N698" s="16">
        <v>0.77416600000000002</v>
      </c>
    </row>
    <row r="699" spans="1:14" x14ac:dyDescent="0.25">
      <c r="A699" s="102" t="s">
        <v>709</v>
      </c>
      <c r="B699" s="102" t="s">
        <v>635</v>
      </c>
      <c r="C699" s="102">
        <v>9</v>
      </c>
      <c r="D699" s="102">
        <v>2</v>
      </c>
      <c r="E699" s="102">
        <v>7</v>
      </c>
      <c r="F699" s="102">
        <v>150</v>
      </c>
      <c r="G699" s="102">
        <v>151</v>
      </c>
      <c r="H699" s="102">
        <v>149</v>
      </c>
      <c r="I699" s="16">
        <v>4.2319440000000004</v>
      </c>
      <c r="J699" s="102">
        <v>150</v>
      </c>
      <c r="K699" s="102">
        <v>6618</v>
      </c>
      <c r="L699" s="102">
        <v>2654</v>
      </c>
      <c r="M699" s="102" t="s">
        <v>612</v>
      </c>
      <c r="N699" s="16">
        <v>4.8580550000000002</v>
      </c>
    </row>
    <row r="700" spans="1:14" x14ac:dyDescent="0.25">
      <c r="A700" s="102" t="s">
        <v>709</v>
      </c>
      <c r="B700" s="102" t="s">
        <v>636</v>
      </c>
      <c r="C700" s="102">
        <v>10</v>
      </c>
      <c r="D700" s="102">
        <v>0</v>
      </c>
      <c r="E700" s="102">
        <v>10</v>
      </c>
      <c r="F700" s="102">
        <v>231</v>
      </c>
      <c r="G700" s="102">
        <v>231</v>
      </c>
      <c r="H700" s="102">
        <v>228</v>
      </c>
      <c r="I700" s="16">
        <v>5.2125000000000004</v>
      </c>
      <c r="J700" s="102">
        <v>230</v>
      </c>
      <c r="K700" s="102">
        <v>7219</v>
      </c>
      <c r="L700" s="102">
        <v>2125</v>
      </c>
      <c r="M700" s="102" t="s">
        <v>572</v>
      </c>
      <c r="N700" s="16">
        <v>5.8838879999999998</v>
      </c>
    </row>
    <row r="701" spans="1:14" x14ac:dyDescent="0.25">
      <c r="A701" s="102" t="s">
        <v>709</v>
      </c>
      <c r="B701" s="102" t="s">
        <v>638</v>
      </c>
      <c r="C701" s="102">
        <v>12</v>
      </c>
      <c r="D701" s="102">
        <v>0</v>
      </c>
      <c r="E701" s="102">
        <v>12</v>
      </c>
      <c r="F701" s="102">
        <v>92</v>
      </c>
      <c r="G701" s="102">
        <v>101</v>
      </c>
      <c r="H701" s="102">
        <v>76</v>
      </c>
      <c r="I701" s="16">
        <v>3.1838880000000001</v>
      </c>
      <c r="J701" s="102">
        <v>99</v>
      </c>
      <c r="K701" s="102">
        <v>4175</v>
      </c>
      <c r="L701" s="102">
        <v>2749</v>
      </c>
      <c r="M701" s="102" t="s">
        <v>390</v>
      </c>
      <c r="N701" s="16">
        <v>3.4530540000000003</v>
      </c>
    </row>
    <row r="702" spans="1:14" x14ac:dyDescent="0.25">
      <c r="A702" s="102" t="s">
        <v>709</v>
      </c>
      <c r="B702" s="102" t="s">
        <v>639</v>
      </c>
      <c r="C702" s="102">
        <v>4</v>
      </c>
      <c r="D702" s="102">
        <v>2</v>
      </c>
      <c r="E702" s="102">
        <v>2</v>
      </c>
      <c r="F702" s="102">
        <v>79</v>
      </c>
      <c r="G702" s="102">
        <v>90</v>
      </c>
      <c r="H702" s="102">
        <v>65</v>
      </c>
      <c r="I702" s="16">
        <v>4.6505539999999996</v>
      </c>
      <c r="J702" s="102">
        <v>100</v>
      </c>
      <c r="K702" s="102">
        <v>9417</v>
      </c>
      <c r="L702" s="102">
        <v>2528</v>
      </c>
      <c r="M702" s="102" t="s">
        <v>573</v>
      </c>
      <c r="N702" s="16">
        <v>5.8561100000000001</v>
      </c>
    </row>
    <row r="703" spans="1:14" x14ac:dyDescent="0.25">
      <c r="A703" s="102" t="s">
        <v>709</v>
      </c>
      <c r="B703" s="102" t="s">
        <v>678</v>
      </c>
      <c r="C703" s="102">
        <v>10</v>
      </c>
      <c r="D703" s="102">
        <v>3</v>
      </c>
      <c r="E703" s="102">
        <v>7</v>
      </c>
      <c r="F703" s="102">
        <v>107</v>
      </c>
      <c r="G703" s="102">
        <v>111</v>
      </c>
      <c r="H703" s="102">
        <v>65</v>
      </c>
      <c r="I703" s="16">
        <v>5.8033319999999993</v>
      </c>
      <c r="J703" s="102">
        <v>128</v>
      </c>
      <c r="K703" s="102">
        <v>9502</v>
      </c>
      <c r="L703" s="102">
        <v>4886</v>
      </c>
      <c r="M703" s="102" t="s">
        <v>123</v>
      </c>
      <c r="N703" s="16">
        <v>6.9058320000000002</v>
      </c>
    </row>
    <row r="704" spans="1:14" x14ac:dyDescent="0.25">
      <c r="A704" s="102" t="s">
        <v>709</v>
      </c>
      <c r="B704" s="102" t="s">
        <v>641</v>
      </c>
      <c r="C704" s="102">
        <v>10</v>
      </c>
      <c r="D704" s="102">
        <v>0</v>
      </c>
      <c r="E704" s="102">
        <v>10</v>
      </c>
      <c r="F704" s="102">
        <v>112</v>
      </c>
      <c r="G704" s="102">
        <v>125</v>
      </c>
      <c r="H704" s="102">
        <v>104</v>
      </c>
      <c r="I704" s="16">
        <v>4.3788879999999999</v>
      </c>
      <c r="J704" s="102">
        <v>125</v>
      </c>
      <c r="K704" s="102">
        <v>4922</v>
      </c>
      <c r="L704" s="102">
        <v>1488</v>
      </c>
      <c r="M704" s="102" t="s">
        <v>590</v>
      </c>
      <c r="N704" s="16">
        <v>4.958888</v>
      </c>
    </row>
    <row r="705" spans="1:14" x14ac:dyDescent="0.25">
      <c r="A705" s="102" t="s">
        <v>709</v>
      </c>
      <c r="B705" s="102" t="s">
        <v>642</v>
      </c>
      <c r="C705" s="102">
        <v>12</v>
      </c>
      <c r="D705" s="102">
        <v>0</v>
      </c>
      <c r="E705" s="102">
        <v>12</v>
      </c>
      <c r="F705" s="102">
        <v>122</v>
      </c>
      <c r="G705" s="102">
        <v>140</v>
      </c>
      <c r="H705" s="102">
        <v>108</v>
      </c>
      <c r="I705" s="16">
        <v>4.2252770000000002</v>
      </c>
      <c r="J705" s="102">
        <v>149</v>
      </c>
      <c r="K705" s="102">
        <v>5159</v>
      </c>
      <c r="L705" s="102">
        <v>2538</v>
      </c>
      <c r="M705" s="102" t="s">
        <v>11</v>
      </c>
      <c r="N705" s="16">
        <v>5.6216659999999994</v>
      </c>
    </row>
    <row r="706" spans="1:14" x14ac:dyDescent="0.25">
      <c r="A706" s="102" t="s">
        <v>709</v>
      </c>
      <c r="B706" s="102" t="s">
        <v>643</v>
      </c>
      <c r="C706" s="102">
        <v>4</v>
      </c>
      <c r="D706" s="102">
        <v>0</v>
      </c>
      <c r="E706" s="102">
        <v>4</v>
      </c>
      <c r="F706" s="102">
        <v>170</v>
      </c>
      <c r="G706" s="102">
        <v>173</v>
      </c>
      <c r="H706" s="102">
        <v>166</v>
      </c>
      <c r="I706" s="16">
        <v>4.6177770000000002</v>
      </c>
      <c r="J706" s="102">
        <v>177</v>
      </c>
      <c r="K706" s="102">
        <v>5904</v>
      </c>
      <c r="L706" s="102">
        <v>3033</v>
      </c>
      <c r="M706" s="102" t="s">
        <v>85</v>
      </c>
      <c r="N706" s="16">
        <v>5.6247220000000002</v>
      </c>
    </row>
    <row r="707" spans="1:14" x14ac:dyDescent="0.25">
      <c r="A707" s="102" t="s">
        <v>709</v>
      </c>
      <c r="B707" s="102" t="s">
        <v>644</v>
      </c>
      <c r="C707" s="102">
        <v>3</v>
      </c>
      <c r="D707" s="102">
        <v>2</v>
      </c>
      <c r="E707" s="102">
        <v>1</v>
      </c>
      <c r="F707" s="102">
        <v>112</v>
      </c>
      <c r="G707" s="102">
        <v>112</v>
      </c>
      <c r="H707" s="102">
        <v>74</v>
      </c>
      <c r="I707" s="16">
        <v>3.860554</v>
      </c>
      <c r="J707" s="102">
        <v>126</v>
      </c>
      <c r="K707" s="102">
        <v>6196</v>
      </c>
      <c r="L707" s="102">
        <v>4862</v>
      </c>
      <c r="M707" s="102" t="s">
        <v>260</v>
      </c>
      <c r="N707" s="16">
        <v>5.8138880000000004</v>
      </c>
    </row>
    <row r="708" spans="1:14" x14ac:dyDescent="0.25">
      <c r="A708" s="102" t="s">
        <v>709</v>
      </c>
      <c r="B708" s="102" t="s">
        <v>653</v>
      </c>
      <c r="C708" s="102">
        <v>6</v>
      </c>
      <c r="D708" s="102">
        <v>0</v>
      </c>
      <c r="E708" s="102">
        <v>6</v>
      </c>
      <c r="F708" s="102">
        <v>123</v>
      </c>
      <c r="G708" s="102">
        <v>123</v>
      </c>
      <c r="H708" s="102">
        <v>88</v>
      </c>
      <c r="I708" s="16">
        <v>3.3466659999999999</v>
      </c>
      <c r="J708" s="102">
        <v>127</v>
      </c>
      <c r="K708" s="102">
        <v>3389</v>
      </c>
      <c r="L708" s="102">
        <v>3396</v>
      </c>
      <c r="M708" s="102" t="s">
        <v>208</v>
      </c>
      <c r="N708" s="16">
        <v>3.9972219999999998</v>
      </c>
    </row>
    <row r="709" spans="1:14" x14ac:dyDescent="0.25">
      <c r="A709" s="102" t="s">
        <v>710</v>
      </c>
      <c r="B709" s="102" t="s">
        <v>614</v>
      </c>
      <c r="C709" s="102">
        <v>3</v>
      </c>
      <c r="D709" s="102">
        <v>2</v>
      </c>
      <c r="E709" s="102">
        <v>1</v>
      </c>
      <c r="F709" s="102">
        <v>114</v>
      </c>
      <c r="G709" s="102">
        <v>119</v>
      </c>
      <c r="H709" s="102">
        <v>95</v>
      </c>
      <c r="I709" s="16">
        <v>4.9233330000000004</v>
      </c>
      <c r="J709" s="102">
        <v>131</v>
      </c>
      <c r="K709" s="102">
        <v>5046</v>
      </c>
      <c r="L709" s="102">
        <v>2492</v>
      </c>
      <c r="M709" s="102" t="s">
        <v>518</v>
      </c>
      <c r="N709" s="16">
        <v>5.5766660000000003</v>
      </c>
    </row>
    <row r="710" spans="1:14" x14ac:dyDescent="0.25">
      <c r="A710" s="102" t="s">
        <v>710</v>
      </c>
      <c r="B710" s="102" t="s">
        <v>615</v>
      </c>
      <c r="C710" s="102">
        <v>9</v>
      </c>
      <c r="D710" s="102">
        <v>0</v>
      </c>
      <c r="E710" s="102">
        <v>9</v>
      </c>
      <c r="F710" s="102">
        <v>183</v>
      </c>
      <c r="G710" s="102">
        <v>184</v>
      </c>
      <c r="H710" s="102">
        <v>159</v>
      </c>
      <c r="I710" s="16">
        <v>5.3411109999999997</v>
      </c>
      <c r="J710" s="102">
        <v>189</v>
      </c>
      <c r="K710" s="102">
        <v>4492</v>
      </c>
      <c r="L710" s="102">
        <v>5491</v>
      </c>
      <c r="M710" s="102" t="s">
        <v>397</v>
      </c>
      <c r="N710" s="16">
        <v>6.0066660000000001</v>
      </c>
    </row>
    <row r="711" spans="1:14" x14ac:dyDescent="0.25">
      <c r="A711" s="102" t="s">
        <v>710</v>
      </c>
      <c r="B711" s="102" t="s">
        <v>648</v>
      </c>
      <c r="C711" s="102">
        <v>5</v>
      </c>
      <c r="D711" s="102">
        <v>1</v>
      </c>
      <c r="E711" s="102">
        <v>4</v>
      </c>
      <c r="F711" s="102">
        <v>145</v>
      </c>
      <c r="G711" s="102">
        <v>149</v>
      </c>
      <c r="H711" s="102">
        <v>125</v>
      </c>
      <c r="I711" s="16">
        <v>4.3452770000000003</v>
      </c>
      <c r="J711" s="102">
        <v>147</v>
      </c>
      <c r="K711" s="102">
        <v>3700</v>
      </c>
      <c r="L711" s="102">
        <v>4247</v>
      </c>
      <c r="M711" s="102" t="s">
        <v>503</v>
      </c>
      <c r="N711" s="16">
        <v>4.9313880000000001</v>
      </c>
    </row>
    <row r="712" spans="1:14" x14ac:dyDescent="0.25">
      <c r="A712" s="102" t="s">
        <v>710</v>
      </c>
      <c r="B712" s="102" t="s">
        <v>652</v>
      </c>
      <c r="C712" s="102">
        <v>7</v>
      </c>
      <c r="D712" s="102">
        <v>0</v>
      </c>
      <c r="E712" s="102">
        <v>7</v>
      </c>
      <c r="F712" s="102">
        <v>192</v>
      </c>
      <c r="G712" s="102">
        <v>192</v>
      </c>
      <c r="H712" s="102">
        <v>166</v>
      </c>
      <c r="I712" s="16">
        <v>5.1772220000000004</v>
      </c>
      <c r="J712" s="102">
        <v>193</v>
      </c>
      <c r="K712" s="102">
        <v>5406</v>
      </c>
      <c r="L712" s="102">
        <v>2461</v>
      </c>
      <c r="M712" s="102" t="s">
        <v>502</v>
      </c>
      <c r="N712" s="16">
        <v>5.9313880000000001</v>
      </c>
    </row>
    <row r="713" spans="1:14" x14ac:dyDescent="0.25">
      <c r="A713" s="102" t="s">
        <v>710</v>
      </c>
      <c r="B713" s="102" t="s">
        <v>647</v>
      </c>
      <c r="C713" s="102">
        <v>1</v>
      </c>
      <c r="D713" s="102">
        <v>0</v>
      </c>
      <c r="E713" s="102">
        <v>1</v>
      </c>
      <c r="F713" s="102">
        <v>184</v>
      </c>
      <c r="G713" s="102">
        <v>184</v>
      </c>
      <c r="H713" s="102">
        <v>166</v>
      </c>
      <c r="I713" s="16">
        <v>5.1027769999999997</v>
      </c>
      <c r="J713" s="102">
        <v>182</v>
      </c>
      <c r="K713" s="102">
        <v>3020</v>
      </c>
      <c r="L713" s="102">
        <v>2349</v>
      </c>
      <c r="M713" s="102" t="s">
        <v>517</v>
      </c>
      <c r="N713" s="16">
        <v>5.79</v>
      </c>
    </row>
    <row r="714" spans="1:14" x14ac:dyDescent="0.25">
      <c r="A714" s="102" t="s">
        <v>710</v>
      </c>
      <c r="B714" s="102" t="s">
        <v>617</v>
      </c>
      <c r="C714" s="102">
        <v>8</v>
      </c>
      <c r="D714" s="102">
        <v>0</v>
      </c>
      <c r="E714" s="102">
        <v>8</v>
      </c>
      <c r="F714" s="102">
        <v>123</v>
      </c>
      <c r="G714" s="102">
        <v>124</v>
      </c>
      <c r="H714" s="102">
        <v>122</v>
      </c>
      <c r="I714" s="16">
        <v>5.1891660000000002</v>
      </c>
      <c r="J714" s="102">
        <v>137</v>
      </c>
      <c r="K714" s="102">
        <v>10787</v>
      </c>
      <c r="L714" s="102">
        <v>926</v>
      </c>
      <c r="M714" s="102" t="s">
        <v>571</v>
      </c>
      <c r="N714" s="16">
        <v>5.7522219999999997</v>
      </c>
    </row>
    <row r="715" spans="1:14" x14ac:dyDescent="0.25">
      <c r="A715" s="102" t="s">
        <v>710</v>
      </c>
      <c r="B715" s="102" t="s">
        <v>618</v>
      </c>
      <c r="C715" s="102">
        <v>7</v>
      </c>
      <c r="D715" s="102">
        <v>0</v>
      </c>
      <c r="E715" s="102">
        <v>7</v>
      </c>
      <c r="F715" s="102">
        <v>171</v>
      </c>
      <c r="G715" s="102">
        <v>174</v>
      </c>
      <c r="H715" s="102">
        <v>112</v>
      </c>
      <c r="I715" s="16">
        <v>5.2877770000000002</v>
      </c>
      <c r="J715" s="102">
        <v>177</v>
      </c>
      <c r="K715" s="102">
        <v>4342</v>
      </c>
      <c r="L715" s="102">
        <v>5571</v>
      </c>
      <c r="M715" s="102" t="s">
        <v>451</v>
      </c>
      <c r="N715" s="16">
        <v>5.9536110000000004</v>
      </c>
    </row>
    <row r="716" spans="1:14" x14ac:dyDescent="0.25">
      <c r="A716" s="102" t="s">
        <v>710</v>
      </c>
      <c r="B716" s="102" t="s">
        <v>619</v>
      </c>
      <c r="C716" s="102">
        <v>2</v>
      </c>
      <c r="D716" s="102">
        <v>2</v>
      </c>
      <c r="E716" s="102">
        <v>0</v>
      </c>
      <c r="F716" s="102">
        <v>82</v>
      </c>
      <c r="G716" s="102">
        <v>82</v>
      </c>
      <c r="H716" s="102">
        <v>78</v>
      </c>
      <c r="I716" s="16">
        <v>3.3383320000000003</v>
      </c>
      <c r="J716" s="102">
        <v>85</v>
      </c>
      <c r="K716" s="102">
        <v>3940</v>
      </c>
      <c r="L716" s="102">
        <v>1992</v>
      </c>
      <c r="M716" s="102" t="s">
        <v>138</v>
      </c>
      <c r="N716" s="16">
        <v>5.1005539999999998</v>
      </c>
    </row>
    <row r="717" spans="1:14" x14ac:dyDescent="0.25">
      <c r="A717" s="102" t="s">
        <v>710</v>
      </c>
      <c r="B717" s="102" t="s">
        <v>620</v>
      </c>
      <c r="C717" s="102">
        <v>6</v>
      </c>
      <c r="D717" s="102">
        <v>0</v>
      </c>
      <c r="E717" s="102">
        <v>6</v>
      </c>
      <c r="F717" s="102">
        <v>117</v>
      </c>
      <c r="G717" s="102">
        <v>117</v>
      </c>
      <c r="H717" s="102">
        <v>92</v>
      </c>
      <c r="I717" s="16">
        <v>4.4244440000000003</v>
      </c>
      <c r="J717" s="102">
        <v>131</v>
      </c>
      <c r="K717" s="102">
        <v>5092</v>
      </c>
      <c r="L717" s="102">
        <v>3471</v>
      </c>
      <c r="M717" s="102" t="s">
        <v>117</v>
      </c>
      <c r="N717" s="16">
        <v>5.3013880000000002</v>
      </c>
    </row>
    <row r="718" spans="1:14" x14ac:dyDescent="0.25">
      <c r="A718" s="102" t="s">
        <v>710</v>
      </c>
      <c r="B718" s="102" t="s">
        <v>621</v>
      </c>
      <c r="C718" s="102">
        <v>10</v>
      </c>
      <c r="D718" s="102">
        <v>0</v>
      </c>
      <c r="E718" s="102">
        <v>10</v>
      </c>
      <c r="F718" s="102">
        <v>183</v>
      </c>
      <c r="G718" s="102">
        <v>185</v>
      </c>
      <c r="H718" s="102">
        <v>165</v>
      </c>
      <c r="I718" s="16">
        <v>4.4977770000000001</v>
      </c>
      <c r="J718" s="102">
        <v>189</v>
      </c>
      <c r="K718" s="102">
        <v>6556</v>
      </c>
      <c r="L718" s="102">
        <v>2816</v>
      </c>
      <c r="M718" s="102" t="s">
        <v>212</v>
      </c>
      <c r="N718" s="16">
        <v>6.3588880000000003</v>
      </c>
    </row>
    <row r="719" spans="1:14" x14ac:dyDescent="0.25">
      <c r="A719" s="102" t="s">
        <v>710</v>
      </c>
      <c r="B719" s="102" t="s">
        <v>622</v>
      </c>
      <c r="C719" s="102">
        <v>14</v>
      </c>
      <c r="D719" s="102">
        <v>0</v>
      </c>
      <c r="E719" s="102">
        <v>14</v>
      </c>
      <c r="F719" s="102">
        <v>135</v>
      </c>
      <c r="G719" s="102">
        <v>135</v>
      </c>
      <c r="H719" s="102">
        <v>134</v>
      </c>
      <c r="I719" s="16">
        <v>4.51</v>
      </c>
      <c r="J719" s="102">
        <v>148</v>
      </c>
      <c r="K719" s="102">
        <v>6018</v>
      </c>
      <c r="L719" s="102">
        <v>2058</v>
      </c>
      <c r="M719" s="102" t="s">
        <v>120</v>
      </c>
      <c r="N719" s="16">
        <v>5.34</v>
      </c>
    </row>
    <row r="720" spans="1:14" x14ac:dyDescent="0.25">
      <c r="A720" s="102" t="s">
        <v>710</v>
      </c>
      <c r="B720" s="102" t="s">
        <v>623</v>
      </c>
      <c r="C720" s="102">
        <v>0</v>
      </c>
      <c r="D720" s="102">
        <v>0</v>
      </c>
      <c r="E720" s="102">
        <v>0</v>
      </c>
      <c r="F720" s="102">
        <v>150</v>
      </c>
      <c r="G720" s="102">
        <v>150</v>
      </c>
      <c r="H720" s="102">
        <v>74</v>
      </c>
      <c r="I720" s="16">
        <v>4.8572220000000002</v>
      </c>
      <c r="J720" s="102">
        <v>151</v>
      </c>
      <c r="K720" s="102">
        <v>5158</v>
      </c>
      <c r="L720" s="102">
        <v>4809</v>
      </c>
      <c r="M720" s="102" t="s">
        <v>35</v>
      </c>
      <c r="N720" s="16">
        <v>6.1788879999999997</v>
      </c>
    </row>
    <row r="721" spans="1:14" x14ac:dyDescent="0.25">
      <c r="A721" s="102" t="s">
        <v>710</v>
      </c>
      <c r="B721" s="102" t="s">
        <v>624</v>
      </c>
      <c r="C721" s="102">
        <v>2</v>
      </c>
      <c r="D721" s="102">
        <v>1</v>
      </c>
      <c r="E721" s="102">
        <v>1</v>
      </c>
      <c r="F721" s="102">
        <v>81</v>
      </c>
      <c r="G721" s="102">
        <v>81</v>
      </c>
      <c r="H721" s="102">
        <v>44</v>
      </c>
      <c r="I721" s="16">
        <v>3.6274989999999998</v>
      </c>
      <c r="J721" s="102">
        <v>90</v>
      </c>
      <c r="K721" s="102">
        <v>4711</v>
      </c>
      <c r="L721" s="102">
        <v>4408</v>
      </c>
      <c r="M721" s="102" t="s">
        <v>436</v>
      </c>
      <c r="N721" s="16">
        <v>4.830832</v>
      </c>
    </row>
    <row r="722" spans="1:14" x14ac:dyDescent="0.25">
      <c r="A722" s="102" t="s">
        <v>710</v>
      </c>
      <c r="B722" s="102" t="s">
        <v>645</v>
      </c>
      <c r="C722" s="102">
        <v>0</v>
      </c>
      <c r="D722" s="102">
        <v>0</v>
      </c>
      <c r="E722" s="102">
        <v>0</v>
      </c>
      <c r="F722" s="102">
        <v>157</v>
      </c>
      <c r="G722" s="102">
        <v>161</v>
      </c>
      <c r="H722" s="102">
        <v>143</v>
      </c>
      <c r="I722" s="16">
        <v>5.2786099999999996</v>
      </c>
      <c r="J722" s="102">
        <v>179</v>
      </c>
      <c r="K722" s="102">
        <v>3955</v>
      </c>
      <c r="L722" s="102">
        <v>1044</v>
      </c>
      <c r="M722" s="102" t="s">
        <v>477</v>
      </c>
      <c r="N722" s="16">
        <v>5.9522209999999998</v>
      </c>
    </row>
    <row r="723" spans="1:14" x14ac:dyDescent="0.25">
      <c r="A723" s="102" t="s">
        <v>710</v>
      </c>
      <c r="B723" s="102" t="s">
        <v>674</v>
      </c>
      <c r="C723" s="102">
        <v>0</v>
      </c>
      <c r="D723" s="102">
        <v>0</v>
      </c>
      <c r="E723" s="102">
        <v>0</v>
      </c>
      <c r="F723" s="102">
        <v>188</v>
      </c>
      <c r="G723" s="102">
        <v>193</v>
      </c>
      <c r="H723" s="102">
        <v>169</v>
      </c>
      <c r="I723" s="16">
        <v>5.4202770000000005</v>
      </c>
      <c r="J723" s="102">
        <v>196</v>
      </c>
      <c r="K723" s="102">
        <v>4070</v>
      </c>
      <c r="L723" s="102">
        <v>5066</v>
      </c>
      <c r="M723" s="102" t="s">
        <v>219</v>
      </c>
      <c r="N723" s="16">
        <v>6.3574989999999998</v>
      </c>
    </row>
    <row r="724" spans="1:14" x14ac:dyDescent="0.25">
      <c r="A724" s="102" t="s">
        <v>710</v>
      </c>
      <c r="B724" s="102" t="s">
        <v>627</v>
      </c>
      <c r="C724" s="102">
        <v>1</v>
      </c>
      <c r="D724" s="102">
        <v>0</v>
      </c>
      <c r="E724" s="102">
        <v>1</v>
      </c>
      <c r="F724" s="102">
        <v>196</v>
      </c>
      <c r="G724" s="102">
        <v>199</v>
      </c>
      <c r="H724" s="102">
        <v>143</v>
      </c>
      <c r="I724" s="16">
        <v>5.3124990000000007</v>
      </c>
      <c r="J724" s="102">
        <v>199</v>
      </c>
      <c r="K724" s="102">
        <v>3137</v>
      </c>
      <c r="L724" s="102">
        <v>5190</v>
      </c>
      <c r="M724" s="102" t="s">
        <v>121</v>
      </c>
      <c r="N724" s="16">
        <v>6.2772209999999999</v>
      </c>
    </row>
    <row r="725" spans="1:14" x14ac:dyDescent="0.25">
      <c r="A725" s="102" t="s">
        <v>710</v>
      </c>
      <c r="B725" s="102" t="s">
        <v>649</v>
      </c>
      <c r="C725" s="102">
        <v>2</v>
      </c>
      <c r="D725" s="102">
        <v>0</v>
      </c>
      <c r="E725" s="102">
        <v>2</v>
      </c>
      <c r="F725" s="102">
        <v>144</v>
      </c>
      <c r="G725" s="102">
        <v>148</v>
      </c>
      <c r="H725" s="102">
        <v>131</v>
      </c>
      <c r="I725" s="16">
        <v>4.4408329999999996</v>
      </c>
      <c r="J725" s="102">
        <v>151</v>
      </c>
      <c r="K725" s="102">
        <v>3356</v>
      </c>
      <c r="L725" s="102">
        <v>1039</v>
      </c>
      <c r="M725" s="102" t="s">
        <v>557</v>
      </c>
      <c r="N725" s="16">
        <v>4.9863879999999998</v>
      </c>
    </row>
    <row r="726" spans="1:14" x14ac:dyDescent="0.25">
      <c r="A726" s="102" t="s">
        <v>710</v>
      </c>
      <c r="B726" s="102" t="s">
        <v>629</v>
      </c>
      <c r="C726" s="102">
        <v>4</v>
      </c>
      <c r="D726" s="102">
        <v>1</v>
      </c>
      <c r="E726" s="102">
        <v>3</v>
      </c>
      <c r="F726" s="102">
        <v>116</v>
      </c>
      <c r="G726" s="102">
        <v>117</v>
      </c>
      <c r="H726" s="102">
        <v>96</v>
      </c>
      <c r="I726" s="16">
        <v>4.4463870000000005</v>
      </c>
      <c r="J726" s="102">
        <v>126</v>
      </c>
      <c r="K726" s="102">
        <v>8935</v>
      </c>
      <c r="L726" s="102">
        <v>2764</v>
      </c>
      <c r="M726" s="102" t="s">
        <v>87</v>
      </c>
      <c r="N726" s="16">
        <v>6.3508320000000005</v>
      </c>
    </row>
    <row r="727" spans="1:14" x14ac:dyDescent="0.25">
      <c r="A727" s="102" t="s">
        <v>710</v>
      </c>
      <c r="B727" s="102" t="s">
        <v>630</v>
      </c>
      <c r="C727" s="102">
        <v>5</v>
      </c>
      <c r="D727" s="102">
        <v>0</v>
      </c>
      <c r="E727" s="102">
        <v>5</v>
      </c>
      <c r="F727" s="102">
        <v>119</v>
      </c>
      <c r="G727" s="102">
        <v>120</v>
      </c>
      <c r="H727" s="102">
        <v>117</v>
      </c>
      <c r="I727" s="16">
        <v>4.2869440000000001</v>
      </c>
      <c r="J727" s="102">
        <v>126</v>
      </c>
      <c r="K727" s="102">
        <v>4525</v>
      </c>
      <c r="L727" s="102">
        <v>1188</v>
      </c>
      <c r="M727" s="102" t="s">
        <v>516</v>
      </c>
      <c r="N727" s="16">
        <v>4.8794440000000003</v>
      </c>
    </row>
    <row r="728" spans="1:14" x14ac:dyDescent="0.25">
      <c r="A728" s="102" t="s">
        <v>710</v>
      </c>
      <c r="B728" s="102" t="s">
        <v>631</v>
      </c>
      <c r="C728" s="102">
        <v>0</v>
      </c>
      <c r="D728" s="102">
        <v>0</v>
      </c>
      <c r="E728" s="102">
        <v>0</v>
      </c>
      <c r="F728" s="102">
        <v>130</v>
      </c>
      <c r="G728" s="102">
        <v>137</v>
      </c>
      <c r="H728" s="102">
        <v>120</v>
      </c>
      <c r="I728" s="16">
        <v>4.4186110000000003</v>
      </c>
      <c r="J728" s="102">
        <v>139</v>
      </c>
      <c r="K728" s="102">
        <v>3691</v>
      </c>
      <c r="L728" s="102">
        <v>1307</v>
      </c>
      <c r="M728" s="102" t="s">
        <v>611</v>
      </c>
      <c r="N728" s="16">
        <v>4.9969440000000001</v>
      </c>
    </row>
    <row r="729" spans="1:14" x14ac:dyDescent="0.25">
      <c r="A729" s="102" t="s">
        <v>710</v>
      </c>
      <c r="B729" s="102" t="s">
        <v>650</v>
      </c>
      <c r="C729" s="102">
        <v>11</v>
      </c>
      <c r="D729" s="102">
        <v>1</v>
      </c>
      <c r="E729" s="102">
        <v>10</v>
      </c>
      <c r="F729" s="102">
        <v>85</v>
      </c>
      <c r="G729" s="102">
        <v>99</v>
      </c>
      <c r="H729" s="102">
        <v>79</v>
      </c>
      <c r="I729" s="16">
        <v>4.3088870000000004</v>
      </c>
      <c r="J729" s="102">
        <v>108</v>
      </c>
      <c r="K729" s="102">
        <v>5257</v>
      </c>
      <c r="L729" s="102">
        <v>1580</v>
      </c>
      <c r="M729" s="102" t="s">
        <v>555</v>
      </c>
      <c r="N729" s="16">
        <v>5.5127769999999998</v>
      </c>
    </row>
    <row r="730" spans="1:14" x14ac:dyDescent="0.25">
      <c r="A730" s="102" t="s">
        <v>710</v>
      </c>
      <c r="B730" s="102" t="s">
        <v>711</v>
      </c>
      <c r="C730" s="102">
        <v>0</v>
      </c>
      <c r="D730" s="102">
        <v>0</v>
      </c>
      <c r="E730" s="102">
        <v>0</v>
      </c>
      <c r="F730" s="102">
        <v>92</v>
      </c>
      <c r="G730" s="102">
        <v>92</v>
      </c>
      <c r="H730" s="102">
        <v>92</v>
      </c>
      <c r="I730" s="16">
        <v>3.1911109999999998</v>
      </c>
      <c r="J730" s="102">
        <v>94</v>
      </c>
      <c r="K730" s="102">
        <v>3066</v>
      </c>
      <c r="L730" s="102">
        <v>654</v>
      </c>
      <c r="M730" s="102" t="s">
        <v>213</v>
      </c>
      <c r="N730" s="16">
        <v>3.956944</v>
      </c>
    </row>
    <row r="731" spans="1:14" x14ac:dyDescent="0.25">
      <c r="A731" s="102" t="s">
        <v>710</v>
      </c>
      <c r="B731" s="102" t="s">
        <v>646</v>
      </c>
      <c r="C731" s="102">
        <v>1</v>
      </c>
      <c r="D731" s="102">
        <v>0</v>
      </c>
      <c r="E731" s="102">
        <v>1</v>
      </c>
      <c r="F731" s="102">
        <v>22</v>
      </c>
      <c r="G731" s="102">
        <v>24</v>
      </c>
      <c r="H731" s="102">
        <v>16</v>
      </c>
      <c r="I731" s="16">
        <v>0.72194400000000003</v>
      </c>
      <c r="J731" s="102">
        <v>27</v>
      </c>
      <c r="K731" s="102">
        <v>510</v>
      </c>
      <c r="L731" s="102">
        <v>446</v>
      </c>
      <c r="M731" s="102" t="s">
        <v>81</v>
      </c>
      <c r="N731" s="16">
        <v>1.1561110000000001</v>
      </c>
    </row>
    <row r="732" spans="1:14" x14ac:dyDescent="0.25">
      <c r="A732" s="102" t="s">
        <v>710</v>
      </c>
      <c r="B732" s="102" t="s">
        <v>677</v>
      </c>
      <c r="C732" s="102">
        <v>2</v>
      </c>
      <c r="D732" s="102">
        <v>1</v>
      </c>
      <c r="E732" s="102">
        <v>1</v>
      </c>
      <c r="F732" s="102">
        <v>117</v>
      </c>
      <c r="G732" s="102">
        <v>117</v>
      </c>
      <c r="H732" s="102">
        <v>72</v>
      </c>
      <c r="I732" s="16">
        <v>4.8949999999999996</v>
      </c>
      <c r="J732" s="102">
        <v>124</v>
      </c>
      <c r="K732" s="102">
        <v>5471</v>
      </c>
      <c r="L732" s="102">
        <v>3901</v>
      </c>
      <c r="M732" s="102" t="s">
        <v>7</v>
      </c>
      <c r="N732" s="16">
        <v>5.6849999999999996</v>
      </c>
    </row>
    <row r="733" spans="1:14" x14ac:dyDescent="0.25">
      <c r="A733" s="102" t="s">
        <v>710</v>
      </c>
      <c r="B733" s="102" t="s">
        <v>632</v>
      </c>
      <c r="C733" s="102">
        <v>10</v>
      </c>
      <c r="D733" s="102">
        <v>1</v>
      </c>
      <c r="E733" s="102">
        <v>9</v>
      </c>
      <c r="F733" s="102">
        <v>85</v>
      </c>
      <c r="G733" s="102">
        <v>95</v>
      </c>
      <c r="H733" s="102">
        <v>82</v>
      </c>
      <c r="I733" s="16">
        <v>4.4372210000000001</v>
      </c>
      <c r="J733" s="102">
        <v>99</v>
      </c>
      <c r="K733" s="102">
        <v>6386</v>
      </c>
      <c r="L733" s="102">
        <v>981</v>
      </c>
      <c r="M733" s="102" t="s">
        <v>576</v>
      </c>
      <c r="N733" s="16">
        <v>5.6861100000000002</v>
      </c>
    </row>
    <row r="734" spans="1:14" x14ac:dyDescent="0.25">
      <c r="A734" s="102" t="s">
        <v>710</v>
      </c>
      <c r="B734" s="102" t="s">
        <v>635</v>
      </c>
      <c r="C734" s="102">
        <v>3</v>
      </c>
      <c r="D734" s="102">
        <v>0</v>
      </c>
      <c r="E734" s="102">
        <v>3</v>
      </c>
      <c r="F734" s="102">
        <v>100</v>
      </c>
      <c r="G734" s="102">
        <v>100</v>
      </c>
      <c r="H734" s="102">
        <v>99</v>
      </c>
      <c r="I734" s="16">
        <v>4.1425000000000001</v>
      </c>
      <c r="J734" s="102">
        <v>103</v>
      </c>
      <c r="K734" s="102">
        <v>3397</v>
      </c>
      <c r="L734" s="102">
        <v>1842</v>
      </c>
      <c r="M734" s="102" t="s">
        <v>612</v>
      </c>
      <c r="N734" s="16">
        <v>4.7316659999999997</v>
      </c>
    </row>
    <row r="735" spans="1:14" x14ac:dyDescent="0.25">
      <c r="A735" s="102" t="s">
        <v>710</v>
      </c>
      <c r="B735" s="102" t="s">
        <v>636</v>
      </c>
      <c r="C735" s="102">
        <v>7</v>
      </c>
      <c r="D735" s="102">
        <v>0</v>
      </c>
      <c r="E735" s="102">
        <v>7</v>
      </c>
      <c r="F735" s="102">
        <v>167</v>
      </c>
      <c r="G735" s="102">
        <v>167</v>
      </c>
      <c r="H735" s="102">
        <v>161</v>
      </c>
      <c r="I735" s="16">
        <v>5.2369440000000003</v>
      </c>
      <c r="J735" s="102">
        <v>165</v>
      </c>
      <c r="K735" s="102">
        <v>5115</v>
      </c>
      <c r="L735" s="102">
        <v>1717</v>
      </c>
      <c r="M735" s="102" t="s">
        <v>572</v>
      </c>
      <c r="N735" s="16">
        <v>5.9108330000000002</v>
      </c>
    </row>
    <row r="736" spans="1:14" x14ac:dyDescent="0.25">
      <c r="A736" s="102" t="s">
        <v>710</v>
      </c>
      <c r="B736" s="102" t="s">
        <v>639</v>
      </c>
      <c r="C736" s="102">
        <v>3</v>
      </c>
      <c r="D736" s="102">
        <v>0</v>
      </c>
      <c r="E736" s="102">
        <v>3</v>
      </c>
      <c r="F736" s="102">
        <v>88</v>
      </c>
      <c r="G736" s="102">
        <v>93</v>
      </c>
      <c r="H736" s="102">
        <v>69</v>
      </c>
      <c r="I736" s="16">
        <v>4.3722209999999997</v>
      </c>
      <c r="J736" s="102">
        <v>99</v>
      </c>
      <c r="K736" s="102">
        <v>6304</v>
      </c>
      <c r="L736" s="102">
        <v>1816</v>
      </c>
      <c r="M736" s="102" t="s">
        <v>573</v>
      </c>
      <c r="N736" s="16">
        <v>5.8516659999999998</v>
      </c>
    </row>
    <row r="737" spans="1:14" x14ac:dyDescent="0.25">
      <c r="A737" s="102" t="s">
        <v>710</v>
      </c>
      <c r="B737" s="102" t="s">
        <v>678</v>
      </c>
      <c r="C737" s="102">
        <v>5</v>
      </c>
      <c r="D737" s="102">
        <v>0</v>
      </c>
      <c r="E737" s="102">
        <v>5</v>
      </c>
      <c r="F737" s="102">
        <v>117</v>
      </c>
      <c r="G737" s="102">
        <v>120</v>
      </c>
      <c r="H737" s="102">
        <v>63</v>
      </c>
      <c r="I737" s="16">
        <v>5.1022210000000001</v>
      </c>
      <c r="J737" s="102">
        <v>139</v>
      </c>
      <c r="K737" s="102">
        <v>6182</v>
      </c>
      <c r="L737" s="102">
        <v>4317</v>
      </c>
      <c r="M737" s="102" t="s">
        <v>123</v>
      </c>
      <c r="N737" s="16">
        <v>5.994999</v>
      </c>
    </row>
    <row r="738" spans="1:14" x14ac:dyDescent="0.25">
      <c r="A738" s="102" t="s">
        <v>710</v>
      </c>
      <c r="B738" s="102" t="s">
        <v>641</v>
      </c>
      <c r="C738" s="102">
        <v>5</v>
      </c>
      <c r="D738" s="102">
        <v>0</v>
      </c>
      <c r="E738" s="102">
        <v>5</v>
      </c>
      <c r="F738" s="102">
        <v>77</v>
      </c>
      <c r="G738" s="102">
        <v>82</v>
      </c>
      <c r="H738" s="102">
        <v>66</v>
      </c>
      <c r="I738" s="16">
        <v>3.5202770000000001</v>
      </c>
      <c r="J738" s="102">
        <v>80</v>
      </c>
      <c r="K738" s="102">
        <v>3437</v>
      </c>
      <c r="L738" s="102">
        <v>1075</v>
      </c>
      <c r="M738" s="102" t="s">
        <v>590</v>
      </c>
      <c r="N738" s="16">
        <v>4.6797219999999999</v>
      </c>
    </row>
    <row r="739" spans="1:14" x14ac:dyDescent="0.25">
      <c r="A739" s="102" t="s">
        <v>710</v>
      </c>
      <c r="B739" s="102" t="s">
        <v>642</v>
      </c>
      <c r="C739" s="102">
        <v>14</v>
      </c>
      <c r="D739" s="102">
        <v>1</v>
      </c>
      <c r="E739" s="102">
        <v>13</v>
      </c>
      <c r="F739" s="102">
        <v>89</v>
      </c>
      <c r="G739" s="102">
        <v>89</v>
      </c>
      <c r="H739" s="102">
        <v>66</v>
      </c>
      <c r="I739" s="16">
        <v>3.6797209999999998</v>
      </c>
      <c r="J739" s="102">
        <v>96</v>
      </c>
      <c r="K739" s="102">
        <v>8156</v>
      </c>
      <c r="L739" s="102">
        <v>1980</v>
      </c>
      <c r="M739" s="102" t="s">
        <v>11</v>
      </c>
      <c r="N739" s="16">
        <v>5.8697210000000002</v>
      </c>
    </row>
    <row r="740" spans="1:14" x14ac:dyDescent="0.25">
      <c r="A740" s="102" t="s">
        <v>710</v>
      </c>
      <c r="B740" s="102" t="s">
        <v>643</v>
      </c>
      <c r="C740" s="102">
        <v>1</v>
      </c>
      <c r="D740" s="102">
        <v>1</v>
      </c>
      <c r="E740" s="102">
        <v>0</v>
      </c>
      <c r="F740" s="102">
        <v>165</v>
      </c>
      <c r="G740" s="102">
        <v>166</v>
      </c>
      <c r="H740" s="102">
        <v>156</v>
      </c>
      <c r="I740" s="16">
        <v>5.1713880000000003</v>
      </c>
      <c r="J740" s="102">
        <v>168</v>
      </c>
      <c r="K740" s="102">
        <v>5915</v>
      </c>
      <c r="L740" s="102">
        <v>3134</v>
      </c>
      <c r="M740" s="102" t="s">
        <v>85</v>
      </c>
      <c r="N740" s="16">
        <v>5.8030549999999996</v>
      </c>
    </row>
    <row r="741" spans="1:14" x14ac:dyDescent="0.25">
      <c r="A741" s="102" t="s">
        <v>710</v>
      </c>
      <c r="B741" s="102" t="s">
        <v>644</v>
      </c>
      <c r="C741" s="102">
        <v>2</v>
      </c>
      <c r="D741" s="102">
        <v>1</v>
      </c>
      <c r="E741" s="102">
        <v>1</v>
      </c>
      <c r="F741" s="102">
        <v>159</v>
      </c>
      <c r="G741" s="102">
        <v>161</v>
      </c>
      <c r="H741" s="102">
        <v>104</v>
      </c>
      <c r="I741" s="16">
        <v>4.2749990000000002</v>
      </c>
      <c r="J741" s="102">
        <v>165</v>
      </c>
      <c r="K741" s="102">
        <v>6917</v>
      </c>
      <c r="L741" s="102">
        <v>6225</v>
      </c>
      <c r="M741" s="102" t="s">
        <v>260</v>
      </c>
      <c r="N741" s="16">
        <v>7.2049980000000007</v>
      </c>
    </row>
    <row r="742" spans="1:14" x14ac:dyDescent="0.25">
      <c r="A742" s="102" t="s">
        <v>710</v>
      </c>
      <c r="B742" s="102" t="s">
        <v>653</v>
      </c>
      <c r="C742" s="102">
        <v>3</v>
      </c>
      <c r="D742" s="102">
        <v>0</v>
      </c>
      <c r="E742" s="102">
        <v>3</v>
      </c>
      <c r="F742" s="102">
        <v>100</v>
      </c>
      <c r="G742" s="102">
        <v>102</v>
      </c>
      <c r="H742" s="102">
        <v>76</v>
      </c>
      <c r="I742" s="16">
        <v>3.1272220000000002</v>
      </c>
      <c r="J742" s="102">
        <v>106</v>
      </c>
      <c r="K742" s="102">
        <v>3482</v>
      </c>
      <c r="L742" s="102">
        <v>2994</v>
      </c>
      <c r="M742" s="102" t="s">
        <v>208</v>
      </c>
      <c r="N742" s="16">
        <v>4.0227760000000004</v>
      </c>
    </row>
  </sheetData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B40"/>
  <sheetViews>
    <sheetView workbookViewId="0">
      <selection activeCell="B1" sqref="B1"/>
    </sheetView>
  </sheetViews>
  <sheetFormatPr baseColWidth="10" defaultRowHeight="15" x14ac:dyDescent="0.25"/>
  <cols>
    <col min="1" max="1" width="17.5703125" bestFit="1" customWidth="1"/>
    <col min="2" max="2" width="12.85546875" customWidth="1"/>
    <col min="3" max="3" width="12.5703125" bestFit="1" customWidth="1"/>
    <col min="4" max="4" width="17.28515625" bestFit="1" customWidth="1"/>
    <col min="5" max="5" width="14.85546875" bestFit="1" customWidth="1"/>
    <col min="6" max="6" width="13.7109375" bestFit="1" customWidth="1"/>
    <col min="8" max="8" width="7.7109375" bestFit="1" customWidth="1"/>
    <col min="9" max="9" width="31.85546875" bestFit="1" customWidth="1"/>
    <col min="10" max="10" width="13" bestFit="1" customWidth="1"/>
    <col min="11" max="11" width="17" bestFit="1" customWidth="1"/>
    <col min="12" max="12" width="15.5703125" bestFit="1" customWidth="1"/>
    <col min="13" max="13" width="12.7109375" bestFit="1" customWidth="1"/>
    <col min="14" max="14" width="14.7109375" bestFit="1" customWidth="1"/>
    <col min="15" max="15" width="14.85546875" bestFit="1" customWidth="1"/>
    <col min="16" max="16" width="14.7109375" bestFit="1" customWidth="1"/>
    <col min="17" max="17" width="23.5703125" bestFit="1" customWidth="1"/>
    <col min="18" max="18" width="21.42578125" bestFit="1" customWidth="1"/>
    <col min="19" max="19" width="18.5703125" bestFit="1" customWidth="1"/>
    <col min="20" max="22" width="19.140625" bestFit="1" customWidth="1"/>
    <col min="23" max="23" width="16.140625" bestFit="1" customWidth="1"/>
    <col min="25" max="25" width="16" bestFit="1" customWidth="1"/>
    <col min="26" max="26" width="24.7109375" bestFit="1" customWidth="1"/>
    <col min="27" max="27" width="29.85546875" bestFit="1" customWidth="1"/>
    <col min="28" max="28" width="17.85546875" bestFit="1" customWidth="1"/>
    <col min="29" max="29" width="23" bestFit="1" customWidth="1"/>
    <col min="30" max="30" width="28.85546875" bestFit="1" customWidth="1"/>
    <col min="31" max="31" width="27.5703125" bestFit="1" customWidth="1"/>
    <col min="32" max="32" width="40.28515625" bestFit="1" customWidth="1"/>
    <col min="33" max="33" width="12" bestFit="1" customWidth="1"/>
    <col min="34" max="34" width="12.5703125" bestFit="1" customWidth="1"/>
    <col min="35" max="35" width="13.28515625" bestFit="1" customWidth="1"/>
    <col min="36" max="36" width="18.42578125" bestFit="1" customWidth="1"/>
  </cols>
  <sheetData>
    <row r="1" spans="1:2" x14ac:dyDescent="0.25">
      <c r="A1" s="1" t="s">
        <v>496</v>
      </c>
      <c r="B1" s="102" t="s">
        <v>26</v>
      </c>
    </row>
    <row r="3" spans="1:2" x14ac:dyDescent="0.25">
      <c r="A3" s="1" t="s">
        <v>27</v>
      </c>
      <c r="B3" t="s">
        <v>495</v>
      </c>
    </row>
    <row r="4" spans="1:2" x14ac:dyDescent="0.25">
      <c r="A4" s="53" t="s">
        <v>23</v>
      </c>
      <c r="B4" s="2">
        <v>2</v>
      </c>
    </row>
    <row r="5" spans="1:2" x14ac:dyDescent="0.25">
      <c r="A5" s="53" t="s">
        <v>24</v>
      </c>
      <c r="B5" s="2">
        <v>13</v>
      </c>
    </row>
    <row r="6" spans="1:2" x14ac:dyDescent="0.25">
      <c r="A6" s="53" t="s">
        <v>36</v>
      </c>
      <c r="B6" s="2">
        <v>3</v>
      </c>
    </row>
    <row r="7" spans="1:2" x14ac:dyDescent="0.25">
      <c r="A7" s="53" t="s">
        <v>86</v>
      </c>
      <c r="B7" s="2">
        <v>8</v>
      </c>
    </row>
    <row r="8" spans="1:2" x14ac:dyDescent="0.25">
      <c r="A8" s="53" t="s">
        <v>84</v>
      </c>
      <c r="B8" s="2">
        <v>7</v>
      </c>
    </row>
    <row r="9" spans="1:2" x14ac:dyDescent="0.25">
      <c r="A9" s="53" t="s">
        <v>102</v>
      </c>
      <c r="B9" s="2">
        <v>5</v>
      </c>
    </row>
    <row r="10" spans="1:2" x14ac:dyDescent="0.25">
      <c r="A10" s="53" t="s">
        <v>105</v>
      </c>
      <c r="B10" s="2">
        <v>7</v>
      </c>
    </row>
    <row r="11" spans="1:2" x14ac:dyDescent="0.25">
      <c r="A11" s="53" t="s">
        <v>106</v>
      </c>
      <c r="B11" s="2">
        <v>15</v>
      </c>
    </row>
    <row r="12" spans="1:2" x14ac:dyDescent="0.25">
      <c r="A12" s="53" t="s">
        <v>108</v>
      </c>
      <c r="B12" s="2">
        <v>11</v>
      </c>
    </row>
    <row r="13" spans="1:2" x14ac:dyDescent="0.25">
      <c r="A13" s="53" t="s">
        <v>223</v>
      </c>
      <c r="B13" s="2">
        <v>2</v>
      </c>
    </row>
    <row r="14" spans="1:2" x14ac:dyDescent="0.25">
      <c r="A14" s="53" t="s">
        <v>218</v>
      </c>
      <c r="B14" s="2">
        <v>6</v>
      </c>
    </row>
    <row r="15" spans="1:2" x14ac:dyDescent="0.25">
      <c r="A15" s="53" t="s">
        <v>237</v>
      </c>
      <c r="B15" s="2">
        <v>4</v>
      </c>
    </row>
    <row r="16" spans="1:2" x14ac:dyDescent="0.25">
      <c r="A16" s="53" t="s">
        <v>254</v>
      </c>
      <c r="B16" s="2">
        <v>7</v>
      </c>
    </row>
    <row r="17" spans="1:2" x14ac:dyDescent="0.25">
      <c r="A17" s="53" t="s">
        <v>388</v>
      </c>
      <c r="B17" s="2">
        <v>2</v>
      </c>
    </row>
    <row r="18" spans="1:2" x14ac:dyDescent="0.25">
      <c r="A18" s="53" t="s">
        <v>391</v>
      </c>
      <c r="B18" s="2">
        <v>8</v>
      </c>
    </row>
    <row r="19" spans="1:2" x14ac:dyDescent="0.25">
      <c r="A19" s="53" t="s">
        <v>394</v>
      </c>
      <c r="B19" s="2">
        <v>5</v>
      </c>
    </row>
    <row r="20" spans="1:2" x14ac:dyDescent="0.25">
      <c r="A20" s="53" t="s">
        <v>395</v>
      </c>
      <c r="B20" s="2">
        <v>2</v>
      </c>
    </row>
    <row r="21" spans="1:2" x14ac:dyDescent="0.25">
      <c r="A21" s="53" t="s">
        <v>450</v>
      </c>
      <c r="B21" s="2">
        <v>5</v>
      </c>
    </row>
    <row r="22" spans="1:2" x14ac:dyDescent="0.25">
      <c r="A22" s="53" t="s">
        <v>476</v>
      </c>
      <c r="B22" s="2">
        <v>2</v>
      </c>
    </row>
    <row r="23" spans="1:2" x14ac:dyDescent="0.25">
      <c r="A23" s="53" t="s">
        <v>19</v>
      </c>
      <c r="B23" s="2">
        <v>4</v>
      </c>
    </row>
    <row r="24" spans="1:2" x14ac:dyDescent="0.25">
      <c r="A24" s="53" t="s">
        <v>500</v>
      </c>
      <c r="B24" s="2">
        <v>1</v>
      </c>
    </row>
    <row r="25" spans="1:2" x14ac:dyDescent="0.25">
      <c r="A25" s="53" t="s">
        <v>232</v>
      </c>
      <c r="B25" s="2">
        <v>1</v>
      </c>
    </row>
    <row r="26" spans="1:2" x14ac:dyDescent="0.25">
      <c r="A26" s="53" t="s">
        <v>215</v>
      </c>
      <c r="B26" s="2">
        <v>8</v>
      </c>
    </row>
    <row r="27" spans="1:2" x14ac:dyDescent="0.25">
      <c r="A27" s="53" t="s">
        <v>521</v>
      </c>
      <c r="B27" s="2">
        <v>5</v>
      </c>
    </row>
    <row r="28" spans="1:2" x14ac:dyDescent="0.25">
      <c r="A28" s="53" t="s">
        <v>520</v>
      </c>
      <c r="B28" s="2">
        <v>1</v>
      </c>
    </row>
    <row r="29" spans="1:2" x14ac:dyDescent="0.25">
      <c r="A29" s="53" t="s">
        <v>551</v>
      </c>
      <c r="B29" s="2">
        <v>4</v>
      </c>
    </row>
    <row r="30" spans="1:2" x14ac:dyDescent="0.25">
      <c r="A30" s="53" t="s">
        <v>552</v>
      </c>
      <c r="B30" s="2">
        <v>2</v>
      </c>
    </row>
    <row r="31" spans="1:2" x14ac:dyDescent="0.25">
      <c r="A31" s="53" t="s">
        <v>568</v>
      </c>
      <c r="B31" s="2">
        <v>11</v>
      </c>
    </row>
    <row r="32" spans="1:2" x14ac:dyDescent="0.25">
      <c r="A32" s="53" t="s">
        <v>566</v>
      </c>
      <c r="B32" s="2">
        <v>4</v>
      </c>
    </row>
    <row r="33" spans="1:2" x14ac:dyDescent="0.25">
      <c r="A33" s="53" t="s">
        <v>570</v>
      </c>
      <c r="B33" s="2">
        <v>8</v>
      </c>
    </row>
    <row r="34" spans="1:2" x14ac:dyDescent="0.25">
      <c r="A34" s="53" t="s">
        <v>567</v>
      </c>
      <c r="B34" s="2">
        <v>2</v>
      </c>
    </row>
    <row r="35" spans="1:2" x14ac:dyDescent="0.25">
      <c r="A35" s="53" t="s">
        <v>705</v>
      </c>
      <c r="B35" s="2">
        <v>1</v>
      </c>
    </row>
    <row r="36" spans="1:2" x14ac:dyDescent="0.25">
      <c r="A36" s="53" t="s">
        <v>581</v>
      </c>
      <c r="B36" s="2">
        <v>1</v>
      </c>
    </row>
    <row r="37" spans="1:2" x14ac:dyDescent="0.25">
      <c r="A37" s="53" t="s">
        <v>604</v>
      </c>
      <c r="B37" s="2">
        <v>1</v>
      </c>
    </row>
    <row r="38" spans="1:2" x14ac:dyDescent="0.25">
      <c r="A38" s="53" t="s">
        <v>603</v>
      </c>
      <c r="B38" s="2">
        <v>2</v>
      </c>
    </row>
    <row r="39" spans="1:2" x14ac:dyDescent="0.25">
      <c r="A39" s="53" t="s">
        <v>706</v>
      </c>
      <c r="B39" s="2">
        <v>1</v>
      </c>
    </row>
    <row r="40" spans="1:2" x14ac:dyDescent="0.25">
      <c r="A40" s="53" t="s">
        <v>28</v>
      </c>
      <c r="B40" s="2">
        <v>171</v>
      </c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2" sqref="C2"/>
    </sheetView>
  </sheetViews>
  <sheetFormatPr baseColWidth="10" defaultRowHeight="15" x14ac:dyDescent="0.25"/>
  <cols>
    <col min="1" max="1" width="17" bestFit="1" customWidth="1"/>
    <col min="2" max="2" width="5.140625" customWidth="1"/>
    <col min="3" max="3" width="7.28515625" customWidth="1"/>
    <col min="4" max="4" width="8" customWidth="1"/>
    <col min="5" max="5" width="18.140625" bestFit="1" customWidth="1"/>
    <col min="6" max="6" width="12.140625" customWidth="1"/>
    <col min="7" max="7" width="10.7109375" style="102" bestFit="1" customWidth="1"/>
    <col min="8" max="8" width="13" bestFit="1" customWidth="1"/>
    <col min="9" max="9" width="17.5703125" customWidth="1"/>
    <col min="10" max="10" width="21.85546875" customWidth="1"/>
    <col min="11" max="11" width="12.5703125" bestFit="1" customWidth="1"/>
    <col min="12" max="12" width="17.5703125" style="102" customWidth="1"/>
    <col min="13" max="13" width="21.85546875" style="102" customWidth="1"/>
    <col min="14" max="14" width="15.28515625" bestFit="1" customWidth="1"/>
    <col min="15" max="15" width="17.5703125" style="102" customWidth="1"/>
    <col min="16" max="16" width="21.85546875" style="102" customWidth="1"/>
    <col min="17" max="17" width="14.28515625" customWidth="1"/>
    <col min="18" max="18" width="17.5703125" style="102" customWidth="1"/>
    <col min="19" max="19" width="21.85546875" style="102" customWidth="1"/>
    <col min="20" max="20" width="19.85546875" bestFit="1" customWidth="1"/>
    <col min="21" max="21" width="13.42578125" bestFit="1" customWidth="1"/>
    <col min="22" max="22" width="18.7109375" bestFit="1" customWidth="1"/>
    <col min="23" max="23" width="19" bestFit="1" customWidth="1"/>
    <col min="24" max="24" width="20.42578125" bestFit="1" customWidth="1"/>
    <col min="25" max="25" width="12.28515625" bestFit="1" customWidth="1"/>
    <col min="26" max="26" width="12.42578125" bestFit="1" customWidth="1"/>
    <col min="27" max="27" width="6" bestFit="1" customWidth="1"/>
    <col min="28" max="28" width="12.28515625" bestFit="1" customWidth="1"/>
    <col min="29" max="29" width="47" bestFit="1" customWidth="1"/>
    <col min="30" max="30" width="13.28515625" bestFit="1" customWidth="1"/>
    <col min="31" max="31" width="19" bestFit="1" customWidth="1"/>
    <col min="32" max="32" width="9.85546875" bestFit="1" customWidth="1"/>
    <col min="33" max="33" width="10.28515625" bestFit="1" customWidth="1"/>
    <col min="34" max="34" width="11.28515625" bestFit="1" customWidth="1"/>
    <col min="35" max="35" width="12.140625" bestFit="1" customWidth="1"/>
    <col min="36" max="36" width="9.85546875" bestFit="1" customWidth="1"/>
    <col min="37" max="37" width="10.42578125" bestFit="1" customWidth="1"/>
    <col min="38" max="38" width="15" bestFit="1" customWidth="1"/>
  </cols>
  <sheetData>
    <row r="1" spans="1:19" x14ac:dyDescent="0.25">
      <c r="A1" s="102" t="s">
        <v>504</v>
      </c>
      <c r="B1" s="102" t="s">
        <v>161</v>
      </c>
      <c r="C1" s="102" t="s">
        <v>506</v>
      </c>
      <c r="D1" s="102" t="s">
        <v>507</v>
      </c>
      <c r="E1" s="102" t="s">
        <v>508</v>
      </c>
      <c r="F1" s="102" t="s">
        <v>282</v>
      </c>
      <c r="G1" s="102" t="s">
        <v>505</v>
      </c>
      <c r="I1" s="229" t="s">
        <v>509</v>
      </c>
      <c r="J1" s="229"/>
      <c r="L1" s="229" t="s">
        <v>510</v>
      </c>
      <c r="M1" s="229"/>
      <c r="O1" s="229" t="s">
        <v>512</v>
      </c>
      <c r="P1" s="229"/>
      <c r="R1" s="229" t="s">
        <v>511</v>
      </c>
      <c r="S1" s="229"/>
    </row>
    <row r="2" spans="1:19" x14ac:dyDescent="0.25">
      <c r="A2" s="102"/>
      <c r="B2" s="102"/>
      <c r="C2" s="102"/>
      <c r="D2" s="102"/>
      <c r="E2" s="102"/>
      <c r="F2" s="102"/>
      <c r="I2" s="1" t="s">
        <v>161</v>
      </c>
      <c r="J2" s="102" t="s">
        <v>482</v>
      </c>
      <c r="L2" s="1" t="s">
        <v>161</v>
      </c>
      <c r="M2" s="102" t="s">
        <v>482</v>
      </c>
      <c r="O2" s="1" t="s">
        <v>161</v>
      </c>
      <c r="P2" s="102" t="s">
        <v>482</v>
      </c>
      <c r="R2" s="1" t="s">
        <v>161</v>
      </c>
      <c r="S2" s="102" t="s">
        <v>482</v>
      </c>
    </row>
    <row r="3" spans="1:19" x14ac:dyDescent="0.25">
      <c r="A3" s="102"/>
      <c r="B3" s="102"/>
      <c r="C3" s="102"/>
      <c r="D3" s="102"/>
      <c r="E3" s="102"/>
      <c r="F3" s="102"/>
      <c r="I3" s="1" t="s">
        <v>505</v>
      </c>
      <c r="J3" s="102" t="s">
        <v>482</v>
      </c>
      <c r="L3" s="1" t="s">
        <v>505</v>
      </c>
      <c r="M3" s="102" t="s">
        <v>482</v>
      </c>
      <c r="O3" s="1" t="s">
        <v>505</v>
      </c>
      <c r="P3" s="102" t="s">
        <v>482</v>
      </c>
      <c r="R3" s="1" t="s">
        <v>505</v>
      </c>
      <c r="S3" s="102" t="s">
        <v>482</v>
      </c>
    </row>
    <row r="4" spans="1:19" x14ac:dyDescent="0.25">
      <c r="L4" s="1" t="s">
        <v>507</v>
      </c>
      <c r="M4" s="102" t="s">
        <v>482</v>
      </c>
      <c r="R4" s="1" t="s">
        <v>507</v>
      </c>
      <c r="S4" s="102" t="s">
        <v>482</v>
      </c>
    </row>
    <row r="5" spans="1:19" x14ac:dyDescent="0.25">
      <c r="I5" s="1" t="s">
        <v>27</v>
      </c>
      <c r="J5" t="s">
        <v>283</v>
      </c>
      <c r="O5" s="1" t="s">
        <v>27</v>
      </c>
      <c r="P5" t="s">
        <v>283</v>
      </c>
    </row>
    <row r="6" spans="1:19" x14ac:dyDescent="0.25">
      <c r="I6" s="53" t="s">
        <v>482</v>
      </c>
      <c r="J6" s="2"/>
      <c r="L6" s="1" t="s">
        <v>27</v>
      </c>
      <c r="M6" t="s">
        <v>283</v>
      </c>
      <c r="O6" s="53" t="s">
        <v>482</v>
      </c>
      <c r="P6" s="2"/>
      <c r="R6" s="1" t="s">
        <v>27</v>
      </c>
      <c r="S6" t="s">
        <v>283</v>
      </c>
    </row>
    <row r="7" spans="1:19" x14ac:dyDescent="0.25">
      <c r="I7" s="53" t="s">
        <v>28</v>
      </c>
      <c r="J7" s="2"/>
      <c r="L7" s="53" t="s">
        <v>482</v>
      </c>
      <c r="M7" s="2"/>
      <c r="O7" s="53" t="s">
        <v>28</v>
      </c>
      <c r="P7" s="2"/>
      <c r="R7" s="53" t="s">
        <v>482</v>
      </c>
      <c r="S7" s="2"/>
    </row>
    <row r="8" spans="1:19" x14ac:dyDescent="0.25">
      <c r="L8" s="53" t="s">
        <v>28</v>
      </c>
      <c r="M8" s="2"/>
      <c r="O8"/>
      <c r="P8"/>
      <c r="R8" s="53" t="s">
        <v>28</v>
      </c>
      <c r="S8" s="2"/>
    </row>
    <row r="9" spans="1:19" x14ac:dyDescent="0.25">
      <c r="L9"/>
      <c r="M9"/>
      <c r="O9"/>
      <c r="P9"/>
      <c r="R9"/>
      <c r="S9"/>
    </row>
    <row r="10" spans="1:19" x14ac:dyDescent="0.25">
      <c r="L10"/>
      <c r="M10"/>
      <c r="O10"/>
      <c r="P10"/>
      <c r="R10"/>
      <c r="S10"/>
    </row>
    <row r="11" spans="1:19" x14ac:dyDescent="0.25">
      <c r="L11"/>
      <c r="M11"/>
      <c r="O11"/>
      <c r="P11"/>
      <c r="R11"/>
      <c r="S11"/>
    </row>
    <row r="12" spans="1:19" x14ac:dyDescent="0.25">
      <c r="L12"/>
      <c r="M12"/>
      <c r="O12"/>
      <c r="P12"/>
      <c r="R12"/>
      <c r="S12"/>
    </row>
    <row r="13" spans="1:19" x14ac:dyDescent="0.25">
      <c r="L13"/>
      <c r="M13"/>
      <c r="O13"/>
      <c r="P13"/>
      <c r="R13"/>
      <c r="S13"/>
    </row>
    <row r="14" spans="1:19" x14ac:dyDescent="0.25">
      <c r="L14"/>
      <c r="M14"/>
      <c r="O14"/>
      <c r="P14"/>
      <c r="R14"/>
      <c r="S14"/>
    </row>
    <row r="15" spans="1:19" x14ac:dyDescent="0.25">
      <c r="L15"/>
      <c r="M15"/>
      <c r="O15"/>
      <c r="P15"/>
      <c r="R15"/>
      <c r="S15"/>
    </row>
    <row r="16" spans="1:19" x14ac:dyDescent="0.25">
      <c r="L16"/>
      <c r="M16"/>
      <c r="O16"/>
      <c r="P16"/>
      <c r="R16"/>
      <c r="S16"/>
    </row>
    <row r="17" spans="12:19" x14ac:dyDescent="0.25">
      <c r="L17"/>
      <c r="M17"/>
      <c r="O17"/>
      <c r="P17"/>
      <c r="R17"/>
      <c r="S17"/>
    </row>
    <row r="18" spans="12:19" x14ac:dyDescent="0.25">
      <c r="L18"/>
      <c r="M18"/>
      <c r="O18"/>
      <c r="P18"/>
      <c r="R18"/>
      <c r="S18"/>
    </row>
    <row r="19" spans="12:19" x14ac:dyDescent="0.25">
      <c r="L19"/>
      <c r="M19"/>
      <c r="O19"/>
      <c r="P19"/>
      <c r="R19"/>
      <c r="S19"/>
    </row>
    <row r="20" spans="12:19" x14ac:dyDescent="0.25">
      <c r="L20"/>
      <c r="M20"/>
      <c r="O20"/>
      <c r="P20"/>
    </row>
    <row r="21" spans="12:19" x14ac:dyDescent="0.25">
      <c r="L21"/>
      <c r="M21"/>
    </row>
  </sheetData>
  <mergeCells count="4">
    <mergeCell ref="I1:J1"/>
    <mergeCell ref="L1:M1"/>
    <mergeCell ref="O1:P1"/>
    <mergeCell ref="R1:S1"/>
  </mergeCells>
  <pageMargins left="0.7" right="0.7" top="0.75" bottom="0.75" header="0.3" footer="0.3"/>
  <pageSetup orientation="portrait" r:id="rId5"/>
  <tableParts count="1"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L647"/>
  <sheetViews>
    <sheetView workbookViewId="0"/>
  </sheetViews>
  <sheetFormatPr baseColWidth="10" defaultRowHeight="15" x14ac:dyDescent="0.25"/>
  <cols>
    <col min="1" max="1" width="10.7109375" style="182" bestFit="1" customWidth="1"/>
    <col min="2" max="2" width="8.28515625" style="182" bestFit="1" customWidth="1"/>
    <col min="3" max="3" width="11.42578125" style="182"/>
    <col min="4" max="4" width="9.85546875" style="182" bestFit="1" customWidth="1"/>
    <col min="5" max="5" width="10.5703125" style="182" bestFit="1" customWidth="1"/>
    <col min="6" max="6" width="10.85546875" style="182" bestFit="1" customWidth="1"/>
    <col min="7" max="7" width="11" style="182" bestFit="1" customWidth="1"/>
    <col min="8" max="8" width="8.85546875" style="182" bestFit="1" customWidth="1"/>
    <col min="9" max="9" width="11.42578125" style="182"/>
    <col min="10" max="10" width="10.7109375" style="182" bestFit="1" customWidth="1"/>
    <col min="11" max="11" width="9.140625" style="182" bestFit="1" customWidth="1"/>
    <col min="12" max="12" width="10.7109375" style="182" bestFit="1" customWidth="1"/>
    <col min="13" max="13" width="10.140625" style="182" bestFit="1" customWidth="1"/>
    <col min="14" max="14" width="10" style="182" bestFit="1" customWidth="1"/>
    <col min="15" max="15" width="11" style="182" bestFit="1" customWidth="1"/>
    <col min="16" max="16" width="9.5703125" style="182" bestFit="1" customWidth="1"/>
    <col min="17" max="17" width="10.85546875" style="182" bestFit="1" customWidth="1"/>
    <col min="18" max="18" width="11.42578125" style="182"/>
    <col min="19" max="20" width="11.28515625" style="182" bestFit="1" customWidth="1"/>
    <col min="21" max="21" width="6.85546875" style="182" bestFit="1" customWidth="1"/>
    <col min="22" max="22" width="9.85546875" style="182" bestFit="1" customWidth="1"/>
    <col min="23" max="23" width="9.42578125" style="182" bestFit="1" customWidth="1"/>
    <col min="24" max="24" width="10.85546875" style="182" bestFit="1" customWidth="1"/>
    <col min="25" max="25" width="11.42578125" style="182"/>
    <col min="26" max="26" width="10.42578125" style="182" bestFit="1" customWidth="1"/>
    <col min="27" max="27" width="11.42578125" style="182"/>
    <col min="28" max="28" width="17.5703125" style="182" customWidth="1"/>
    <col min="29" max="29" width="20.5703125" style="182" customWidth="1"/>
    <col min="30" max="30" width="5.7109375" style="182" customWidth="1"/>
    <col min="31" max="31" width="17.5703125" style="182" bestFit="1" customWidth="1"/>
    <col min="32" max="32" width="20.5703125" style="182" bestFit="1" customWidth="1"/>
    <col min="33" max="33" width="5.42578125" style="182" customWidth="1"/>
    <col min="34" max="34" width="17.5703125" style="182" bestFit="1" customWidth="1"/>
    <col min="35" max="35" width="20.5703125" style="182" bestFit="1" customWidth="1"/>
    <col min="36" max="36" width="11.42578125" style="182"/>
    <col min="37" max="37" width="17.5703125" style="182" bestFit="1" customWidth="1"/>
    <col min="38" max="38" width="20.5703125" style="182" bestFit="1" customWidth="1"/>
    <col min="39" max="16384" width="11.42578125" style="182"/>
  </cols>
  <sheetData>
    <row r="1" spans="1:38" ht="15.75" thickBot="1" x14ac:dyDescent="0.3">
      <c r="A1" s="179" t="s">
        <v>30</v>
      </c>
      <c r="B1" s="179">
        <v>0</v>
      </c>
      <c r="C1" s="179" t="s">
        <v>523</v>
      </c>
      <c r="D1" s="180" t="s">
        <v>524</v>
      </c>
      <c r="E1" s="179" t="s">
        <v>525</v>
      </c>
      <c r="F1" s="179" t="s">
        <v>281</v>
      </c>
      <c r="G1" s="179" t="s">
        <v>4</v>
      </c>
      <c r="H1" s="179" t="s">
        <v>526</v>
      </c>
      <c r="I1" s="179" t="s">
        <v>527</v>
      </c>
      <c r="J1" s="179" t="s">
        <v>528</v>
      </c>
      <c r="K1" s="179" t="s">
        <v>529</v>
      </c>
      <c r="L1" s="179" t="s">
        <v>530</v>
      </c>
      <c r="M1" s="179" t="s">
        <v>531</v>
      </c>
      <c r="N1" s="179" t="s">
        <v>532</v>
      </c>
      <c r="O1" s="179" t="s">
        <v>533</v>
      </c>
      <c r="P1" s="179" t="s">
        <v>534</v>
      </c>
      <c r="Q1" s="179" t="s">
        <v>535</v>
      </c>
      <c r="R1" s="179" t="s">
        <v>536</v>
      </c>
      <c r="S1" s="179" t="s">
        <v>537</v>
      </c>
      <c r="T1" s="179" t="s">
        <v>538</v>
      </c>
      <c r="U1" s="179" t="s">
        <v>18</v>
      </c>
      <c r="V1" s="179" t="s">
        <v>539</v>
      </c>
      <c r="W1" s="179" t="s">
        <v>540</v>
      </c>
      <c r="X1" s="179" t="s">
        <v>541</v>
      </c>
      <c r="Y1" s="179" t="s">
        <v>542</v>
      </c>
      <c r="Z1" s="181" t="s">
        <v>507</v>
      </c>
      <c r="AB1" s="90" t="s">
        <v>544</v>
      </c>
      <c r="AC1" s="163"/>
      <c r="AD1" s="163"/>
      <c r="AE1" s="90" t="s">
        <v>545</v>
      </c>
      <c r="AF1" s="163"/>
      <c r="AG1" s="163"/>
      <c r="AH1" s="90" t="s">
        <v>546</v>
      </c>
      <c r="AI1" s="163"/>
      <c r="AJ1" s="163"/>
      <c r="AK1" s="90" t="s">
        <v>547</v>
      </c>
    </row>
    <row r="2" spans="1:38" ht="65.25" thickBot="1" x14ac:dyDescent="0.3">
      <c r="A2" s="194">
        <v>45665</v>
      </c>
      <c r="B2" s="196"/>
      <c r="C2" s="196"/>
      <c r="D2" s="195">
        <v>1035</v>
      </c>
      <c r="E2" s="195" t="s">
        <v>558</v>
      </c>
      <c r="F2" s="195" t="s">
        <v>661</v>
      </c>
      <c r="G2" s="195" t="s">
        <v>395</v>
      </c>
      <c r="H2" s="195" t="s">
        <v>593</v>
      </c>
      <c r="I2" s="193" t="s">
        <v>596</v>
      </c>
      <c r="J2" s="195" t="s">
        <v>662</v>
      </c>
      <c r="K2" s="195" t="s">
        <v>594</v>
      </c>
      <c r="L2" s="195">
        <v>606278832</v>
      </c>
      <c r="M2" s="195">
        <v>606278832</v>
      </c>
      <c r="N2" s="195" t="s">
        <v>657</v>
      </c>
      <c r="O2" s="195" t="s">
        <v>657</v>
      </c>
      <c r="P2" s="195" t="s">
        <v>658</v>
      </c>
      <c r="Q2" s="195" t="s">
        <v>560</v>
      </c>
      <c r="R2" s="195" t="s">
        <v>577</v>
      </c>
      <c r="S2" s="195" t="s">
        <v>179</v>
      </c>
      <c r="T2" s="195" t="s">
        <v>397</v>
      </c>
      <c r="U2" s="195" t="s">
        <v>663</v>
      </c>
      <c r="V2" s="195" t="s">
        <v>659</v>
      </c>
      <c r="W2" s="195" t="s">
        <v>561</v>
      </c>
      <c r="X2" s="185"/>
      <c r="Y2" s="184"/>
      <c r="Z2" s="186"/>
      <c r="AB2" s="183" t="s">
        <v>30</v>
      </c>
      <c r="AC2" s="182" t="s">
        <v>26</v>
      </c>
      <c r="AE2" s="183" t="s">
        <v>30</v>
      </c>
      <c r="AF2" s="182" t="s">
        <v>26</v>
      </c>
      <c r="AH2" s="183" t="s">
        <v>30</v>
      </c>
      <c r="AI2" s="182" t="s">
        <v>26</v>
      </c>
      <c r="AK2" s="183" t="s">
        <v>30</v>
      </c>
      <c r="AL2" s="182" t="s">
        <v>26</v>
      </c>
    </row>
    <row r="3" spans="1:38" ht="65.25" thickBot="1" x14ac:dyDescent="0.3">
      <c r="A3" s="194">
        <v>45665</v>
      </c>
      <c r="B3" s="196"/>
      <c r="C3" s="196"/>
      <c r="D3" s="195">
        <v>1035</v>
      </c>
      <c r="E3" s="195" t="s">
        <v>558</v>
      </c>
      <c r="F3" s="195" t="s">
        <v>661</v>
      </c>
      <c r="G3" s="195" t="s">
        <v>395</v>
      </c>
      <c r="H3" s="195" t="s">
        <v>593</v>
      </c>
      <c r="I3" s="195" t="s">
        <v>562</v>
      </c>
      <c r="J3" s="195" t="s">
        <v>662</v>
      </c>
      <c r="K3" s="195" t="s">
        <v>594</v>
      </c>
      <c r="L3" s="195">
        <v>606278832</v>
      </c>
      <c r="M3" s="195">
        <v>606278832</v>
      </c>
      <c r="N3" s="195">
        <v>606278832</v>
      </c>
      <c r="O3" s="195" t="s">
        <v>559</v>
      </c>
      <c r="P3" s="195" t="s">
        <v>664</v>
      </c>
      <c r="Q3" s="195" t="s">
        <v>560</v>
      </c>
      <c r="R3" s="195" t="s">
        <v>577</v>
      </c>
      <c r="S3" s="195" t="s">
        <v>179</v>
      </c>
      <c r="T3" s="195" t="s">
        <v>397</v>
      </c>
      <c r="U3" s="195" t="s">
        <v>663</v>
      </c>
      <c r="V3" s="195" t="s">
        <v>659</v>
      </c>
      <c r="W3" s="195" t="s">
        <v>561</v>
      </c>
      <c r="X3" s="185"/>
      <c r="Y3" s="184"/>
      <c r="Z3" s="186"/>
      <c r="AB3" s="183" t="s">
        <v>527</v>
      </c>
      <c r="AC3" s="182" t="s">
        <v>596</v>
      </c>
      <c r="AE3" s="183" t="s">
        <v>527</v>
      </c>
      <c r="AF3" s="182" t="s">
        <v>482</v>
      </c>
      <c r="AH3" s="183" t="s">
        <v>527</v>
      </c>
      <c r="AI3" s="182" t="s">
        <v>562</v>
      </c>
      <c r="AK3" s="183" t="s">
        <v>527</v>
      </c>
      <c r="AL3" s="182" t="s">
        <v>482</v>
      </c>
    </row>
    <row r="4" spans="1:38" ht="65.25" thickBot="1" x14ac:dyDescent="0.3">
      <c r="A4" s="194">
        <v>45665</v>
      </c>
      <c r="B4" s="196"/>
      <c r="C4" s="196"/>
      <c r="D4" s="195">
        <v>1035</v>
      </c>
      <c r="E4" s="195" t="s">
        <v>558</v>
      </c>
      <c r="F4" s="195" t="s">
        <v>661</v>
      </c>
      <c r="G4" s="195" t="s">
        <v>395</v>
      </c>
      <c r="H4" s="195" t="s">
        <v>593</v>
      </c>
      <c r="I4" s="195" t="s">
        <v>562</v>
      </c>
      <c r="J4" s="195" t="s">
        <v>662</v>
      </c>
      <c r="K4" s="195" t="s">
        <v>594</v>
      </c>
      <c r="L4" s="195">
        <v>606278832</v>
      </c>
      <c r="M4" s="195">
        <v>606278832</v>
      </c>
      <c r="N4" s="195">
        <v>660253694</v>
      </c>
      <c r="O4" s="195" t="s">
        <v>559</v>
      </c>
      <c r="P4" s="195" t="s">
        <v>664</v>
      </c>
      <c r="Q4" s="195" t="s">
        <v>560</v>
      </c>
      <c r="R4" s="195" t="s">
        <v>577</v>
      </c>
      <c r="S4" s="195" t="s">
        <v>179</v>
      </c>
      <c r="T4" s="195" t="s">
        <v>397</v>
      </c>
      <c r="U4" s="195" t="s">
        <v>663</v>
      </c>
      <c r="V4" s="195" t="s">
        <v>659</v>
      </c>
      <c r="W4" s="195" t="s">
        <v>561</v>
      </c>
      <c r="X4" s="185"/>
      <c r="Y4" s="184"/>
      <c r="Z4" s="186"/>
      <c r="AB4" s="183" t="s">
        <v>507</v>
      </c>
      <c r="AC4" s="182" t="s">
        <v>26</v>
      </c>
      <c r="AE4" s="183" t="s">
        <v>507</v>
      </c>
      <c r="AF4" s="182" t="s">
        <v>26</v>
      </c>
      <c r="AH4" s="183" t="s">
        <v>507</v>
      </c>
      <c r="AI4" s="182" t="s">
        <v>26</v>
      </c>
      <c r="AK4" s="183" t="s">
        <v>507</v>
      </c>
      <c r="AL4" s="182" t="s">
        <v>482</v>
      </c>
    </row>
    <row r="5" spans="1:38" ht="39.75" thickBot="1" x14ac:dyDescent="0.3">
      <c r="A5" s="194">
        <v>45679</v>
      </c>
      <c r="B5" s="192">
        <v>3083255</v>
      </c>
      <c r="C5" s="192">
        <v>3083255</v>
      </c>
      <c r="D5" s="192">
        <v>1058</v>
      </c>
      <c r="E5" s="195" t="s">
        <v>558</v>
      </c>
      <c r="F5" s="192" t="s">
        <v>684</v>
      </c>
      <c r="G5" s="195" t="s">
        <v>566</v>
      </c>
      <c r="H5" s="195" t="s">
        <v>685</v>
      </c>
      <c r="I5" s="193" t="s">
        <v>596</v>
      </c>
      <c r="J5" s="195" t="s">
        <v>686</v>
      </c>
      <c r="K5" s="195" t="s">
        <v>594</v>
      </c>
      <c r="L5" s="192">
        <v>604912458</v>
      </c>
      <c r="M5" s="192">
        <v>604912458</v>
      </c>
      <c r="N5" s="192">
        <v>958305676</v>
      </c>
      <c r="O5" s="192" t="s">
        <v>559</v>
      </c>
      <c r="P5" s="195" t="s">
        <v>687</v>
      </c>
      <c r="Q5" s="195" t="s">
        <v>560</v>
      </c>
      <c r="R5" s="195" t="s">
        <v>688</v>
      </c>
      <c r="S5" s="195" t="s">
        <v>179</v>
      </c>
      <c r="T5" s="195" t="s">
        <v>571</v>
      </c>
      <c r="U5" s="192" t="s">
        <v>689</v>
      </c>
      <c r="V5" s="195" t="s">
        <v>659</v>
      </c>
      <c r="W5" s="197"/>
      <c r="AB5"/>
      <c r="AC5"/>
      <c r="AE5" s="102"/>
      <c r="AF5" s="102"/>
      <c r="AH5" s="102"/>
      <c r="AI5" s="102"/>
      <c r="AK5" s="102"/>
      <c r="AL5" s="102"/>
    </row>
    <row r="6" spans="1:38" ht="39.75" thickBot="1" x14ac:dyDescent="0.3">
      <c r="A6" s="194">
        <v>45679</v>
      </c>
      <c r="B6" s="192">
        <v>3083255</v>
      </c>
      <c r="C6" s="192">
        <v>3083255</v>
      </c>
      <c r="D6" s="192">
        <v>1058</v>
      </c>
      <c r="E6" s="195" t="s">
        <v>558</v>
      </c>
      <c r="F6" s="192" t="s">
        <v>684</v>
      </c>
      <c r="G6" s="195" t="s">
        <v>566</v>
      </c>
      <c r="H6" s="195" t="s">
        <v>685</v>
      </c>
      <c r="I6" s="195" t="s">
        <v>562</v>
      </c>
      <c r="J6" s="195" t="s">
        <v>686</v>
      </c>
      <c r="K6" s="195" t="s">
        <v>594</v>
      </c>
      <c r="L6" s="192">
        <v>604912458</v>
      </c>
      <c r="M6" s="192">
        <v>604912458</v>
      </c>
      <c r="N6" s="192">
        <v>604912458</v>
      </c>
      <c r="O6" s="192" t="s">
        <v>559</v>
      </c>
      <c r="P6" s="195" t="s">
        <v>687</v>
      </c>
      <c r="Q6" s="195" t="s">
        <v>560</v>
      </c>
      <c r="R6" s="195" t="s">
        <v>688</v>
      </c>
      <c r="S6" s="195" t="s">
        <v>179</v>
      </c>
      <c r="T6" s="195" t="s">
        <v>571</v>
      </c>
      <c r="U6" s="192" t="s">
        <v>689</v>
      </c>
      <c r="V6" s="195" t="s">
        <v>659</v>
      </c>
      <c r="W6" s="197"/>
      <c r="AB6" s="183" t="s">
        <v>27</v>
      </c>
      <c r="AC6" s="182" t="s">
        <v>543</v>
      </c>
      <c r="AE6" s="183" t="s">
        <v>27</v>
      </c>
      <c r="AF6" s="182" t="s">
        <v>543</v>
      </c>
      <c r="AH6" s="183" t="s">
        <v>27</v>
      </c>
      <c r="AI6" s="182" t="s">
        <v>543</v>
      </c>
      <c r="AK6" s="183" t="s">
        <v>27</v>
      </c>
      <c r="AL6" s="182" t="s">
        <v>543</v>
      </c>
    </row>
    <row r="7" spans="1:38" ht="39.75" thickBot="1" x14ac:dyDescent="0.3">
      <c r="A7" s="194">
        <v>45679</v>
      </c>
      <c r="B7" s="192">
        <v>3083255</v>
      </c>
      <c r="C7" s="192">
        <v>3083255</v>
      </c>
      <c r="D7" s="192">
        <v>1058</v>
      </c>
      <c r="E7" s="195" t="s">
        <v>558</v>
      </c>
      <c r="F7" s="192" t="s">
        <v>684</v>
      </c>
      <c r="G7" s="195" t="s">
        <v>566</v>
      </c>
      <c r="H7" s="195" t="s">
        <v>685</v>
      </c>
      <c r="I7" s="195" t="s">
        <v>562</v>
      </c>
      <c r="J7" s="195" t="s">
        <v>686</v>
      </c>
      <c r="K7" s="195" t="s">
        <v>594</v>
      </c>
      <c r="L7" s="192">
        <v>604912458</v>
      </c>
      <c r="M7" s="192">
        <v>604912458</v>
      </c>
      <c r="N7" s="192">
        <v>628777781</v>
      </c>
      <c r="O7" s="192" t="s">
        <v>559</v>
      </c>
      <c r="P7" s="195" t="s">
        <v>687</v>
      </c>
      <c r="Q7" s="195" t="s">
        <v>560</v>
      </c>
      <c r="R7" s="195" t="s">
        <v>688</v>
      </c>
      <c r="S7" s="195" t="s">
        <v>179</v>
      </c>
      <c r="T7" s="195" t="s">
        <v>571</v>
      </c>
      <c r="U7" s="192" t="s">
        <v>689</v>
      </c>
      <c r="V7" s="195" t="s">
        <v>659</v>
      </c>
      <c r="W7" s="197"/>
      <c r="AB7" s="53" t="s">
        <v>395</v>
      </c>
      <c r="AC7" s="187">
        <v>1</v>
      </c>
      <c r="AE7" s="53" t="s">
        <v>482</v>
      </c>
      <c r="AF7" s="187"/>
      <c r="AH7" s="53" t="s">
        <v>395</v>
      </c>
      <c r="AI7" s="187">
        <v>2</v>
      </c>
      <c r="AK7" s="53" t="s">
        <v>482</v>
      </c>
      <c r="AL7" s="187"/>
    </row>
    <row r="8" spans="1:38" ht="39.75" thickBot="1" x14ac:dyDescent="0.3">
      <c r="A8" s="194">
        <v>45679</v>
      </c>
      <c r="B8" s="192">
        <v>3083255</v>
      </c>
      <c r="C8" s="192">
        <v>3083255</v>
      </c>
      <c r="D8" s="192">
        <v>1058</v>
      </c>
      <c r="E8" s="195" t="s">
        <v>558</v>
      </c>
      <c r="F8" s="192" t="s">
        <v>684</v>
      </c>
      <c r="G8" s="195" t="s">
        <v>566</v>
      </c>
      <c r="H8" s="195" t="s">
        <v>685</v>
      </c>
      <c r="I8" s="195" t="s">
        <v>690</v>
      </c>
      <c r="J8" s="195" t="s">
        <v>686</v>
      </c>
      <c r="K8" s="195" t="s">
        <v>594</v>
      </c>
      <c r="L8" s="192">
        <v>604912458</v>
      </c>
      <c r="M8" s="192">
        <v>604912458</v>
      </c>
      <c r="N8" s="192">
        <v>656569804</v>
      </c>
      <c r="O8" s="192" t="s">
        <v>559</v>
      </c>
      <c r="P8" s="195" t="s">
        <v>687</v>
      </c>
      <c r="Q8" s="195" t="s">
        <v>560</v>
      </c>
      <c r="R8" s="195" t="s">
        <v>688</v>
      </c>
      <c r="S8" s="195" t="s">
        <v>179</v>
      </c>
      <c r="T8" s="195" t="s">
        <v>571</v>
      </c>
      <c r="U8" s="192" t="s">
        <v>689</v>
      </c>
      <c r="V8" s="195" t="s">
        <v>659</v>
      </c>
      <c r="W8" s="196"/>
      <c r="AB8" s="53" t="s">
        <v>566</v>
      </c>
      <c r="AC8" s="187">
        <v>2</v>
      </c>
      <c r="AE8" s="53" t="s">
        <v>28</v>
      </c>
      <c r="AF8" s="187"/>
      <c r="AH8" s="53" t="s">
        <v>566</v>
      </c>
      <c r="AI8" s="187">
        <v>3</v>
      </c>
      <c r="AK8" s="53" t="s">
        <v>28</v>
      </c>
      <c r="AL8" s="187"/>
    </row>
    <row r="9" spans="1:38" ht="39.75" thickBot="1" x14ac:dyDescent="0.3">
      <c r="A9" s="194">
        <v>45684</v>
      </c>
      <c r="B9" s="195">
        <v>3107823</v>
      </c>
      <c r="C9" s="195">
        <v>3107823</v>
      </c>
      <c r="D9" s="195">
        <v>1067</v>
      </c>
      <c r="E9" s="195" t="s">
        <v>558</v>
      </c>
      <c r="F9" s="195" t="s">
        <v>695</v>
      </c>
      <c r="G9" s="195" t="s">
        <v>566</v>
      </c>
      <c r="H9" s="195" t="s">
        <v>685</v>
      </c>
      <c r="I9" s="193" t="s">
        <v>596</v>
      </c>
      <c r="J9" s="195" t="s">
        <v>662</v>
      </c>
      <c r="K9" s="195" t="s">
        <v>696</v>
      </c>
      <c r="L9" s="195">
        <v>637328487</v>
      </c>
      <c r="M9" s="195">
        <v>637328487</v>
      </c>
      <c r="N9" s="195" t="s">
        <v>657</v>
      </c>
      <c r="O9" s="195" t="s">
        <v>657</v>
      </c>
      <c r="P9" s="195" t="s">
        <v>697</v>
      </c>
      <c r="Q9" s="195" t="s">
        <v>560</v>
      </c>
      <c r="R9" s="195" t="s">
        <v>577</v>
      </c>
      <c r="S9" s="195" t="s">
        <v>179</v>
      </c>
      <c r="T9" s="195" t="s">
        <v>571</v>
      </c>
      <c r="U9" s="195" t="s">
        <v>689</v>
      </c>
      <c r="V9" s="195" t="s">
        <v>659</v>
      </c>
      <c r="W9" s="195" t="s">
        <v>561</v>
      </c>
      <c r="AB9" s="53" t="s">
        <v>28</v>
      </c>
      <c r="AC9" s="187">
        <v>3</v>
      </c>
      <c r="AE9"/>
      <c r="AF9"/>
      <c r="AH9" s="53" t="s">
        <v>522</v>
      </c>
      <c r="AI9" s="187">
        <v>2</v>
      </c>
      <c r="AK9"/>
      <c r="AL9"/>
    </row>
    <row r="10" spans="1:38" ht="39.75" thickBot="1" x14ac:dyDescent="0.3">
      <c r="A10" s="194">
        <v>45684</v>
      </c>
      <c r="B10" s="195">
        <v>3107823</v>
      </c>
      <c r="C10" s="195">
        <v>3107823</v>
      </c>
      <c r="D10" s="195">
        <v>1067</v>
      </c>
      <c r="E10" s="195" t="s">
        <v>558</v>
      </c>
      <c r="F10" s="195" t="s">
        <v>695</v>
      </c>
      <c r="G10" s="195" t="s">
        <v>566</v>
      </c>
      <c r="H10" s="195" t="s">
        <v>685</v>
      </c>
      <c r="I10" s="195" t="s">
        <v>562</v>
      </c>
      <c r="J10" s="195" t="s">
        <v>662</v>
      </c>
      <c r="K10" s="195" t="s">
        <v>696</v>
      </c>
      <c r="L10" s="195">
        <v>637328487</v>
      </c>
      <c r="M10" s="195">
        <v>637328487</v>
      </c>
      <c r="N10" s="195">
        <v>637328487</v>
      </c>
      <c r="O10" s="195">
        <v>637328487</v>
      </c>
      <c r="P10" s="195" t="s">
        <v>697</v>
      </c>
      <c r="Q10" s="195" t="s">
        <v>560</v>
      </c>
      <c r="R10" s="195" t="s">
        <v>577</v>
      </c>
      <c r="S10" s="195" t="s">
        <v>179</v>
      </c>
      <c r="T10" s="195" t="s">
        <v>571</v>
      </c>
      <c r="U10" s="195" t="s">
        <v>689</v>
      </c>
      <c r="V10" s="195" t="s">
        <v>659</v>
      </c>
      <c r="W10" s="195" t="s">
        <v>561</v>
      </c>
      <c r="AB10"/>
      <c r="AC10"/>
      <c r="AE10"/>
      <c r="AF10"/>
      <c r="AH10" s="53" t="s">
        <v>28</v>
      </c>
      <c r="AI10" s="187">
        <v>7</v>
      </c>
      <c r="AK10"/>
      <c r="AL10"/>
    </row>
    <row r="11" spans="1:38" ht="39.75" thickBot="1" x14ac:dyDescent="0.3">
      <c r="A11" s="194">
        <v>45684</v>
      </c>
      <c r="B11" s="195">
        <v>3107823</v>
      </c>
      <c r="C11" s="195">
        <v>3107823</v>
      </c>
      <c r="D11" s="195">
        <v>1067</v>
      </c>
      <c r="E11" s="195" t="s">
        <v>558</v>
      </c>
      <c r="F11" s="195" t="s">
        <v>695</v>
      </c>
      <c r="G11" s="195" t="s">
        <v>566</v>
      </c>
      <c r="H11" s="195" t="s">
        <v>685</v>
      </c>
      <c r="I11" s="195" t="s">
        <v>690</v>
      </c>
      <c r="J11" s="195" t="s">
        <v>662</v>
      </c>
      <c r="K11" s="195" t="s">
        <v>696</v>
      </c>
      <c r="L11" s="195">
        <v>637328487</v>
      </c>
      <c r="M11" s="195">
        <v>637328487</v>
      </c>
      <c r="N11" s="195" t="s">
        <v>657</v>
      </c>
      <c r="O11" s="195" t="s">
        <v>657</v>
      </c>
      <c r="P11" s="195" t="s">
        <v>697</v>
      </c>
      <c r="Q11" s="195" t="s">
        <v>560</v>
      </c>
      <c r="R11" s="195" t="s">
        <v>577</v>
      </c>
      <c r="S11" s="195" t="s">
        <v>179</v>
      </c>
      <c r="T11" s="195" t="s">
        <v>571</v>
      </c>
      <c r="U11" s="195" t="s">
        <v>689</v>
      </c>
      <c r="V11" s="195" t="s">
        <v>659</v>
      </c>
      <c r="W11" s="195" t="s">
        <v>561</v>
      </c>
      <c r="AB11"/>
      <c r="AC11"/>
      <c r="AH11"/>
      <c r="AI11"/>
    </row>
    <row r="12" spans="1:38" ht="39.75" thickBot="1" x14ac:dyDescent="0.3">
      <c r="A12" s="194">
        <v>45685</v>
      </c>
      <c r="B12" s="192">
        <v>3181106</v>
      </c>
      <c r="C12" s="197"/>
      <c r="D12" s="192">
        <v>1073</v>
      </c>
      <c r="E12" s="195" t="s">
        <v>558</v>
      </c>
      <c r="F12" s="192" t="s">
        <v>702</v>
      </c>
      <c r="G12" s="195" t="s">
        <v>522</v>
      </c>
      <c r="H12" s="195" t="s">
        <v>685</v>
      </c>
      <c r="I12" s="201" t="s">
        <v>703</v>
      </c>
      <c r="J12" s="195" t="s">
        <v>686</v>
      </c>
      <c r="K12" s="195" t="s">
        <v>594</v>
      </c>
      <c r="L12" s="192">
        <v>643308492</v>
      </c>
      <c r="M12" s="192">
        <v>643308492</v>
      </c>
      <c r="N12" s="192">
        <v>950675994</v>
      </c>
      <c r="O12" s="192" t="s">
        <v>559</v>
      </c>
      <c r="P12" s="195" t="s">
        <v>697</v>
      </c>
      <c r="Q12" s="195" t="s">
        <v>560</v>
      </c>
      <c r="R12" s="195" t="s">
        <v>577</v>
      </c>
      <c r="S12" s="195" t="s">
        <v>179</v>
      </c>
      <c r="T12" s="195" t="s">
        <v>518</v>
      </c>
      <c r="U12" s="192" t="s">
        <v>704</v>
      </c>
      <c r="V12" s="192" t="s">
        <v>659</v>
      </c>
      <c r="W12" s="197"/>
      <c r="AB12"/>
      <c r="AC12"/>
      <c r="AH12"/>
      <c r="AI12"/>
    </row>
    <row r="13" spans="1:38" ht="39.75" thickBot="1" x14ac:dyDescent="0.3">
      <c r="A13" s="194">
        <v>45685</v>
      </c>
      <c r="B13" s="192">
        <v>3181106</v>
      </c>
      <c r="C13" s="197"/>
      <c r="D13" s="192">
        <v>1073</v>
      </c>
      <c r="E13" s="195" t="s">
        <v>558</v>
      </c>
      <c r="F13" s="192" t="s">
        <v>702</v>
      </c>
      <c r="G13" s="195" t="s">
        <v>522</v>
      </c>
      <c r="H13" s="195" t="s">
        <v>685</v>
      </c>
      <c r="I13" s="195" t="s">
        <v>562</v>
      </c>
      <c r="J13" s="195" t="s">
        <v>686</v>
      </c>
      <c r="K13" s="195" t="s">
        <v>594</v>
      </c>
      <c r="L13" s="192">
        <v>643308492</v>
      </c>
      <c r="M13" s="192">
        <v>643308492</v>
      </c>
      <c r="N13" s="192">
        <v>643308492</v>
      </c>
      <c r="O13" s="192" t="s">
        <v>559</v>
      </c>
      <c r="P13" s="195" t="s">
        <v>697</v>
      </c>
      <c r="Q13" s="195" t="s">
        <v>560</v>
      </c>
      <c r="R13" s="195" t="s">
        <v>577</v>
      </c>
      <c r="S13" s="195" t="s">
        <v>179</v>
      </c>
      <c r="T13" s="195" t="s">
        <v>518</v>
      </c>
      <c r="U13" s="192" t="s">
        <v>704</v>
      </c>
      <c r="V13" s="192" t="s">
        <v>659</v>
      </c>
      <c r="W13" s="197"/>
      <c r="AB13"/>
      <c r="AC13"/>
      <c r="AH13"/>
      <c r="AI13"/>
    </row>
    <row r="14" spans="1:38" ht="39.75" thickBot="1" x14ac:dyDescent="0.3">
      <c r="A14" s="194">
        <v>45685</v>
      </c>
      <c r="B14" s="192">
        <v>3181106</v>
      </c>
      <c r="C14" s="197"/>
      <c r="D14" s="192">
        <v>1073</v>
      </c>
      <c r="E14" s="195" t="s">
        <v>558</v>
      </c>
      <c r="F14" s="192" t="s">
        <v>702</v>
      </c>
      <c r="G14" s="195" t="s">
        <v>522</v>
      </c>
      <c r="H14" s="195" t="s">
        <v>685</v>
      </c>
      <c r="I14" s="195" t="s">
        <v>562</v>
      </c>
      <c r="J14" s="195" t="s">
        <v>686</v>
      </c>
      <c r="K14" s="195" t="s">
        <v>594</v>
      </c>
      <c r="L14" s="192">
        <v>643308492</v>
      </c>
      <c r="M14" s="192">
        <v>643308492</v>
      </c>
      <c r="N14" s="192">
        <v>643101352</v>
      </c>
      <c r="O14" s="192" t="s">
        <v>559</v>
      </c>
      <c r="P14" s="195" t="s">
        <v>697</v>
      </c>
      <c r="Q14" s="195" t="s">
        <v>560</v>
      </c>
      <c r="R14" s="195" t="s">
        <v>577</v>
      </c>
      <c r="S14" s="195" t="s">
        <v>179</v>
      </c>
      <c r="T14" s="195" t="s">
        <v>518</v>
      </c>
      <c r="U14" s="192" t="s">
        <v>704</v>
      </c>
      <c r="V14" s="192" t="s">
        <v>659</v>
      </c>
      <c r="W14" s="197"/>
      <c r="AB14"/>
      <c r="AC14"/>
      <c r="AH14"/>
      <c r="AI14"/>
    </row>
    <row r="15" spans="1:38" ht="39.75" thickBot="1" x14ac:dyDescent="0.3">
      <c r="A15" s="194">
        <v>45685</v>
      </c>
      <c r="B15" s="192">
        <v>3181106</v>
      </c>
      <c r="C15" s="197"/>
      <c r="D15" s="192">
        <v>1073</v>
      </c>
      <c r="E15" s="195" t="s">
        <v>558</v>
      </c>
      <c r="F15" s="192" t="s">
        <v>702</v>
      </c>
      <c r="G15" s="195" t="s">
        <v>522</v>
      </c>
      <c r="H15" s="195" t="s">
        <v>685</v>
      </c>
      <c r="I15" s="195" t="s">
        <v>690</v>
      </c>
      <c r="J15" s="195" t="s">
        <v>686</v>
      </c>
      <c r="K15" s="195" t="s">
        <v>594</v>
      </c>
      <c r="L15" s="192">
        <v>643308492</v>
      </c>
      <c r="M15" s="192">
        <v>643308492</v>
      </c>
      <c r="N15" s="192" t="s">
        <v>657</v>
      </c>
      <c r="O15" s="192" t="s">
        <v>657</v>
      </c>
      <c r="P15" s="195" t="s">
        <v>697</v>
      </c>
      <c r="Q15" s="195" t="s">
        <v>560</v>
      </c>
      <c r="R15" s="195" t="s">
        <v>577</v>
      </c>
      <c r="S15" s="195" t="s">
        <v>179</v>
      </c>
      <c r="T15" s="195" t="s">
        <v>518</v>
      </c>
      <c r="U15" s="192" t="s">
        <v>704</v>
      </c>
      <c r="V15" s="192" t="s">
        <v>659</v>
      </c>
      <c r="W15" s="197"/>
      <c r="AB15"/>
      <c r="AC15"/>
      <c r="AH15"/>
      <c r="AI15"/>
    </row>
    <row r="16" spans="1:38" ht="15.75" thickBot="1" x14ac:dyDescent="0.3">
      <c r="A16" s="194"/>
      <c r="B16" s="197"/>
      <c r="C16" s="197"/>
      <c r="D16" s="192"/>
      <c r="E16" s="195"/>
      <c r="F16" s="192"/>
      <c r="G16" s="195"/>
      <c r="H16" s="195"/>
      <c r="I16" s="195"/>
      <c r="J16" s="195"/>
      <c r="K16" s="195"/>
      <c r="L16" s="192"/>
      <c r="M16" s="192"/>
      <c r="N16" s="192"/>
      <c r="O16" s="192"/>
      <c r="P16" s="195"/>
      <c r="Q16" s="195"/>
      <c r="R16" s="195"/>
      <c r="S16" s="195"/>
      <c r="T16" s="192"/>
      <c r="U16" s="192"/>
      <c r="V16" s="195"/>
      <c r="W16" s="195"/>
      <c r="AB16"/>
      <c r="AC16"/>
      <c r="AH16"/>
      <c r="AI16"/>
    </row>
    <row r="17" spans="1:35" ht="15.75" thickBot="1" x14ac:dyDescent="0.3">
      <c r="A17" s="194"/>
      <c r="B17" s="197"/>
      <c r="C17" s="197"/>
      <c r="D17" s="192"/>
      <c r="E17" s="195"/>
      <c r="F17" s="192"/>
      <c r="G17" s="195"/>
      <c r="H17" s="195"/>
      <c r="I17" s="195"/>
      <c r="J17" s="195"/>
      <c r="K17" s="195"/>
      <c r="L17" s="192"/>
      <c r="M17" s="192"/>
      <c r="N17" s="192"/>
      <c r="O17" s="192"/>
      <c r="P17" s="195"/>
      <c r="Q17" s="195"/>
      <c r="R17" s="195"/>
      <c r="S17" s="195"/>
      <c r="T17" s="192"/>
      <c r="U17" s="192"/>
      <c r="V17" s="195"/>
      <c r="W17" s="195"/>
      <c r="AB17"/>
      <c r="AC17"/>
      <c r="AH17"/>
      <c r="AI17"/>
    </row>
    <row r="18" spans="1:35" ht="15.75" thickBot="1" x14ac:dyDescent="0.3">
      <c r="A18" s="194"/>
      <c r="B18" s="195"/>
      <c r="C18" s="195"/>
      <c r="D18" s="195"/>
      <c r="E18" s="195"/>
      <c r="F18" s="195"/>
      <c r="G18" s="195"/>
      <c r="H18" s="195"/>
      <c r="I18" s="193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AB18"/>
      <c r="AC18"/>
      <c r="AH18"/>
      <c r="AI18"/>
    </row>
    <row r="19" spans="1:35" ht="15.75" thickBot="1" x14ac:dyDescent="0.3">
      <c r="A19" s="194"/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AB19"/>
      <c r="AC19"/>
      <c r="AH19"/>
      <c r="AI19"/>
    </row>
    <row r="20" spans="1:35" ht="15.75" thickBot="1" x14ac:dyDescent="0.3">
      <c r="A20" s="194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8"/>
      <c r="O20" s="195"/>
      <c r="P20" s="195"/>
      <c r="Q20" s="195"/>
      <c r="R20" s="195"/>
      <c r="S20" s="195"/>
      <c r="T20" s="195"/>
      <c r="U20" s="195"/>
      <c r="V20" s="195"/>
      <c r="W20" s="195"/>
      <c r="AB20"/>
      <c r="AC20"/>
      <c r="AH20"/>
      <c r="AI20"/>
    </row>
    <row r="21" spans="1:35" ht="15.75" thickBot="1" x14ac:dyDescent="0.3">
      <c r="A21" s="194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AB21"/>
      <c r="AC21"/>
      <c r="AH21"/>
      <c r="AI21"/>
    </row>
    <row r="22" spans="1:35" ht="15.75" thickBot="1" x14ac:dyDescent="0.3">
      <c r="A22" s="194"/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AB22"/>
      <c r="AC22"/>
      <c r="AH22"/>
      <c r="AI22"/>
    </row>
    <row r="23" spans="1:35" ht="15.75" thickBot="1" x14ac:dyDescent="0.3">
      <c r="A23" s="194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AB23"/>
      <c r="AC23"/>
      <c r="AH23"/>
      <c r="AI23"/>
    </row>
    <row r="24" spans="1:35" ht="15.75" thickBot="1" x14ac:dyDescent="0.3">
      <c r="A24" s="19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AB24"/>
      <c r="AC24"/>
      <c r="AH24"/>
      <c r="AI24"/>
    </row>
    <row r="25" spans="1:35" ht="15.75" thickBot="1" x14ac:dyDescent="0.3">
      <c r="A25" s="194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AB25"/>
      <c r="AC25"/>
      <c r="AH25"/>
      <c r="AI25"/>
    </row>
    <row r="26" spans="1:35" ht="15.75" thickBot="1" x14ac:dyDescent="0.3">
      <c r="A26" s="194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AB26"/>
      <c r="AC26"/>
      <c r="AH26"/>
      <c r="AI26"/>
    </row>
    <row r="27" spans="1:35" x14ac:dyDescent="0.25">
      <c r="A27" s="199"/>
      <c r="AB27"/>
      <c r="AC27"/>
    </row>
    <row r="28" spans="1:35" x14ac:dyDescent="0.25">
      <c r="A28" s="199"/>
      <c r="AB28"/>
      <c r="AC28"/>
    </row>
    <row r="29" spans="1:35" x14ac:dyDescent="0.25">
      <c r="A29" s="199"/>
      <c r="AB29"/>
      <c r="AC29"/>
    </row>
    <row r="30" spans="1:35" x14ac:dyDescent="0.25">
      <c r="A30" s="199"/>
      <c r="AB30"/>
      <c r="AC30"/>
    </row>
    <row r="31" spans="1:35" x14ac:dyDescent="0.25">
      <c r="A31" s="199"/>
      <c r="AB31"/>
      <c r="AC31"/>
    </row>
    <row r="32" spans="1:35" x14ac:dyDescent="0.25">
      <c r="A32" s="199"/>
      <c r="AB32"/>
      <c r="AC32"/>
    </row>
    <row r="33" spans="1:29" x14ac:dyDescent="0.25">
      <c r="A33" s="199"/>
      <c r="AB33"/>
      <c r="AC33"/>
    </row>
    <row r="34" spans="1:29" x14ac:dyDescent="0.25">
      <c r="A34" s="199"/>
      <c r="AB34"/>
      <c r="AC34"/>
    </row>
    <row r="35" spans="1:29" x14ac:dyDescent="0.25">
      <c r="A35" s="199"/>
      <c r="AB35"/>
      <c r="AC35"/>
    </row>
    <row r="36" spans="1:29" x14ac:dyDescent="0.25">
      <c r="A36" s="199"/>
      <c r="AB36"/>
      <c r="AC36"/>
    </row>
    <row r="37" spans="1:29" x14ac:dyDescent="0.25">
      <c r="A37" s="199"/>
      <c r="AB37"/>
      <c r="AC37"/>
    </row>
    <row r="38" spans="1:29" x14ac:dyDescent="0.25">
      <c r="A38" s="199"/>
      <c r="AB38"/>
      <c r="AC38"/>
    </row>
    <row r="39" spans="1:29" x14ac:dyDescent="0.25">
      <c r="A39" s="199"/>
      <c r="AB39"/>
      <c r="AC39"/>
    </row>
    <row r="40" spans="1:29" x14ac:dyDescent="0.25">
      <c r="A40" s="199"/>
      <c r="AB40"/>
      <c r="AC40"/>
    </row>
    <row r="41" spans="1:29" x14ac:dyDescent="0.25">
      <c r="A41" s="199"/>
      <c r="AB41"/>
      <c r="AC41"/>
    </row>
    <row r="42" spans="1:29" x14ac:dyDescent="0.25">
      <c r="A42" s="199"/>
      <c r="AB42"/>
      <c r="AC42"/>
    </row>
    <row r="43" spans="1:29" x14ac:dyDescent="0.25">
      <c r="A43" s="199"/>
      <c r="AB43"/>
      <c r="AC43"/>
    </row>
    <row r="44" spans="1:29" x14ac:dyDescent="0.25">
      <c r="A44" s="199"/>
      <c r="AB44"/>
      <c r="AC44"/>
    </row>
    <row r="45" spans="1:29" x14ac:dyDescent="0.25">
      <c r="A45" s="199"/>
    </row>
    <row r="46" spans="1:29" x14ac:dyDescent="0.25">
      <c r="A46" s="199"/>
    </row>
    <row r="47" spans="1:29" x14ac:dyDescent="0.25">
      <c r="A47" s="199"/>
    </row>
    <row r="48" spans="1:29" x14ac:dyDescent="0.25">
      <c r="A48" s="199"/>
    </row>
    <row r="49" spans="1:1" x14ac:dyDescent="0.25">
      <c r="A49" s="199"/>
    </row>
    <row r="50" spans="1:1" x14ac:dyDescent="0.25">
      <c r="A50" s="199"/>
    </row>
    <row r="51" spans="1:1" x14ac:dyDescent="0.25">
      <c r="A51" s="199"/>
    </row>
    <row r="52" spans="1:1" x14ac:dyDescent="0.25">
      <c r="A52" s="199"/>
    </row>
    <row r="53" spans="1:1" x14ac:dyDescent="0.25">
      <c r="A53" s="199"/>
    </row>
    <row r="54" spans="1:1" x14ac:dyDescent="0.25">
      <c r="A54" s="199"/>
    </row>
    <row r="55" spans="1:1" x14ac:dyDescent="0.25">
      <c r="A55" s="199"/>
    </row>
    <row r="56" spans="1:1" x14ac:dyDescent="0.25">
      <c r="A56" s="199"/>
    </row>
    <row r="57" spans="1:1" x14ac:dyDescent="0.25">
      <c r="A57" s="199"/>
    </row>
    <row r="58" spans="1:1" x14ac:dyDescent="0.25">
      <c r="A58" s="199"/>
    </row>
    <row r="59" spans="1:1" x14ac:dyDescent="0.25">
      <c r="A59" s="199"/>
    </row>
    <row r="60" spans="1:1" x14ac:dyDescent="0.25">
      <c r="A60" s="199"/>
    </row>
    <row r="61" spans="1:1" x14ac:dyDescent="0.25">
      <c r="A61" s="199"/>
    </row>
    <row r="62" spans="1:1" x14ac:dyDescent="0.25">
      <c r="A62" s="199"/>
    </row>
    <row r="63" spans="1:1" x14ac:dyDescent="0.25">
      <c r="A63" s="199"/>
    </row>
    <row r="64" spans="1:1" x14ac:dyDescent="0.25">
      <c r="A64" s="199"/>
    </row>
    <row r="65" spans="1:1" x14ac:dyDescent="0.25">
      <c r="A65" s="199"/>
    </row>
    <row r="66" spans="1:1" x14ac:dyDescent="0.25">
      <c r="A66" s="199"/>
    </row>
    <row r="67" spans="1:1" x14ac:dyDescent="0.25">
      <c r="A67" s="199"/>
    </row>
    <row r="68" spans="1:1" x14ac:dyDescent="0.25">
      <c r="A68" s="199"/>
    </row>
    <row r="69" spans="1:1" x14ac:dyDescent="0.25">
      <c r="A69" s="199"/>
    </row>
    <row r="70" spans="1:1" x14ac:dyDescent="0.25">
      <c r="A70" s="199"/>
    </row>
    <row r="71" spans="1:1" x14ac:dyDescent="0.25">
      <c r="A71" s="199"/>
    </row>
    <row r="72" spans="1:1" x14ac:dyDescent="0.25">
      <c r="A72" s="199"/>
    </row>
    <row r="73" spans="1:1" x14ac:dyDescent="0.25">
      <c r="A73" s="199"/>
    </row>
    <row r="74" spans="1:1" x14ac:dyDescent="0.25">
      <c r="A74" s="199"/>
    </row>
    <row r="75" spans="1:1" x14ac:dyDescent="0.25">
      <c r="A75" s="199"/>
    </row>
    <row r="76" spans="1:1" x14ac:dyDescent="0.25">
      <c r="A76" s="199"/>
    </row>
    <row r="77" spans="1:1" x14ac:dyDescent="0.25">
      <c r="A77" s="199"/>
    </row>
    <row r="78" spans="1:1" x14ac:dyDescent="0.25">
      <c r="A78" s="199"/>
    </row>
    <row r="79" spans="1:1" x14ac:dyDescent="0.25">
      <c r="A79" s="199"/>
    </row>
    <row r="80" spans="1:1" x14ac:dyDescent="0.25">
      <c r="A80" s="199"/>
    </row>
    <row r="81" spans="1:1" x14ac:dyDescent="0.25">
      <c r="A81" s="199"/>
    </row>
    <row r="82" spans="1:1" x14ac:dyDescent="0.25">
      <c r="A82" s="199"/>
    </row>
    <row r="83" spans="1:1" x14ac:dyDescent="0.25">
      <c r="A83" s="199"/>
    </row>
    <row r="84" spans="1:1" x14ac:dyDescent="0.25">
      <c r="A84" s="199"/>
    </row>
    <row r="85" spans="1:1" x14ac:dyDescent="0.25">
      <c r="A85" s="199"/>
    </row>
    <row r="86" spans="1:1" x14ac:dyDescent="0.25">
      <c r="A86" s="199"/>
    </row>
    <row r="87" spans="1:1" x14ac:dyDescent="0.25">
      <c r="A87" s="199"/>
    </row>
    <row r="88" spans="1:1" x14ac:dyDescent="0.25">
      <c r="A88" s="199"/>
    </row>
    <row r="89" spans="1:1" x14ac:dyDescent="0.25">
      <c r="A89" s="199"/>
    </row>
    <row r="90" spans="1:1" x14ac:dyDescent="0.25">
      <c r="A90" s="199"/>
    </row>
    <row r="91" spans="1:1" x14ac:dyDescent="0.25">
      <c r="A91" s="199"/>
    </row>
    <row r="92" spans="1:1" x14ac:dyDescent="0.25">
      <c r="A92" s="199"/>
    </row>
    <row r="93" spans="1:1" x14ac:dyDescent="0.25">
      <c r="A93" s="199"/>
    </row>
    <row r="94" spans="1:1" x14ac:dyDescent="0.25">
      <c r="A94" s="199"/>
    </row>
    <row r="95" spans="1:1" x14ac:dyDescent="0.25">
      <c r="A95" s="199"/>
    </row>
    <row r="96" spans="1:1" x14ac:dyDescent="0.25">
      <c r="A96" s="199"/>
    </row>
    <row r="97" spans="1:1" x14ac:dyDescent="0.25">
      <c r="A97" s="199"/>
    </row>
    <row r="98" spans="1:1" x14ac:dyDescent="0.25">
      <c r="A98" s="199"/>
    </row>
    <row r="99" spans="1:1" x14ac:dyDescent="0.25">
      <c r="A99" s="199"/>
    </row>
    <row r="100" spans="1:1" x14ac:dyDescent="0.25">
      <c r="A100" s="199"/>
    </row>
    <row r="101" spans="1:1" x14ac:dyDescent="0.25">
      <c r="A101" s="199"/>
    </row>
    <row r="102" spans="1:1" x14ac:dyDescent="0.25">
      <c r="A102" s="199"/>
    </row>
    <row r="103" spans="1:1" x14ac:dyDescent="0.25">
      <c r="A103" s="199"/>
    </row>
    <row r="104" spans="1:1" x14ac:dyDescent="0.25">
      <c r="A104" s="199"/>
    </row>
    <row r="105" spans="1:1" x14ac:dyDescent="0.25">
      <c r="A105" s="199"/>
    </row>
    <row r="106" spans="1:1" x14ac:dyDescent="0.25">
      <c r="A106" s="199"/>
    </row>
    <row r="107" spans="1:1" x14ac:dyDescent="0.25">
      <c r="A107" s="199"/>
    </row>
    <row r="108" spans="1:1" x14ac:dyDescent="0.25">
      <c r="A108" s="199"/>
    </row>
    <row r="109" spans="1:1" x14ac:dyDescent="0.25">
      <c r="A109" s="199"/>
    </row>
    <row r="110" spans="1:1" x14ac:dyDescent="0.25">
      <c r="A110" s="199"/>
    </row>
    <row r="111" spans="1:1" x14ac:dyDescent="0.25">
      <c r="A111" s="199"/>
    </row>
    <row r="112" spans="1:1" x14ac:dyDescent="0.25">
      <c r="A112" s="199"/>
    </row>
    <row r="113" spans="1:1" x14ac:dyDescent="0.25">
      <c r="A113" s="199"/>
    </row>
    <row r="114" spans="1:1" x14ac:dyDescent="0.25">
      <c r="A114" s="199"/>
    </row>
    <row r="115" spans="1:1" x14ac:dyDescent="0.25">
      <c r="A115" s="199"/>
    </row>
    <row r="116" spans="1:1" x14ac:dyDescent="0.25">
      <c r="A116" s="199"/>
    </row>
    <row r="117" spans="1:1" x14ac:dyDescent="0.25">
      <c r="A117" s="199"/>
    </row>
    <row r="118" spans="1:1" x14ac:dyDescent="0.25">
      <c r="A118" s="199"/>
    </row>
    <row r="119" spans="1:1" x14ac:dyDescent="0.25">
      <c r="A119" s="199"/>
    </row>
    <row r="120" spans="1:1" x14ac:dyDescent="0.25">
      <c r="A120" s="199"/>
    </row>
    <row r="121" spans="1:1" x14ac:dyDescent="0.25">
      <c r="A121" s="199"/>
    </row>
    <row r="122" spans="1:1" x14ac:dyDescent="0.25">
      <c r="A122" s="199"/>
    </row>
    <row r="123" spans="1:1" x14ac:dyDescent="0.25">
      <c r="A123" s="199"/>
    </row>
    <row r="124" spans="1:1" x14ac:dyDescent="0.25">
      <c r="A124" s="199"/>
    </row>
    <row r="125" spans="1:1" x14ac:dyDescent="0.25">
      <c r="A125" s="199"/>
    </row>
    <row r="126" spans="1:1" x14ac:dyDescent="0.25">
      <c r="A126" s="199"/>
    </row>
    <row r="127" spans="1:1" x14ac:dyDescent="0.25">
      <c r="A127" s="199"/>
    </row>
    <row r="128" spans="1:1" x14ac:dyDescent="0.25">
      <c r="A128" s="199"/>
    </row>
    <row r="129" spans="1:1" x14ac:dyDescent="0.25">
      <c r="A129" s="199"/>
    </row>
    <row r="130" spans="1:1" x14ac:dyDescent="0.25">
      <c r="A130" s="199"/>
    </row>
    <row r="131" spans="1:1" x14ac:dyDescent="0.25">
      <c r="A131" s="199"/>
    </row>
    <row r="132" spans="1:1" x14ac:dyDescent="0.25">
      <c r="A132" s="199"/>
    </row>
    <row r="133" spans="1:1" x14ac:dyDescent="0.25">
      <c r="A133" s="199"/>
    </row>
    <row r="134" spans="1:1" x14ac:dyDescent="0.25">
      <c r="A134" s="199"/>
    </row>
    <row r="135" spans="1:1" x14ac:dyDescent="0.25">
      <c r="A135" s="199"/>
    </row>
    <row r="136" spans="1:1" x14ac:dyDescent="0.25">
      <c r="A136" s="199"/>
    </row>
    <row r="137" spans="1:1" x14ac:dyDescent="0.25">
      <c r="A137" s="199"/>
    </row>
    <row r="138" spans="1:1" x14ac:dyDescent="0.25">
      <c r="A138" s="199"/>
    </row>
    <row r="139" spans="1:1" x14ac:dyDescent="0.25">
      <c r="A139" s="199"/>
    </row>
    <row r="140" spans="1:1" x14ac:dyDescent="0.25">
      <c r="A140" s="199"/>
    </row>
    <row r="141" spans="1:1" x14ac:dyDescent="0.25">
      <c r="A141" s="199"/>
    </row>
    <row r="142" spans="1:1" x14ac:dyDescent="0.25">
      <c r="A142" s="199"/>
    </row>
    <row r="143" spans="1:1" x14ac:dyDescent="0.25">
      <c r="A143" s="199"/>
    </row>
    <row r="144" spans="1:1" x14ac:dyDescent="0.25">
      <c r="A144" s="199"/>
    </row>
    <row r="145" spans="1:1" x14ac:dyDescent="0.25">
      <c r="A145" s="199"/>
    </row>
    <row r="146" spans="1:1" x14ac:dyDescent="0.25">
      <c r="A146" s="199"/>
    </row>
    <row r="147" spans="1:1" x14ac:dyDescent="0.25">
      <c r="A147" s="199"/>
    </row>
    <row r="148" spans="1:1" x14ac:dyDescent="0.25">
      <c r="A148" s="199"/>
    </row>
    <row r="149" spans="1:1" x14ac:dyDescent="0.25">
      <c r="A149" s="199"/>
    </row>
    <row r="150" spans="1:1" x14ac:dyDescent="0.25">
      <c r="A150" s="199"/>
    </row>
    <row r="151" spans="1:1" x14ac:dyDescent="0.25">
      <c r="A151" s="199"/>
    </row>
    <row r="152" spans="1:1" x14ac:dyDescent="0.25">
      <c r="A152" s="199"/>
    </row>
    <row r="153" spans="1:1" x14ac:dyDescent="0.25">
      <c r="A153" s="199"/>
    </row>
    <row r="154" spans="1:1" x14ac:dyDescent="0.25">
      <c r="A154" s="199"/>
    </row>
    <row r="155" spans="1:1" x14ac:dyDescent="0.25">
      <c r="A155" s="199"/>
    </row>
    <row r="156" spans="1:1" x14ac:dyDescent="0.25">
      <c r="A156" s="199"/>
    </row>
    <row r="157" spans="1:1" x14ac:dyDescent="0.25">
      <c r="A157" s="199"/>
    </row>
    <row r="158" spans="1:1" x14ac:dyDescent="0.25">
      <c r="A158" s="199"/>
    </row>
    <row r="159" spans="1:1" x14ac:dyDescent="0.25">
      <c r="A159" s="199"/>
    </row>
    <row r="160" spans="1:1" x14ac:dyDescent="0.25">
      <c r="A160" s="199"/>
    </row>
    <row r="161" spans="1:1" x14ac:dyDescent="0.25">
      <c r="A161" s="199"/>
    </row>
    <row r="162" spans="1:1" x14ac:dyDescent="0.25">
      <c r="A162" s="199"/>
    </row>
    <row r="163" spans="1:1" x14ac:dyDescent="0.25">
      <c r="A163" s="199"/>
    </row>
    <row r="164" spans="1:1" x14ac:dyDescent="0.25">
      <c r="A164" s="199"/>
    </row>
    <row r="165" spans="1:1" x14ac:dyDescent="0.25">
      <c r="A165" s="199"/>
    </row>
    <row r="166" spans="1:1" x14ac:dyDescent="0.25">
      <c r="A166" s="199"/>
    </row>
    <row r="167" spans="1:1" x14ac:dyDescent="0.25">
      <c r="A167" s="199"/>
    </row>
    <row r="168" spans="1:1" x14ac:dyDescent="0.25">
      <c r="A168" s="199"/>
    </row>
    <row r="169" spans="1:1" x14ac:dyDescent="0.25">
      <c r="A169" s="199"/>
    </row>
    <row r="170" spans="1:1" x14ac:dyDescent="0.25">
      <c r="A170" s="199"/>
    </row>
    <row r="171" spans="1:1" x14ac:dyDescent="0.25">
      <c r="A171" s="199"/>
    </row>
    <row r="172" spans="1:1" x14ac:dyDescent="0.25">
      <c r="A172" s="199"/>
    </row>
    <row r="173" spans="1:1" x14ac:dyDescent="0.25">
      <c r="A173" s="199"/>
    </row>
    <row r="174" spans="1:1" x14ac:dyDescent="0.25">
      <c r="A174" s="199"/>
    </row>
    <row r="175" spans="1:1" x14ac:dyDescent="0.25">
      <c r="A175" s="199"/>
    </row>
    <row r="176" spans="1:1" x14ac:dyDescent="0.25">
      <c r="A176" s="199"/>
    </row>
    <row r="177" spans="1:1" x14ac:dyDescent="0.25">
      <c r="A177" s="199"/>
    </row>
    <row r="178" spans="1:1" x14ac:dyDescent="0.25">
      <c r="A178" s="199"/>
    </row>
    <row r="179" spans="1:1" x14ac:dyDescent="0.25">
      <c r="A179" s="199"/>
    </row>
    <row r="180" spans="1:1" x14ac:dyDescent="0.25">
      <c r="A180" s="199"/>
    </row>
    <row r="181" spans="1:1" x14ac:dyDescent="0.25">
      <c r="A181" s="199"/>
    </row>
    <row r="182" spans="1:1" x14ac:dyDescent="0.25">
      <c r="A182" s="199"/>
    </row>
    <row r="183" spans="1:1" x14ac:dyDescent="0.25">
      <c r="A183" s="199"/>
    </row>
    <row r="184" spans="1:1" x14ac:dyDescent="0.25">
      <c r="A184" s="199"/>
    </row>
    <row r="185" spans="1:1" x14ac:dyDescent="0.25">
      <c r="A185" s="199"/>
    </row>
    <row r="186" spans="1:1" x14ac:dyDescent="0.25">
      <c r="A186" s="199"/>
    </row>
    <row r="187" spans="1:1" x14ac:dyDescent="0.25">
      <c r="A187" s="199"/>
    </row>
    <row r="188" spans="1:1" x14ac:dyDescent="0.25">
      <c r="A188" s="199"/>
    </row>
    <row r="189" spans="1:1" x14ac:dyDescent="0.25">
      <c r="A189" s="199"/>
    </row>
    <row r="190" spans="1:1" x14ac:dyDescent="0.25">
      <c r="A190" s="199"/>
    </row>
    <row r="191" spans="1:1" x14ac:dyDescent="0.25">
      <c r="A191" s="199"/>
    </row>
    <row r="192" spans="1:1" x14ac:dyDescent="0.25">
      <c r="A192" s="199"/>
    </row>
    <row r="193" spans="1:1" x14ac:dyDescent="0.25">
      <c r="A193" s="199"/>
    </row>
    <row r="194" spans="1:1" x14ac:dyDescent="0.25">
      <c r="A194" s="199"/>
    </row>
    <row r="195" spans="1:1" x14ac:dyDescent="0.25">
      <c r="A195" s="199"/>
    </row>
    <row r="196" spans="1:1" x14ac:dyDescent="0.25">
      <c r="A196" s="199"/>
    </row>
    <row r="197" spans="1:1" x14ac:dyDescent="0.25">
      <c r="A197" s="199"/>
    </row>
    <row r="198" spans="1:1" x14ac:dyDescent="0.25">
      <c r="A198" s="199"/>
    </row>
    <row r="199" spans="1:1" x14ac:dyDescent="0.25">
      <c r="A199" s="199"/>
    </row>
    <row r="200" spans="1:1" x14ac:dyDescent="0.25">
      <c r="A200" s="199"/>
    </row>
    <row r="201" spans="1:1" x14ac:dyDescent="0.25">
      <c r="A201" s="199"/>
    </row>
    <row r="202" spans="1:1" x14ac:dyDescent="0.25">
      <c r="A202" s="199"/>
    </row>
    <row r="203" spans="1:1" x14ac:dyDescent="0.25">
      <c r="A203" s="199"/>
    </row>
    <row r="204" spans="1:1" x14ac:dyDescent="0.25">
      <c r="A204" s="199"/>
    </row>
    <row r="205" spans="1:1" x14ac:dyDescent="0.25">
      <c r="A205" s="199"/>
    </row>
    <row r="206" spans="1:1" x14ac:dyDescent="0.25">
      <c r="A206" s="199"/>
    </row>
    <row r="207" spans="1:1" x14ac:dyDescent="0.25">
      <c r="A207" s="199"/>
    </row>
    <row r="208" spans="1:1" x14ac:dyDescent="0.25">
      <c r="A208" s="199"/>
    </row>
    <row r="209" spans="1:1" x14ac:dyDescent="0.25">
      <c r="A209" s="199"/>
    </row>
    <row r="210" spans="1:1" x14ac:dyDescent="0.25">
      <c r="A210" s="199"/>
    </row>
    <row r="211" spans="1:1" x14ac:dyDescent="0.25">
      <c r="A211" s="199"/>
    </row>
    <row r="212" spans="1:1" x14ac:dyDescent="0.25">
      <c r="A212" s="199"/>
    </row>
    <row r="213" spans="1:1" x14ac:dyDescent="0.25">
      <c r="A213" s="199"/>
    </row>
    <row r="214" spans="1:1" x14ac:dyDescent="0.25">
      <c r="A214" s="199"/>
    </row>
    <row r="215" spans="1:1" x14ac:dyDescent="0.25">
      <c r="A215" s="199"/>
    </row>
    <row r="216" spans="1:1" x14ac:dyDescent="0.25">
      <c r="A216" s="199"/>
    </row>
    <row r="217" spans="1:1" x14ac:dyDescent="0.25">
      <c r="A217" s="199"/>
    </row>
    <row r="218" spans="1:1" x14ac:dyDescent="0.25">
      <c r="A218" s="199"/>
    </row>
    <row r="219" spans="1:1" x14ac:dyDescent="0.25">
      <c r="A219" s="199"/>
    </row>
    <row r="220" spans="1:1" x14ac:dyDescent="0.25">
      <c r="A220" s="199"/>
    </row>
    <row r="221" spans="1:1" x14ac:dyDescent="0.25">
      <c r="A221" s="199"/>
    </row>
    <row r="222" spans="1:1" x14ac:dyDescent="0.25">
      <c r="A222" s="199"/>
    </row>
    <row r="223" spans="1:1" x14ac:dyDescent="0.25">
      <c r="A223" s="199"/>
    </row>
    <row r="224" spans="1:1" x14ac:dyDescent="0.25">
      <c r="A224" s="199"/>
    </row>
    <row r="225" spans="1:1" x14ac:dyDescent="0.25">
      <c r="A225" s="199"/>
    </row>
    <row r="226" spans="1:1" x14ac:dyDescent="0.25">
      <c r="A226" s="199"/>
    </row>
    <row r="227" spans="1:1" x14ac:dyDescent="0.25">
      <c r="A227" s="199"/>
    </row>
    <row r="228" spans="1:1" x14ac:dyDescent="0.25">
      <c r="A228" s="199"/>
    </row>
    <row r="229" spans="1:1" x14ac:dyDescent="0.25">
      <c r="A229" s="199"/>
    </row>
    <row r="230" spans="1:1" x14ac:dyDescent="0.25">
      <c r="A230" s="199"/>
    </row>
    <row r="231" spans="1:1" x14ac:dyDescent="0.25">
      <c r="A231" s="199"/>
    </row>
    <row r="232" spans="1:1" x14ac:dyDescent="0.25">
      <c r="A232" s="199"/>
    </row>
    <row r="233" spans="1:1" x14ac:dyDescent="0.25">
      <c r="A233" s="199"/>
    </row>
    <row r="234" spans="1:1" x14ac:dyDescent="0.25">
      <c r="A234" s="199"/>
    </row>
    <row r="235" spans="1:1" x14ac:dyDescent="0.25">
      <c r="A235" s="199"/>
    </row>
    <row r="236" spans="1:1" x14ac:dyDescent="0.25">
      <c r="A236" s="199"/>
    </row>
    <row r="237" spans="1:1" x14ac:dyDescent="0.25">
      <c r="A237" s="199"/>
    </row>
    <row r="238" spans="1:1" x14ac:dyDescent="0.25">
      <c r="A238" s="199"/>
    </row>
    <row r="239" spans="1:1" x14ac:dyDescent="0.25">
      <c r="A239" s="199"/>
    </row>
    <row r="240" spans="1:1" x14ac:dyDescent="0.25">
      <c r="A240" s="199"/>
    </row>
    <row r="241" spans="1:1" x14ac:dyDescent="0.25">
      <c r="A241" s="199"/>
    </row>
    <row r="242" spans="1:1" x14ac:dyDescent="0.25">
      <c r="A242" s="199"/>
    </row>
    <row r="243" spans="1:1" x14ac:dyDescent="0.25">
      <c r="A243" s="199"/>
    </row>
    <row r="244" spans="1:1" x14ac:dyDescent="0.25">
      <c r="A244" s="199"/>
    </row>
    <row r="245" spans="1:1" x14ac:dyDescent="0.25">
      <c r="A245" s="199"/>
    </row>
    <row r="246" spans="1:1" x14ac:dyDescent="0.25">
      <c r="A246" s="199"/>
    </row>
    <row r="247" spans="1:1" x14ac:dyDescent="0.25">
      <c r="A247" s="199"/>
    </row>
    <row r="248" spans="1:1" x14ac:dyDescent="0.25">
      <c r="A248" s="199"/>
    </row>
    <row r="249" spans="1:1" x14ac:dyDescent="0.25">
      <c r="A249" s="199"/>
    </row>
    <row r="250" spans="1:1" x14ac:dyDescent="0.25">
      <c r="A250" s="199"/>
    </row>
    <row r="251" spans="1:1" x14ac:dyDescent="0.25">
      <c r="A251" s="199"/>
    </row>
    <row r="252" spans="1:1" x14ac:dyDescent="0.25">
      <c r="A252" s="199"/>
    </row>
    <row r="253" spans="1:1" x14ac:dyDescent="0.25">
      <c r="A253" s="199"/>
    </row>
    <row r="254" spans="1:1" x14ac:dyDescent="0.25">
      <c r="A254" s="199"/>
    </row>
    <row r="255" spans="1:1" x14ac:dyDescent="0.25">
      <c r="A255" s="199"/>
    </row>
    <row r="256" spans="1:1" x14ac:dyDescent="0.25">
      <c r="A256" s="199"/>
    </row>
    <row r="257" spans="1:1" x14ac:dyDescent="0.25">
      <c r="A257" s="199"/>
    </row>
    <row r="258" spans="1:1" x14ac:dyDescent="0.25">
      <c r="A258" s="199"/>
    </row>
    <row r="259" spans="1:1" x14ac:dyDescent="0.25">
      <c r="A259" s="199"/>
    </row>
    <row r="260" spans="1:1" x14ac:dyDescent="0.25">
      <c r="A260" s="199"/>
    </row>
    <row r="261" spans="1:1" x14ac:dyDescent="0.25">
      <c r="A261" s="199"/>
    </row>
    <row r="262" spans="1:1" x14ac:dyDescent="0.25">
      <c r="A262" s="199"/>
    </row>
    <row r="263" spans="1:1" x14ac:dyDescent="0.25">
      <c r="A263" s="199"/>
    </row>
    <row r="264" spans="1:1" x14ac:dyDescent="0.25">
      <c r="A264" s="199"/>
    </row>
    <row r="265" spans="1:1" x14ac:dyDescent="0.25">
      <c r="A265" s="199"/>
    </row>
    <row r="266" spans="1:1" x14ac:dyDescent="0.25">
      <c r="A266" s="199"/>
    </row>
    <row r="267" spans="1:1" x14ac:dyDescent="0.25">
      <c r="A267" s="199"/>
    </row>
    <row r="268" spans="1:1" x14ac:dyDescent="0.25">
      <c r="A268" s="199"/>
    </row>
    <row r="269" spans="1:1" x14ac:dyDescent="0.25">
      <c r="A269" s="199"/>
    </row>
    <row r="270" spans="1:1" x14ac:dyDescent="0.25">
      <c r="A270" s="199"/>
    </row>
    <row r="271" spans="1:1" x14ac:dyDescent="0.25">
      <c r="A271" s="199"/>
    </row>
    <row r="272" spans="1:1" x14ac:dyDescent="0.25">
      <c r="A272" s="199"/>
    </row>
    <row r="273" spans="1:1" x14ac:dyDescent="0.25">
      <c r="A273" s="199"/>
    </row>
    <row r="274" spans="1:1" x14ac:dyDescent="0.25">
      <c r="A274" s="199"/>
    </row>
    <row r="275" spans="1:1" x14ac:dyDescent="0.25">
      <c r="A275" s="199"/>
    </row>
    <row r="276" spans="1:1" x14ac:dyDescent="0.25">
      <c r="A276" s="199"/>
    </row>
    <row r="277" spans="1:1" x14ac:dyDescent="0.25">
      <c r="A277" s="199"/>
    </row>
    <row r="278" spans="1:1" x14ac:dyDescent="0.25">
      <c r="A278" s="199"/>
    </row>
    <row r="279" spans="1:1" x14ac:dyDescent="0.25">
      <c r="A279" s="199"/>
    </row>
    <row r="280" spans="1:1" x14ac:dyDescent="0.25">
      <c r="A280" s="199"/>
    </row>
    <row r="281" spans="1:1" x14ac:dyDescent="0.25">
      <c r="A281" s="199"/>
    </row>
    <row r="282" spans="1:1" x14ac:dyDescent="0.25">
      <c r="A282" s="199"/>
    </row>
    <row r="283" spans="1:1" x14ac:dyDescent="0.25">
      <c r="A283" s="199"/>
    </row>
    <row r="284" spans="1:1" x14ac:dyDescent="0.25">
      <c r="A284" s="199"/>
    </row>
    <row r="285" spans="1:1" x14ac:dyDescent="0.25">
      <c r="A285" s="199"/>
    </row>
    <row r="286" spans="1:1" x14ac:dyDescent="0.25">
      <c r="A286" s="199"/>
    </row>
    <row r="287" spans="1:1" x14ac:dyDescent="0.25">
      <c r="A287" s="199"/>
    </row>
    <row r="288" spans="1:1" x14ac:dyDescent="0.25">
      <c r="A288" s="199"/>
    </row>
    <row r="289" spans="1:1" x14ac:dyDescent="0.25">
      <c r="A289" s="199"/>
    </row>
    <row r="290" spans="1:1" x14ac:dyDescent="0.25">
      <c r="A290" s="199"/>
    </row>
    <row r="291" spans="1:1" x14ac:dyDescent="0.25">
      <c r="A291" s="199"/>
    </row>
    <row r="292" spans="1:1" x14ac:dyDescent="0.25">
      <c r="A292" s="199"/>
    </row>
    <row r="293" spans="1:1" x14ac:dyDescent="0.25">
      <c r="A293" s="199"/>
    </row>
    <row r="294" spans="1:1" x14ac:dyDescent="0.25">
      <c r="A294" s="199"/>
    </row>
    <row r="295" spans="1:1" x14ac:dyDescent="0.25">
      <c r="A295" s="199"/>
    </row>
    <row r="296" spans="1:1" x14ac:dyDescent="0.25">
      <c r="A296" s="199"/>
    </row>
    <row r="297" spans="1:1" x14ac:dyDescent="0.25">
      <c r="A297" s="199"/>
    </row>
    <row r="298" spans="1:1" x14ac:dyDescent="0.25">
      <c r="A298" s="199"/>
    </row>
    <row r="299" spans="1:1" x14ac:dyDescent="0.25">
      <c r="A299" s="199"/>
    </row>
    <row r="300" spans="1:1" x14ac:dyDescent="0.25">
      <c r="A300" s="199"/>
    </row>
    <row r="301" spans="1:1" x14ac:dyDescent="0.25">
      <c r="A301" s="199"/>
    </row>
    <row r="302" spans="1:1" x14ac:dyDescent="0.25">
      <c r="A302" s="199"/>
    </row>
    <row r="303" spans="1:1" x14ac:dyDescent="0.25">
      <c r="A303" s="199"/>
    </row>
    <row r="304" spans="1:1" x14ac:dyDescent="0.25">
      <c r="A304" s="199"/>
    </row>
    <row r="305" spans="1:1" x14ac:dyDescent="0.25">
      <c r="A305" s="199"/>
    </row>
    <row r="306" spans="1:1" x14ac:dyDescent="0.25">
      <c r="A306" s="199"/>
    </row>
    <row r="307" spans="1:1" x14ac:dyDescent="0.25">
      <c r="A307" s="199"/>
    </row>
    <row r="308" spans="1:1" x14ac:dyDescent="0.25">
      <c r="A308" s="199"/>
    </row>
    <row r="309" spans="1:1" x14ac:dyDescent="0.25">
      <c r="A309" s="199"/>
    </row>
    <row r="310" spans="1:1" x14ac:dyDescent="0.25">
      <c r="A310" s="199"/>
    </row>
    <row r="311" spans="1:1" x14ac:dyDescent="0.25">
      <c r="A311" s="199"/>
    </row>
    <row r="312" spans="1:1" x14ac:dyDescent="0.25">
      <c r="A312" s="199"/>
    </row>
    <row r="313" spans="1:1" x14ac:dyDescent="0.25">
      <c r="A313" s="199"/>
    </row>
    <row r="314" spans="1:1" x14ac:dyDescent="0.25">
      <c r="A314" s="199"/>
    </row>
    <row r="315" spans="1:1" x14ac:dyDescent="0.25">
      <c r="A315" s="199"/>
    </row>
    <row r="316" spans="1:1" x14ac:dyDescent="0.25">
      <c r="A316" s="199"/>
    </row>
    <row r="317" spans="1:1" x14ac:dyDescent="0.25">
      <c r="A317" s="199"/>
    </row>
    <row r="318" spans="1:1" x14ac:dyDescent="0.25">
      <c r="A318" s="199"/>
    </row>
    <row r="319" spans="1:1" x14ac:dyDescent="0.25">
      <c r="A319" s="199"/>
    </row>
    <row r="320" spans="1:1" x14ac:dyDescent="0.25">
      <c r="A320" s="199"/>
    </row>
    <row r="321" spans="1:1" x14ac:dyDescent="0.25">
      <c r="A321" s="199"/>
    </row>
    <row r="322" spans="1:1" x14ac:dyDescent="0.25">
      <c r="A322" s="199"/>
    </row>
    <row r="323" spans="1:1" x14ac:dyDescent="0.25">
      <c r="A323" s="199"/>
    </row>
    <row r="324" spans="1:1" x14ac:dyDescent="0.25">
      <c r="A324" s="199"/>
    </row>
    <row r="325" spans="1:1" x14ac:dyDescent="0.25">
      <c r="A325" s="199"/>
    </row>
    <row r="326" spans="1:1" x14ac:dyDescent="0.25">
      <c r="A326" s="199"/>
    </row>
    <row r="327" spans="1:1" x14ac:dyDescent="0.25">
      <c r="A327" s="199"/>
    </row>
    <row r="328" spans="1:1" x14ac:dyDescent="0.25">
      <c r="A328" s="199"/>
    </row>
    <row r="329" spans="1:1" x14ac:dyDescent="0.25">
      <c r="A329" s="199"/>
    </row>
    <row r="330" spans="1:1" x14ac:dyDescent="0.25">
      <c r="A330" s="199"/>
    </row>
    <row r="331" spans="1:1" x14ac:dyDescent="0.25">
      <c r="A331" s="199"/>
    </row>
    <row r="332" spans="1:1" x14ac:dyDescent="0.25">
      <c r="A332" s="199"/>
    </row>
    <row r="333" spans="1:1" x14ac:dyDescent="0.25">
      <c r="A333" s="199"/>
    </row>
    <row r="334" spans="1:1" x14ac:dyDescent="0.25">
      <c r="A334" s="199"/>
    </row>
    <row r="335" spans="1:1" x14ac:dyDescent="0.25">
      <c r="A335" s="199"/>
    </row>
    <row r="336" spans="1:1" x14ac:dyDescent="0.25">
      <c r="A336" s="199"/>
    </row>
    <row r="337" spans="1:1" x14ac:dyDescent="0.25">
      <c r="A337" s="199"/>
    </row>
    <row r="338" spans="1:1" x14ac:dyDescent="0.25">
      <c r="A338" s="199"/>
    </row>
    <row r="339" spans="1:1" x14ac:dyDescent="0.25">
      <c r="A339" s="199"/>
    </row>
    <row r="340" spans="1:1" x14ac:dyDescent="0.25">
      <c r="A340" s="199"/>
    </row>
    <row r="341" spans="1:1" x14ac:dyDescent="0.25">
      <c r="A341" s="199"/>
    </row>
    <row r="342" spans="1:1" x14ac:dyDescent="0.25">
      <c r="A342" s="199"/>
    </row>
    <row r="343" spans="1:1" x14ac:dyDescent="0.25">
      <c r="A343" s="199"/>
    </row>
    <row r="344" spans="1:1" x14ac:dyDescent="0.25">
      <c r="A344" s="199"/>
    </row>
    <row r="345" spans="1:1" x14ac:dyDescent="0.25">
      <c r="A345" s="199"/>
    </row>
    <row r="346" spans="1:1" x14ac:dyDescent="0.25">
      <c r="A346" s="199"/>
    </row>
    <row r="347" spans="1:1" x14ac:dyDescent="0.25">
      <c r="A347" s="199"/>
    </row>
    <row r="348" spans="1:1" x14ac:dyDescent="0.25">
      <c r="A348" s="199"/>
    </row>
    <row r="349" spans="1:1" x14ac:dyDescent="0.25">
      <c r="A349" s="199"/>
    </row>
    <row r="350" spans="1:1" x14ac:dyDescent="0.25">
      <c r="A350" s="199"/>
    </row>
    <row r="351" spans="1:1" x14ac:dyDescent="0.25">
      <c r="A351" s="199"/>
    </row>
    <row r="352" spans="1:1" x14ac:dyDescent="0.25">
      <c r="A352" s="199"/>
    </row>
    <row r="353" spans="1:1" x14ac:dyDescent="0.25">
      <c r="A353" s="199"/>
    </row>
    <row r="354" spans="1:1" x14ac:dyDescent="0.25">
      <c r="A354" s="199"/>
    </row>
    <row r="355" spans="1:1" x14ac:dyDescent="0.25">
      <c r="A355" s="199"/>
    </row>
    <row r="356" spans="1:1" x14ac:dyDescent="0.25">
      <c r="A356" s="199"/>
    </row>
    <row r="357" spans="1:1" x14ac:dyDescent="0.25">
      <c r="A357" s="199"/>
    </row>
    <row r="358" spans="1:1" x14ac:dyDescent="0.25">
      <c r="A358" s="199"/>
    </row>
    <row r="359" spans="1:1" x14ac:dyDescent="0.25">
      <c r="A359" s="199"/>
    </row>
    <row r="360" spans="1:1" x14ac:dyDescent="0.25">
      <c r="A360" s="199"/>
    </row>
    <row r="361" spans="1:1" x14ac:dyDescent="0.25">
      <c r="A361" s="199"/>
    </row>
    <row r="362" spans="1:1" x14ac:dyDescent="0.25">
      <c r="A362" s="199"/>
    </row>
    <row r="363" spans="1:1" x14ac:dyDescent="0.25">
      <c r="A363" s="199"/>
    </row>
    <row r="364" spans="1:1" x14ac:dyDescent="0.25">
      <c r="A364" s="199"/>
    </row>
    <row r="365" spans="1:1" x14ac:dyDescent="0.25">
      <c r="A365" s="199"/>
    </row>
    <row r="366" spans="1:1" x14ac:dyDescent="0.25">
      <c r="A366" s="199"/>
    </row>
    <row r="367" spans="1:1" x14ac:dyDescent="0.25">
      <c r="A367" s="199"/>
    </row>
    <row r="368" spans="1:1" x14ac:dyDescent="0.25">
      <c r="A368" s="199"/>
    </row>
    <row r="369" spans="1:1" x14ac:dyDescent="0.25">
      <c r="A369" s="199"/>
    </row>
    <row r="370" spans="1:1" x14ac:dyDescent="0.25">
      <c r="A370" s="199"/>
    </row>
    <row r="371" spans="1:1" x14ac:dyDescent="0.25">
      <c r="A371" s="199"/>
    </row>
    <row r="372" spans="1:1" x14ac:dyDescent="0.25">
      <c r="A372" s="199"/>
    </row>
    <row r="373" spans="1:1" x14ac:dyDescent="0.25">
      <c r="A373" s="199"/>
    </row>
    <row r="374" spans="1:1" x14ac:dyDescent="0.25">
      <c r="A374" s="199"/>
    </row>
    <row r="375" spans="1:1" x14ac:dyDescent="0.25">
      <c r="A375" s="199"/>
    </row>
    <row r="376" spans="1:1" x14ac:dyDescent="0.25">
      <c r="A376" s="199"/>
    </row>
    <row r="377" spans="1:1" x14ac:dyDescent="0.25">
      <c r="A377" s="199"/>
    </row>
    <row r="378" spans="1:1" x14ac:dyDescent="0.25">
      <c r="A378" s="199"/>
    </row>
    <row r="379" spans="1:1" x14ac:dyDescent="0.25">
      <c r="A379" s="199"/>
    </row>
    <row r="380" spans="1:1" x14ac:dyDescent="0.25">
      <c r="A380" s="199"/>
    </row>
    <row r="381" spans="1:1" x14ac:dyDescent="0.25">
      <c r="A381" s="199"/>
    </row>
    <row r="382" spans="1:1" x14ac:dyDescent="0.25">
      <c r="A382" s="199"/>
    </row>
    <row r="383" spans="1:1" x14ac:dyDescent="0.25">
      <c r="A383" s="199"/>
    </row>
    <row r="384" spans="1:1" x14ac:dyDescent="0.25">
      <c r="A384" s="199"/>
    </row>
    <row r="385" spans="1:1" x14ac:dyDescent="0.25">
      <c r="A385" s="199"/>
    </row>
    <row r="386" spans="1:1" x14ac:dyDescent="0.25">
      <c r="A386" s="199"/>
    </row>
    <row r="387" spans="1:1" x14ac:dyDescent="0.25">
      <c r="A387" s="199"/>
    </row>
    <row r="388" spans="1:1" x14ac:dyDescent="0.25">
      <c r="A388" s="199"/>
    </row>
    <row r="389" spans="1:1" x14ac:dyDescent="0.25">
      <c r="A389" s="199"/>
    </row>
    <row r="390" spans="1:1" x14ac:dyDescent="0.25">
      <c r="A390" s="199"/>
    </row>
    <row r="391" spans="1:1" x14ac:dyDescent="0.25">
      <c r="A391" s="199"/>
    </row>
    <row r="392" spans="1:1" x14ac:dyDescent="0.25">
      <c r="A392" s="199"/>
    </row>
    <row r="393" spans="1:1" x14ac:dyDescent="0.25">
      <c r="A393" s="199"/>
    </row>
    <row r="394" spans="1:1" x14ac:dyDescent="0.25">
      <c r="A394" s="199"/>
    </row>
    <row r="395" spans="1:1" x14ac:dyDescent="0.25">
      <c r="A395" s="199"/>
    </row>
    <row r="396" spans="1:1" x14ac:dyDescent="0.25">
      <c r="A396" s="199"/>
    </row>
    <row r="397" spans="1:1" x14ac:dyDescent="0.25">
      <c r="A397" s="199"/>
    </row>
    <row r="398" spans="1:1" x14ac:dyDescent="0.25">
      <c r="A398" s="199"/>
    </row>
    <row r="399" spans="1:1" x14ac:dyDescent="0.25">
      <c r="A399" s="199"/>
    </row>
    <row r="400" spans="1:1" x14ac:dyDescent="0.25">
      <c r="A400" s="199"/>
    </row>
    <row r="401" spans="1:1" x14ac:dyDescent="0.25">
      <c r="A401" s="199"/>
    </row>
    <row r="402" spans="1:1" x14ac:dyDescent="0.25">
      <c r="A402" s="199"/>
    </row>
    <row r="403" spans="1:1" x14ac:dyDescent="0.25">
      <c r="A403" s="199"/>
    </row>
    <row r="404" spans="1:1" x14ac:dyDescent="0.25">
      <c r="A404" s="199"/>
    </row>
    <row r="405" spans="1:1" x14ac:dyDescent="0.25">
      <c r="A405" s="199"/>
    </row>
    <row r="406" spans="1:1" x14ac:dyDescent="0.25">
      <c r="A406" s="199"/>
    </row>
    <row r="407" spans="1:1" x14ac:dyDescent="0.25">
      <c r="A407" s="199"/>
    </row>
    <row r="408" spans="1:1" x14ac:dyDescent="0.25">
      <c r="A408" s="199"/>
    </row>
    <row r="409" spans="1:1" x14ac:dyDescent="0.25">
      <c r="A409" s="199"/>
    </row>
    <row r="410" spans="1:1" x14ac:dyDescent="0.25">
      <c r="A410" s="199"/>
    </row>
    <row r="411" spans="1:1" x14ac:dyDescent="0.25">
      <c r="A411" s="199"/>
    </row>
    <row r="412" spans="1:1" x14ac:dyDescent="0.25">
      <c r="A412" s="199"/>
    </row>
    <row r="413" spans="1:1" x14ac:dyDescent="0.25">
      <c r="A413" s="199"/>
    </row>
    <row r="414" spans="1:1" x14ac:dyDescent="0.25">
      <c r="A414" s="199"/>
    </row>
    <row r="415" spans="1:1" x14ac:dyDescent="0.25">
      <c r="A415" s="199"/>
    </row>
    <row r="416" spans="1:1" x14ac:dyDescent="0.25">
      <c r="A416" s="199"/>
    </row>
    <row r="417" spans="1:1" x14ac:dyDescent="0.25">
      <c r="A417" s="199"/>
    </row>
    <row r="418" spans="1:1" x14ac:dyDescent="0.25">
      <c r="A418" s="199"/>
    </row>
    <row r="419" spans="1:1" x14ac:dyDescent="0.25">
      <c r="A419" s="199"/>
    </row>
    <row r="420" spans="1:1" x14ac:dyDescent="0.25">
      <c r="A420" s="199"/>
    </row>
    <row r="421" spans="1:1" x14ac:dyDescent="0.25">
      <c r="A421" s="199"/>
    </row>
    <row r="422" spans="1:1" x14ac:dyDescent="0.25">
      <c r="A422" s="199"/>
    </row>
    <row r="423" spans="1:1" x14ac:dyDescent="0.25">
      <c r="A423" s="199"/>
    </row>
    <row r="424" spans="1:1" x14ac:dyDescent="0.25">
      <c r="A424" s="199"/>
    </row>
    <row r="425" spans="1:1" x14ac:dyDescent="0.25">
      <c r="A425" s="199"/>
    </row>
    <row r="426" spans="1:1" x14ac:dyDescent="0.25">
      <c r="A426" s="199"/>
    </row>
    <row r="427" spans="1:1" x14ac:dyDescent="0.25">
      <c r="A427" s="199"/>
    </row>
    <row r="428" spans="1:1" x14ac:dyDescent="0.25">
      <c r="A428" s="199"/>
    </row>
    <row r="429" spans="1:1" x14ac:dyDescent="0.25">
      <c r="A429" s="199"/>
    </row>
    <row r="430" spans="1:1" x14ac:dyDescent="0.25">
      <c r="A430" s="199"/>
    </row>
    <row r="431" spans="1:1" x14ac:dyDescent="0.25">
      <c r="A431" s="199"/>
    </row>
    <row r="432" spans="1:1" x14ac:dyDescent="0.25">
      <c r="A432" s="199"/>
    </row>
    <row r="433" spans="1:1" x14ac:dyDescent="0.25">
      <c r="A433" s="199"/>
    </row>
    <row r="434" spans="1:1" x14ac:dyDescent="0.25">
      <c r="A434" s="199"/>
    </row>
    <row r="435" spans="1:1" x14ac:dyDescent="0.25">
      <c r="A435" s="199"/>
    </row>
    <row r="436" spans="1:1" x14ac:dyDescent="0.25">
      <c r="A436" s="199"/>
    </row>
    <row r="437" spans="1:1" x14ac:dyDescent="0.25">
      <c r="A437" s="199"/>
    </row>
    <row r="438" spans="1:1" x14ac:dyDescent="0.25">
      <c r="A438" s="199"/>
    </row>
    <row r="439" spans="1:1" x14ac:dyDescent="0.25">
      <c r="A439" s="199"/>
    </row>
    <row r="440" spans="1:1" x14ac:dyDescent="0.25">
      <c r="A440" s="199"/>
    </row>
    <row r="441" spans="1:1" x14ac:dyDescent="0.25">
      <c r="A441" s="199"/>
    </row>
    <row r="442" spans="1:1" x14ac:dyDescent="0.25">
      <c r="A442" s="199"/>
    </row>
    <row r="443" spans="1:1" x14ac:dyDescent="0.25">
      <c r="A443" s="199"/>
    </row>
    <row r="444" spans="1:1" x14ac:dyDescent="0.25">
      <c r="A444" s="199"/>
    </row>
    <row r="445" spans="1:1" x14ac:dyDescent="0.25">
      <c r="A445" s="199"/>
    </row>
    <row r="446" spans="1:1" x14ac:dyDescent="0.25">
      <c r="A446" s="199"/>
    </row>
    <row r="447" spans="1:1" x14ac:dyDescent="0.25">
      <c r="A447" s="199"/>
    </row>
    <row r="448" spans="1:1" x14ac:dyDescent="0.25">
      <c r="A448" s="199"/>
    </row>
    <row r="449" spans="1:1" x14ac:dyDescent="0.25">
      <c r="A449" s="199"/>
    </row>
    <row r="450" spans="1:1" x14ac:dyDescent="0.25">
      <c r="A450" s="199"/>
    </row>
    <row r="451" spans="1:1" x14ac:dyDescent="0.25">
      <c r="A451" s="199"/>
    </row>
    <row r="452" spans="1:1" x14ac:dyDescent="0.25">
      <c r="A452" s="199"/>
    </row>
    <row r="453" spans="1:1" x14ac:dyDescent="0.25">
      <c r="A453" s="199"/>
    </row>
    <row r="454" spans="1:1" x14ac:dyDescent="0.25">
      <c r="A454" s="199"/>
    </row>
    <row r="455" spans="1:1" x14ac:dyDescent="0.25">
      <c r="A455" s="199"/>
    </row>
    <row r="456" spans="1:1" x14ac:dyDescent="0.25">
      <c r="A456" s="199"/>
    </row>
    <row r="457" spans="1:1" x14ac:dyDescent="0.25">
      <c r="A457" s="199"/>
    </row>
    <row r="458" spans="1:1" x14ac:dyDescent="0.25">
      <c r="A458" s="199"/>
    </row>
    <row r="459" spans="1:1" x14ac:dyDescent="0.25">
      <c r="A459" s="199"/>
    </row>
    <row r="460" spans="1:1" x14ac:dyDescent="0.25">
      <c r="A460" s="199"/>
    </row>
    <row r="461" spans="1:1" x14ac:dyDescent="0.25">
      <c r="A461" s="199"/>
    </row>
    <row r="462" spans="1:1" x14ac:dyDescent="0.25">
      <c r="A462" s="199"/>
    </row>
    <row r="463" spans="1:1" x14ac:dyDescent="0.25">
      <c r="A463" s="199"/>
    </row>
    <row r="464" spans="1:1" x14ac:dyDescent="0.25">
      <c r="A464" s="199"/>
    </row>
    <row r="465" spans="1:1" x14ac:dyDescent="0.25">
      <c r="A465" s="199"/>
    </row>
    <row r="466" spans="1:1" x14ac:dyDescent="0.25">
      <c r="A466" s="199"/>
    </row>
    <row r="467" spans="1:1" x14ac:dyDescent="0.25">
      <c r="A467" s="199"/>
    </row>
    <row r="468" spans="1:1" x14ac:dyDescent="0.25">
      <c r="A468" s="199"/>
    </row>
    <row r="469" spans="1:1" x14ac:dyDescent="0.25">
      <c r="A469" s="199"/>
    </row>
    <row r="470" spans="1:1" x14ac:dyDescent="0.25">
      <c r="A470" s="199"/>
    </row>
    <row r="471" spans="1:1" x14ac:dyDescent="0.25">
      <c r="A471" s="199"/>
    </row>
    <row r="472" spans="1:1" x14ac:dyDescent="0.25">
      <c r="A472" s="199"/>
    </row>
    <row r="473" spans="1:1" x14ac:dyDescent="0.25">
      <c r="A473" s="199"/>
    </row>
    <row r="474" spans="1:1" x14ac:dyDescent="0.25">
      <c r="A474" s="199"/>
    </row>
    <row r="475" spans="1:1" x14ac:dyDescent="0.25">
      <c r="A475" s="199"/>
    </row>
    <row r="476" spans="1:1" x14ac:dyDescent="0.25">
      <c r="A476" s="199"/>
    </row>
    <row r="477" spans="1:1" x14ac:dyDescent="0.25">
      <c r="A477" s="199"/>
    </row>
    <row r="478" spans="1:1" x14ac:dyDescent="0.25">
      <c r="A478" s="199"/>
    </row>
    <row r="479" spans="1:1" x14ac:dyDescent="0.25">
      <c r="A479" s="199"/>
    </row>
    <row r="480" spans="1:1" x14ac:dyDescent="0.25">
      <c r="A480" s="199"/>
    </row>
    <row r="481" spans="1:1" x14ac:dyDescent="0.25">
      <c r="A481" s="199"/>
    </row>
    <row r="482" spans="1:1" x14ac:dyDescent="0.25">
      <c r="A482" s="199"/>
    </row>
    <row r="483" spans="1:1" x14ac:dyDescent="0.25">
      <c r="A483" s="199"/>
    </row>
    <row r="484" spans="1:1" x14ac:dyDescent="0.25">
      <c r="A484" s="199"/>
    </row>
    <row r="485" spans="1:1" x14ac:dyDescent="0.25">
      <c r="A485" s="199"/>
    </row>
    <row r="486" spans="1:1" x14ac:dyDescent="0.25">
      <c r="A486" s="199"/>
    </row>
    <row r="487" spans="1:1" x14ac:dyDescent="0.25">
      <c r="A487" s="199"/>
    </row>
    <row r="488" spans="1:1" x14ac:dyDescent="0.25">
      <c r="A488" s="199"/>
    </row>
    <row r="489" spans="1:1" x14ac:dyDescent="0.25">
      <c r="A489" s="199"/>
    </row>
    <row r="490" spans="1:1" x14ac:dyDescent="0.25">
      <c r="A490" s="199"/>
    </row>
    <row r="491" spans="1:1" x14ac:dyDescent="0.25">
      <c r="A491" s="199"/>
    </row>
    <row r="492" spans="1:1" x14ac:dyDescent="0.25">
      <c r="A492" s="199"/>
    </row>
    <row r="493" spans="1:1" x14ac:dyDescent="0.25">
      <c r="A493" s="199"/>
    </row>
    <row r="494" spans="1:1" x14ac:dyDescent="0.25">
      <c r="A494" s="199"/>
    </row>
    <row r="495" spans="1:1" x14ac:dyDescent="0.25">
      <c r="A495" s="199"/>
    </row>
    <row r="496" spans="1:1" x14ac:dyDescent="0.25">
      <c r="A496" s="199"/>
    </row>
    <row r="497" spans="1:1" x14ac:dyDescent="0.25">
      <c r="A497" s="199"/>
    </row>
    <row r="498" spans="1:1" x14ac:dyDescent="0.25">
      <c r="A498" s="199"/>
    </row>
    <row r="499" spans="1:1" x14ac:dyDescent="0.25">
      <c r="A499" s="199"/>
    </row>
    <row r="500" spans="1:1" x14ac:dyDescent="0.25">
      <c r="A500" s="199"/>
    </row>
    <row r="501" spans="1:1" x14ac:dyDescent="0.25">
      <c r="A501" s="199"/>
    </row>
    <row r="502" spans="1:1" x14ac:dyDescent="0.25">
      <c r="A502" s="199"/>
    </row>
    <row r="503" spans="1:1" x14ac:dyDescent="0.25">
      <c r="A503" s="199"/>
    </row>
    <row r="504" spans="1:1" x14ac:dyDescent="0.25">
      <c r="A504" s="199"/>
    </row>
    <row r="505" spans="1:1" x14ac:dyDescent="0.25">
      <c r="A505" s="199"/>
    </row>
    <row r="506" spans="1:1" x14ac:dyDescent="0.25">
      <c r="A506" s="199"/>
    </row>
    <row r="507" spans="1:1" x14ac:dyDescent="0.25">
      <c r="A507" s="199"/>
    </row>
    <row r="508" spans="1:1" x14ac:dyDescent="0.25">
      <c r="A508" s="199"/>
    </row>
    <row r="509" spans="1:1" x14ac:dyDescent="0.25">
      <c r="A509" s="199"/>
    </row>
    <row r="510" spans="1:1" x14ac:dyDescent="0.25">
      <c r="A510" s="199"/>
    </row>
    <row r="511" spans="1:1" x14ac:dyDescent="0.25">
      <c r="A511" s="199"/>
    </row>
    <row r="512" spans="1:1" x14ac:dyDescent="0.25">
      <c r="A512" s="199"/>
    </row>
    <row r="513" spans="1:1" x14ac:dyDescent="0.25">
      <c r="A513" s="199"/>
    </row>
    <row r="514" spans="1:1" x14ac:dyDescent="0.25">
      <c r="A514" s="199"/>
    </row>
    <row r="515" spans="1:1" x14ac:dyDescent="0.25">
      <c r="A515" s="199"/>
    </row>
    <row r="516" spans="1:1" x14ac:dyDescent="0.25">
      <c r="A516" s="199"/>
    </row>
    <row r="517" spans="1:1" x14ac:dyDescent="0.25">
      <c r="A517" s="199"/>
    </row>
    <row r="518" spans="1:1" x14ac:dyDescent="0.25">
      <c r="A518" s="199"/>
    </row>
    <row r="519" spans="1:1" x14ac:dyDescent="0.25">
      <c r="A519" s="199"/>
    </row>
    <row r="520" spans="1:1" x14ac:dyDescent="0.25">
      <c r="A520" s="199"/>
    </row>
    <row r="521" spans="1:1" x14ac:dyDescent="0.25">
      <c r="A521" s="199"/>
    </row>
    <row r="522" spans="1:1" x14ac:dyDescent="0.25">
      <c r="A522" s="199"/>
    </row>
    <row r="523" spans="1:1" x14ac:dyDescent="0.25">
      <c r="A523" s="199"/>
    </row>
    <row r="524" spans="1:1" x14ac:dyDescent="0.25">
      <c r="A524" s="199"/>
    </row>
    <row r="525" spans="1:1" x14ac:dyDescent="0.25">
      <c r="A525" s="199"/>
    </row>
    <row r="526" spans="1:1" x14ac:dyDescent="0.25">
      <c r="A526" s="199"/>
    </row>
    <row r="527" spans="1:1" x14ac:dyDescent="0.25">
      <c r="A527" s="199"/>
    </row>
    <row r="528" spans="1:1" x14ac:dyDescent="0.25">
      <c r="A528" s="199"/>
    </row>
    <row r="529" spans="1:1" x14ac:dyDescent="0.25">
      <c r="A529" s="199"/>
    </row>
    <row r="530" spans="1:1" x14ac:dyDescent="0.25">
      <c r="A530" s="199"/>
    </row>
    <row r="531" spans="1:1" x14ac:dyDescent="0.25">
      <c r="A531" s="199"/>
    </row>
    <row r="532" spans="1:1" x14ac:dyDescent="0.25">
      <c r="A532" s="199"/>
    </row>
    <row r="533" spans="1:1" x14ac:dyDescent="0.25">
      <c r="A533" s="199"/>
    </row>
    <row r="534" spans="1:1" x14ac:dyDescent="0.25">
      <c r="A534" s="199"/>
    </row>
    <row r="535" spans="1:1" x14ac:dyDescent="0.25">
      <c r="A535" s="199"/>
    </row>
    <row r="536" spans="1:1" x14ac:dyDescent="0.25">
      <c r="A536" s="199"/>
    </row>
    <row r="537" spans="1:1" x14ac:dyDescent="0.25">
      <c r="A537" s="199"/>
    </row>
    <row r="538" spans="1:1" x14ac:dyDescent="0.25">
      <c r="A538" s="199"/>
    </row>
    <row r="539" spans="1:1" x14ac:dyDescent="0.25">
      <c r="A539" s="199"/>
    </row>
    <row r="540" spans="1:1" x14ac:dyDescent="0.25">
      <c r="A540" s="199"/>
    </row>
    <row r="541" spans="1:1" x14ac:dyDescent="0.25">
      <c r="A541" s="199"/>
    </row>
    <row r="542" spans="1:1" x14ac:dyDescent="0.25">
      <c r="A542" s="199"/>
    </row>
    <row r="543" spans="1:1" x14ac:dyDescent="0.25">
      <c r="A543" s="199"/>
    </row>
    <row r="544" spans="1:1" x14ac:dyDescent="0.25">
      <c r="A544" s="199"/>
    </row>
    <row r="545" spans="1:1" x14ac:dyDescent="0.25">
      <c r="A545" s="199"/>
    </row>
    <row r="546" spans="1:1" x14ac:dyDescent="0.25">
      <c r="A546" s="199"/>
    </row>
    <row r="547" spans="1:1" x14ac:dyDescent="0.25">
      <c r="A547" s="199"/>
    </row>
    <row r="548" spans="1:1" x14ac:dyDescent="0.25">
      <c r="A548" s="199"/>
    </row>
    <row r="549" spans="1:1" x14ac:dyDescent="0.25">
      <c r="A549" s="199"/>
    </row>
    <row r="550" spans="1:1" x14ac:dyDescent="0.25">
      <c r="A550" s="199"/>
    </row>
    <row r="551" spans="1:1" x14ac:dyDescent="0.25">
      <c r="A551" s="199"/>
    </row>
    <row r="552" spans="1:1" x14ac:dyDescent="0.25">
      <c r="A552" s="199"/>
    </row>
    <row r="553" spans="1:1" x14ac:dyDescent="0.25">
      <c r="A553" s="199"/>
    </row>
    <row r="554" spans="1:1" x14ac:dyDescent="0.25">
      <c r="A554" s="199"/>
    </row>
    <row r="555" spans="1:1" x14ac:dyDescent="0.25">
      <c r="A555" s="199"/>
    </row>
    <row r="556" spans="1:1" x14ac:dyDescent="0.25">
      <c r="A556" s="199"/>
    </row>
    <row r="557" spans="1:1" x14ac:dyDescent="0.25">
      <c r="A557" s="199"/>
    </row>
    <row r="558" spans="1:1" x14ac:dyDescent="0.25">
      <c r="A558" s="199"/>
    </row>
    <row r="559" spans="1:1" x14ac:dyDescent="0.25">
      <c r="A559" s="199"/>
    </row>
    <row r="560" spans="1:1" x14ac:dyDescent="0.25">
      <c r="A560" s="199"/>
    </row>
    <row r="561" spans="1:1" x14ac:dyDescent="0.25">
      <c r="A561" s="199"/>
    </row>
    <row r="562" spans="1:1" x14ac:dyDescent="0.25">
      <c r="A562" s="199"/>
    </row>
    <row r="563" spans="1:1" x14ac:dyDescent="0.25">
      <c r="A563" s="199"/>
    </row>
    <row r="564" spans="1:1" x14ac:dyDescent="0.25">
      <c r="A564" s="199"/>
    </row>
    <row r="565" spans="1:1" x14ac:dyDescent="0.25">
      <c r="A565" s="199"/>
    </row>
    <row r="566" spans="1:1" x14ac:dyDescent="0.25">
      <c r="A566" s="199"/>
    </row>
    <row r="567" spans="1:1" x14ac:dyDescent="0.25">
      <c r="A567" s="199"/>
    </row>
    <row r="568" spans="1:1" x14ac:dyDescent="0.25">
      <c r="A568" s="199"/>
    </row>
    <row r="569" spans="1:1" x14ac:dyDescent="0.25">
      <c r="A569" s="199"/>
    </row>
    <row r="570" spans="1:1" x14ac:dyDescent="0.25">
      <c r="A570" s="199"/>
    </row>
    <row r="571" spans="1:1" x14ac:dyDescent="0.25">
      <c r="A571" s="199"/>
    </row>
    <row r="572" spans="1:1" x14ac:dyDescent="0.25">
      <c r="A572" s="199"/>
    </row>
    <row r="573" spans="1:1" x14ac:dyDescent="0.25">
      <c r="A573" s="199"/>
    </row>
    <row r="574" spans="1:1" x14ac:dyDescent="0.25">
      <c r="A574" s="199"/>
    </row>
    <row r="575" spans="1:1" x14ac:dyDescent="0.25">
      <c r="A575" s="199"/>
    </row>
    <row r="576" spans="1:1" x14ac:dyDescent="0.25">
      <c r="A576" s="199"/>
    </row>
    <row r="577" spans="1:1" x14ac:dyDescent="0.25">
      <c r="A577" s="199"/>
    </row>
    <row r="578" spans="1:1" x14ac:dyDescent="0.25">
      <c r="A578" s="199"/>
    </row>
    <row r="579" spans="1:1" x14ac:dyDescent="0.25">
      <c r="A579" s="199"/>
    </row>
    <row r="580" spans="1:1" x14ac:dyDescent="0.25">
      <c r="A580" s="199"/>
    </row>
    <row r="581" spans="1:1" x14ac:dyDescent="0.25">
      <c r="A581" s="199"/>
    </row>
    <row r="582" spans="1:1" x14ac:dyDescent="0.25">
      <c r="A582" s="199"/>
    </row>
    <row r="583" spans="1:1" x14ac:dyDescent="0.25">
      <c r="A583" s="199"/>
    </row>
    <row r="584" spans="1:1" x14ac:dyDescent="0.25">
      <c r="A584" s="199"/>
    </row>
    <row r="585" spans="1:1" x14ac:dyDescent="0.25">
      <c r="A585" s="199"/>
    </row>
    <row r="586" spans="1:1" x14ac:dyDescent="0.25">
      <c r="A586" s="199"/>
    </row>
    <row r="587" spans="1:1" x14ac:dyDescent="0.25">
      <c r="A587" s="199"/>
    </row>
    <row r="588" spans="1:1" x14ac:dyDescent="0.25">
      <c r="A588" s="199"/>
    </row>
    <row r="589" spans="1:1" x14ac:dyDescent="0.25">
      <c r="A589" s="199"/>
    </row>
    <row r="590" spans="1:1" x14ac:dyDescent="0.25">
      <c r="A590" s="199"/>
    </row>
    <row r="591" spans="1:1" x14ac:dyDescent="0.25">
      <c r="A591" s="199"/>
    </row>
    <row r="592" spans="1:1" x14ac:dyDescent="0.25">
      <c r="A592" s="199"/>
    </row>
    <row r="593" spans="1:1" x14ac:dyDescent="0.25">
      <c r="A593" s="199"/>
    </row>
    <row r="594" spans="1:1" x14ac:dyDescent="0.25">
      <c r="A594" s="199"/>
    </row>
    <row r="595" spans="1:1" x14ac:dyDescent="0.25">
      <c r="A595" s="199"/>
    </row>
    <row r="596" spans="1:1" x14ac:dyDescent="0.25">
      <c r="A596" s="199"/>
    </row>
    <row r="597" spans="1:1" x14ac:dyDescent="0.25">
      <c r="A597" s="199"/>
    </row>
    <row r="598" spans="1:1" x14ac:dyDescent="0.25">
      <c r="A598" s="199"/>
    </row>
    <row r="599" spans="1:1" x14ac:dyDescent="0.25">
      <c r="A599" s="199"/>
    </row>
    <row r="600" spans="1:1" x14ac:dyDescent="0.25">
      <c r="A600" s="199"/>
    </row>
    <row r="601" spans="1:1" x14ac:dyDescent="0.25">
      <c r="A601" s="199"/>
    </row>
    <row r="602" spans="1:1" x14ac:dyDescent="0.25">
      <c r="A602" s="199"/>
    </row>
    <row r="603" spans="1:1" x14ac:dyDescent="0.25">
      <c r="A603" s="199"/>
    </row>
    <row r="604" spans="1:1" x14ac:dyDescent="0.25">
      <c r="A604" s="199"/>
    </row>
    <row r="605" spans="1:1" x14ac:dyDescent="0.25">
      <c r="A605" s="199"/>
    </row>
    <row r="606" spans="1:1" x14ac:dyDescent="0.25">
      <c r="A606" s="199"/>
    </row>
    <row r="607" spans="1:1" x14ac:dyDescent="0.25">
      <c r="A607" s="199"/>
    </row>
    <row r="608" spans="1:1" x14ac:dyDescent="0.25">
      <c r="A608" s="199"/>
    </row>
    <row r="609" spans="1:1" x14ac:dyDescent="0.25">
      <c r="A609" s="199"/>
    </row>
    <row r="610" spans="1:1" x14ac:dyDescent="0.25">
      <c r="A610" s="199"/>
    </row>
    <row r="611" spans="1:1" x14ac:dyDescent="0.25">
      <c r="A611" s="199"/>
    </row>
    <row r="612" spans="1:1" x14ac:dyDescent="0.25">
      <c r="A612" s="199"/>
    </row>
    <row r="613" spans="1:1" x14ac:dyDescent="0.25">
      <c r="A613" s="199"/>
    </row>
    <row r="614" spans="1:1" x14ac:dyDescent="0.25">
      <c r="A614" s="199"/>
    </row>
    <row r="615" spans="1:1" x14ac:dyDescent="0.25">
      <c r="A615" s="199"/>
    </row>
    <row r="616" spans="1:1" x14ac:dyDescent="0.25">
      <c r="A616" s="199"/>
    </row>
    <row r="617" spans="1:1" x14ac:dyDescent="0.25">
      <c r="A617" s="199"/>
    </row>
    <row r="618" spans="1:1" x14ac:dyDescent="0.25">
      <c r="A618" s="199"/>
    </row>
    <row r="619" spans="1:1" x14ac:dyDescent="0.25">
      <c r="A619" s="199"/>
    </row>
    <row r="620" spans="1:1" x14ac:dyDescent="0.25">
      <c r="A620" s="199"/>
    </row>
    <row r="621" spans="1:1" x14ac:dyDescent="0.25">
      <c r="A621" s="199"/>
    </row>
    <row r="622" spans="1:1" x14ac:dyDescent="0.25">
      <c r="A622" s="199"/>
    </row>
    <row r="623" spans="1:1" x14ac:dyDescent="0.25">
      <c r="A623" s="199"/>
    </row>
    <row r="624" spans="1:1" x14ac:dyDescent="0.25">
      <c r="A624" s="199"/>
    </row>
    <row r="625" spans="1:1" x14ac:dyDescent="0.25">
      <c r="A625" s="199"/>
    </row>
    <row r="626" spans="1:1" x14ac:dyDescent="0.25">
      <c r="A626" s="199"/>
    </row>
    <row r="627" spans="1:1" x14ac:dyDescent="0.25">
      <c r="A627" s="199"/>
    </row>
    <row r="628" spans="1:1" x14ac:dyDescent="0.25">
      <c r="A628" s="199"/>
    </row>
    <row r="629" spans="1:1" x14ac:dyDescent="0.25">
      <c r="A629" s="199"/>
    </row>
    <row r="630" spans="1:1" x14ac:dyDescent="0.25">
      <c r="A630" s="199"/>
    </row>
    <row r="631" spans="1:1" x14ac:dyDescent="0.25">
      <c r="A631" s="199"/>
    </row>
    <row r="632" spans="1:1" x14ac:dyDescent="0.25">
      <c r="A632" s="199"/>
    </row>
    <row r="633" spans="1:1" x14ac:dyDescent="0.25">
      <c r="A633" s="199"/>
    </row>
    <row r="634" spans="1:1" x14ac:dyDescent="0.25">
      <c r="A634" s="199"/>
    </row>
    <row r="635" spans="1:1" x14ac:dyDescent="0.25">
      <c r="A635" s="199"/>
    </row>
    <row r="636" spans="1:1" x14ac:dyDescent="0.25">
      <c r="A636" s="199"/>
    </row>
    <row r="637" spans="1:1" x14ac:dyDescent="0.25">
      <c r="A637" s="199"/>
    </row>
    <row r="638" spans="1:1" x14ac:dyDescent="0.25">
      <c r="A638" s="199"/>
    </row>
    <row r="639" spans="1:1" x14ac:dyDescent="0.25">
      <c r="A639" s="199"/>
    </row>
    <row r="640" spans="1:1" x14ac:dyDescent="0.25">
      <c r="A640" s="199"/>
    </row>
    <row r="641" spans="1:1" x14ac:dyDescent="0.25">
      <c r="A641" s="199"/>
    </row>
    <row r="642" spans="1:1" x14ac:dyDescent="0.25">
      <c r="A642" s="199"/>
    </row>
    <row r="643" spans="1:1" x14ac:dyDescent="0.25">
      <c r="A643" s="199"/>
    </row>
    <row r="644" spans="1:1" x14ac:dyDescent="0.25">
      <c r="A644" s="199"/>
    </row>
    <row r="645" spans="1:1" x14ac:dyDescent="0.25">
      <c r="A645" s="199"/>
    </row>
    <row r="646" spans="1:1" x14ac:dyDescent="0.25">
      <c r="A646" s="199"/>
    </row>
    <row r="647" spans="1:1" x14ac:dyDescent="0.25">
      <c r="A647" s="199"/>
    </row>
  </sheetData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O78"/>
  <sheetViews>
    <sheetView workbookViewId="0">
      <selection activeCell="A2" sqref="A2:A31"/>
    </sheetView>
  </sheetViews>
  <sheetFormatPr baseColWidth="10" defaultRowHeight="15" x14ac:dyDescent="0.25"/>
  <cols>
    <col min="1" max="1" width="35.85546875" style="102" bestFit="1" customWidth="1"/>
    <col min="2" max="2" width="15.85546875" bestFit="1" customWidth="1"/>
    <col min="3" max="3" width="23" bestFit="1" customWidth="1"/>
    <col min="4" max="4" width="14.28515625" bestFit="1" customWidth="1"/>
    <col min="9" max="10" width="11.42578125" style="102"/>
  </cols>
  <sheetData>
    <row r="1" spans="1:15" x14ac:dyDescent="0.25">
      <c r="B1" t="s">
        <v>288</v>
      </c>
      <c r="C1" t="s">
        <v>289</v>
      </c>
      <c r="D1" t="s">
        <v>290</v>
      </c>
      <c r="E1" t="s">
        <v>374</v>
      </c>
      <c r="I1" s="102" t="s">
        <v>18</v>
      </c>
      <c r="J1" s="102" t="s">
        <v>4</v>
      </c>
      <c r="K1" t="s">
        <v>287</v>
      </c>
      <c r="L1" t="s">
        <v>18</v>
      </c>
      <c r="M1" t="s">
        <v>4</v>
      </c>
      <c r="N1" t="s">
        <v>6</v>
      </c>
      <c r="O1" t="s">
        <v>0</v>
      </c>
    </row>
    <row r="2" spans="1:15" x14ac:dyDescent="0.25">
      <c r="A2" s="5" t="s">
        <v>85</v>
      </c>
      <c r="B2" t="s">
        <v>291</v>
      </c>
      <c r="C2" t="s">
        <v>292</v>
      </c>
      <c r="D2" t="s">
        <v>293</v>
      </c>
      <c r="E2" t="str">
        <f>VLOOKUP(A2,CDM!$F$25:$F$69,1,0)</f>
        <v>SONIA ROSALES DELGADO</v>
      </c>
      <c r="H2" t="s">
        <v>85</v>
      </c>
      <c r="I2" s="102">
        <v>718139</v>
      </c>
      <c r="J2" s="102" t="s">
        <v>86</v>
      </c>
      <c r="K2" t="s">
        <v>311</v>
      </c>
      <c r="L2">
        <v>718139</v>
      </c>
      <c r="M2" t="s">
        <v>86</v>
      </c>
      <c r="N2" t="s">
        <v>87</v>
      </c>
      <c r="O2" t="s">
        <v>17</v>
      </c>
    </row>
    <row r="3" spans="1:15" x14ac:dyDescent="0.25">
      <c r="A3" s="5" t="s">
        <v>124</v>
      </c>
      <c r="B3" t="s">
        <v>294</v>
      </c>
      <c r="C3" t="s">
        <v>295</v>
      </c>
      <c r="D3" t="s">
        <v>296</v>
      </c>
      <c r="E3" s="102" t="str">
        <f>VLOOKUP(A3,CDM!$F$25:$F$69,1,0)</f>
        <v>LORENA BLANCO ROMERO</v>
      </c>
      <c r="H3" s="102" t="s">
        <v>124</v>
      </c>
      <c r="I3" s="102">
        <v>718130</v>
      </c>
      <c r="J3" s="102" t="s">
        <v>84</v>
      </c>
      <c r="K3" t="s">
        <v>293</v>
      </c>
      <c r="L3">
        <v>718130</v>
      </c>
      <c r="M3" t="s">
        <v>84</v>
      </c>
      <c r="N3" t="s">
        <v>85</v>
      </c>
      <c r="O3" t="s">
        <v>17</v>
      </c>
    </row>
    <row r="4" spans="1:15" x14ac:dyDescent="0.25">
      <c r="A4" s="5" t="s">
        <v>221</v>
      </c>
      <c r="B4" t="s">
        <v>297</v>
      </c>
      <c r="C4" t="s">
        <v>298</v>
      </c>
      <c r="D4" t="s">
        <v>299</v>
      </c>
      <c r="E4" s="102" t="e">
        <f>VLOOKUP(A4,CDM!$F$25:$F$69,1,0)</f>
        <v>#N/A</v>
      </c>
      <c r="H4" s="102" t="s">
        <v>221</v>
      </c>
      <c r="I4" s="102">
        <v>718431</v>
      </c>
      <c r="J4" s="102" t="s">
        <v>109</v>
      </c>
      <c r="K4" t="s">
        <v>296</v>
      </c>
      <c r="L4">
        <v>718431</v>
      </c>
      <c r="M4" t="s">
        <v>109</v>
      </c>
      <c r="N4" t="s">
        <v>124</v>
      </c>
      <c r="O4" t="s">
        <v>17</v>
      </c>
    </row>
    <row r="5" spans="1:15" x14ac:dyDescent="0.25">
      <c r="A5" s="5" t="s">
        <v>117</v>
      </c>
      <c r="B5" t="s">
        <v>300</v>
      </c>
      <c r="C5" t="s">
        <v>301</v>
      </c>
      <c r="D5" t="s">
        <v>302</v>
      </c>
      <c r="E5" s="102" t="str">
        <f>VLOOKUP(A5,CDM!$F$25:$F$69,1,0)</f>
        <v>CARMEN MUÑOZ MOYANO</v>
      </c>
      <c r="H5" s="102" t="s">
        <v>117</v>
      </c>
      <c r="I5" s="102">
        <v>719034</v>
      </c>
      <c r="J5" s="102" t="s">
        <v>204</v>
      </c>
      <c r="K5" t="s">
        <v>193</v>
      </c>
      <c r="L5">
        <v>719034</v>
      </c>
      <c r="M5" t="s">
        <v>204</v>
      </c>
      <c r="N5" t="s">
        <v>210</v>
      </c>
      <c r="O5" t="s">
        <v>17</v>
      </c>
    </row>
    <row r="6" spans="1:15" x14ac:dyDescent="0.25">
      <c r="A6" s="5" t="s">
        <v>78</v>
      </c>
      <c r="B6" t="s">
        <v>303</v>
      </c>
      <c r="C6" t="s">
        <v>304</v>
      </c>
      <c r="D6" t="s">
        <v>305</v>
      </c>
      <c r="E6" s="102" t="e">
        <f>VLOOKUP(A6,CDM!$F$25:$F$69,1,0)</f>
        <v>#N/A</v>
      </c>
      <c r="H6" s="102" t="s">
        <v>78</v>
      </c>
      <c r="I6" s="102">
        <v>718412</v>
      </c>
      <c r="J6" s="102" t="s">
        <v>99</v>
      </c>
      <c r="K6" t="s">
        <v>308</v>
      </c>
      <c r="L6">
        <v>718412</v>
      </c>
      <c r="M6" t="s">
        <v>99</v>
      </c>
      <c r="N6" t="s">
        <v>114</v>
      </c>
      <c r="O6" t="s">
        <v>17</v>
      </c>
    </row>
    <row r="7" spans="1:15" x14ac:dyDescent="0.25">
      <c r="A7" s="106" t="s">
        <v>114</v>
      </c>
      <c r="B7" t="s">
        <v>306</v>
      </c>
      <c r="C7" t="s">
        <v>307</v>
      </c>
      <c r="D7" t="s">
        <v>308</v>
      </c>
      <c r="E7" s="102" t="str">
        <f>VLOOKUP(A7,CDM!$F$25:$F$69,1,0)</f>
        <v>MARIA GALISTEO LEON</v>
      </c>
      <c r="H7" s="102" t="s">
        <v>114</v>
      </c>
      <c r="I7" s="102">
        <v>718420</v>
      </c>
      <c r="J7" s="102" t="s">
        <v>106</v>
      </c>
      <c r="K7" t="s">
        <v>276</v>
      </c>
      <c r="L7">
        <v>718420</v>
      </c>
      <c r="M7" t="s">
        <v>106</v>
      </c>
      <c r="N7" t="s">
        <v>121</v>
      </c>
      <c r="O7" t="s">
        <v>17</v>
      </c>
    </row>
    <row r="8" spans="1:15" x14ac:dyDescent="0.25">
      <c r="A8" s="5" t="s">
        <v>87</v>
      </c>
      <c r="B8" t="s">
        <v>309</v>
      </c>
      <c r="C8" t="s">
        <v>310</v>
      </c>
      <c r="D8" t="s">
        <v>311</v>
      </c>
      <c r="E8" s="102" t="str">
        <f>VLOOKUP(A8,CDM!$F$25:$F$69,1,0)</f>
        <v>LAURA CENTELLA OTERO</v>
      </c>
      <c r="H8" s="102" t="s">
        <v>87</v>
      </c>
      <c r="I8" s="102">
        <v>718419</v>
      </c>
      <c r="J8" s="102" t="s">
        <v>105</v>
      </c>
      <c r="K8" t="s">
        <v>193</v>
      </c>
      <c r="L8">
        <v>718419</v>
      </c>
      <c r="M8" t="s">
        <v>105</v>
      </c>
      <c r="N8" t="s">
        <v>120</v>
      </c>
      <c r="O8" t="s">
        <v>17</v>
      </c>
    </row>
    <row r="9" spans="1:15" x14ac:dyDescent="0.25">
      <c r="A9" s="106" t="s">
        <v>121</v>
      </c>
      <c r="B9" t="s">
        <v>312</v>
      </c>
      <c r="C9" t="s">
        <v>313</v>
      </c>
      <c r="D9" t="s">
        <v>276</v>
      </c>
      <c r="E9" s="102" t="str">
        <f>VLOOKUP(A9,CDM!$F$25:$F$69,1,0)</f>
        <v>JESÚS ANTONIO SERRANO MARTINEZ</v>
      </c>
      <c r="H9" s="102" t="s">
        <v>121</v>
      </c>
      <c r="I9" s="102">
        <v>718435</v>
      </c>
      <c r="J9" s="102" t="s">
        <v>112</v>
      </c>
      <c r="K9" t="s">
        <v>343</v>
      </c>
      <c r="L9">
        <v>718435</v>
      </c>
      <c r="M9" t="s">
        <v>112</v>
      </c>
      <c r="N9" t="s">
        <v>127</v>
      </c>
      <c r="O9" t="s">
        <v>17</v>
      </c>
    </row>
    <row r="10" spans="1:15" x14ac:dyDescent="0.25">
      <c r="A10" s="106" t="s">
        <v>377</v>
      </c>
      <c r="B10" t="s">
        <v>303</v>
      </c>
      <c r="C10" t="s">
        <v>314</v>
      </c>
      <c r="D10" t="s">
        <v>315</v>
      </c>
      <c r="E10" s="102" t="e">
        <f>VLOOKUP(A10,CDM!$F$25:$F$69,1,0)</f>
        <v>#N/A</v>
      </c>
      <c r="H10" s="102" t="s">
        <v>377</v>
      </c>
      <c r="I10" s="102">
        <v>718121</v>
      </c>
      <c r="J10" s="102" t="s">
        <v>82</v>
      </c>
      <c r="K10" t="s">
        <v>193</v>
      </c>
      <c r="L10">
        <v>718121</v>
      </c>
      <c r="M10" t="s">
        <v>82</v>
      </c>
      <c r="N10" t="s">
        <v>83</v>
      </c>
      <c r="O10" t="s">
        <v>17</v>
      </c>
    </row>
    <row r="11" spans="1:15" x14ac:dyDescent="0.25">
      <c r="A11" s="5" t="s">
        <v>123</v>
      </c>
      <c r="B11" t="s">
        <v>316</v>
      </c>
      <c r="C11" t="s">
        <v>317</v>
      </c>
      <c r="D11" t="s">
        <v>277</v>
      </c>
      <c r="E11" s="102" t="str">
        <f>VLOOKUP(A11,CDM!$F$25:$F$69,1,0)</f>
        <v>ROSA MARIA NEIRA ESTROPEL</v>
      </c>
      <c r="H11" s="102" t="s">
        <v>123</v>
      </c>
      <c r="I11" s="102">
        <v>718463</v>
      </c>
      <c r="J11" s="102" t="s">
        <v>180</v>
      </c>
      <c r="K11" t="s">
        <v>193</v>
      </c>
      <c r="L11">
        <v>718463</v>
      </c>
      <c r="M11" t="s">
        <v>180</v>
      </c>
      <c r="N11" t="s">
        <v>198</v>
      </c>
      <c r="O11" t="s">
        <v>17</v>
      </c>
    </row>
    <row r="12" spans="1:15" x14ac:dyDescent="0.25">
      <c r="A12" s="5" t="s">
        <v>118</v>
      </c>
      <c r="B12" t="s">
        <v>318</v>
      </c>
      <c r="C12" t="s">
        <v>319</v>
      </c>
      <c r="D12" t="s">
        <v>320</v>
      </c>
      <c r="E12" s="102" t="e">
        <f>VLOOKUP(A12,CDM!$F$25:$F$69,1,0)</f>
        <v>#N/A</v>
      </c>
      <c r="H12" s="102" t="s">
        <v>118</v>
      </c>
      <c r="I12" s="102">
        <v>718118</v>
      </c>
      <c r="J12" s="102" t="s">
        <v>19</v>
      </c>
      <c r="K12" t="s">
        <v>193</v>
      </c>
      <c r="L12">
        <v>718118</v>
      </c>
      <c r="M12" t="s">
        <v>19</v>
      </c>
      <c r="N12" t="s">
        <v>7</v>
      </c>
      <c r="O12" t="s">
        <v>17</v>
      </c>
    </row>
    <row r="13" spans="1:15" x14ac:dyDescent="0.25">
      <c r="A13" s="106" t="s">
        <v>379</v>
      </c>
      <c r="B13" t="s">
        <v>321</v>
      </c>
      <c r="C13" t="s">
        <v>322</v>
      </c>
      <c r="D13" t="s">
        <v>323</v>
      </c>
      <c r="E13" s="102" t="e">
        <f>VLOOKUP(A13,CDM!$F$25:$F$69,1,0)</f>
        <v>#N/A</v>
      </c>
      <c r="H13" s="102" t="s">
        <v>379</v>
      </c>
      <c r="I13" s="102">
        <v>718411</v>
      </c>
      <c r="J13" s="102" t="s">
        <v>98</v>
      </c>
      <c r="K13" t="s">
        <v>193</v>
      </c>
      <c r="L13">
        <v>718411</v>
      </c>
      <c r="M13" t="s">
        <v>98</v>
      </c>
      <c r="N13" t="s">
        <v>113</v>
      </c>
      <c r="O13" t="s">
        <v>17</v>
      </c>
    </row>
    <row r="14" spans="1:15" x14ac:dyDescent="0.25">
      <c r="A14" s="5" t="s">
        <v>77</v>
      </c>
      <c r="B14" t="s">
        <v>324</v>
      </c>
      <c r="C14" t="s">
        <v>325</v>
      </c>
      <c r="D14" t="s">
        <v>326</v>
      </c>
      <c r="E14" s="102" t="e">
        <f>VLOOKUP(A14,CDM!$F$25:$F$69,1,0)</f>
        <v>#N/A</v>
      </c>
      <c r="H14" s="102" t="s">
        <v>77</v>
      </c>
      <c r="I14" s="102">
        <v>718129</v>
      </c>
      <c r="J14" s="102" t="s">
        <v>234</v>
      </c>
      <c r="K14" t="s">
        <v>193</v>
      </c>
      <c r="L14">
        <v>718129</v>
      </c>
      <c r="M14" t="s">
        <v>234</v>
      </c>
      <c r="N14" t="s">
        <v>240</v>
      </c>
      <c r="O14" t="s">
        <v>17</v>
      </c>
    </row>
    <row r="15" spans="1:15" x14ac:dyDescent="0.25">
      <c r="A15" s="106" t="s">
        <v>117</v>
      </c>
      <c r="B15" t="s">
        <v>327</v>
      </c>
      <c r="C15" t="s">
        <v>328</v>
      </c>
      <c r="D15" t="s">
        <v>278</v>
      </c>
      <c r="E15" s="102" t="str">
        <f>VLOOKUP(A15,CDM!$F$25:$F$69,1,0)</f>
        <v>CARMEN MUÑOZ MOYANO</v>
      </c>
      <c r="H15" s="102" t="s">
        <v>117</v>
      </c>
      <c r="I15" s="102">
        <v>718415</v>
      </c>
      <c r="J15" s="102" t="s">
        <v>225</v>
      </c>
      <c r="K15" t="s">
        <v>280</v>
      </c>
      <c r="L15">
        <v>718415</v>
      </c>
      <c r="M15" t="s">
        <v>225</v>
      </c>
      <c r="N15" t="s">
        <v>226</v>
      </c>
      <c r="O15" t="s">
        <v>17</v>
      </c>
    </row>
    <row r="16" spans="1:15" x14ac:dyDescent="0.25">
      <c r="A16" s="5" t="s">
        <v>140</v>
      </c>
      <c r="B16" t="s">
        <v>329</v>
      </c>
      <c r="C16" t="s">
        <v>330</v>
      </c>
      <c r="D16" t="s">
        <v>331</v>
      </c>
      <c r="E16" s="102" t="e">
        <f>VLOOKUP(A16,CDM!$F$25:$F$69,1,0)</f>
        <v>#N/A</v>
      </c>
      <c r="H16" s="102" t="s">
        <v>140</v>
      </c>
      <c r="I16" s="102">
        <v>718421</v>
      </c>
      <c r="J16" s="102" t="s">
        <v>107</v>
      </c>
      <c r="K16" t="s">
        <v>193</v>
      </c>
      <c r="L16">
        <v>718421</v>
      </c>
      <c r="M16" t="s">
        <v>107</v>
      </c>
      <c r="N16" t="s">
        <v>122</v>
      </c>
      <c r="O16" t="s">
        <v>17</v>
      </c>
    </row>
    <row r="17" spans="1:15" x14ac:dyDescent="0.25">
      <c r="A17" s="106" t="s">
        <v>228</v>
      </c>
      <c r="B17" t="s">
        <v>332</v>
      </c>
      <c r="C17" t="s">
        <v>333</v>
      </c>
      <c r="D17" t="s">
        <v>334</v>
      </c>
      <c r="E17" s="102" t="e">
        <f>VLOOKUP(A17,CDM!$F$25:$F$69,1,0)</f>
        <v>#N/A</v>
      </c>
      <c r="H17" s="102" t="s">
        <v>228</v>
      </c>
      <c r="I17" s="102">
        <v>718126</v>
      </c>
      <c r="J17" s="102" t="s">
        <v>23</v>
      </c>
      <c r="K17" t="s">
        <v>193</v>
      </c>
      <c r="L17">
        <v>718126</v>
      </c>
      <c r="M17" t="s">
        <v>23</v>
      </c>
      <c r="N17" t="s">
        <v>11</v>
      </c>
      <c r="O17" t="s">
        <v>17</v>
      </c>
    </row>
    <row r="18" spans="1:15" x14ac:dyDescent="0.25">
      <c r="A18" s="5" t="s">
        <v>35</v>
      </c>
      <c r="B18" t="s">
        <v>335</v>
      </c>
      <c r="C18" t="s">
        <v>336</v>
      </c>
      <c r="D18" t="s">
        <v>337</v>
      </c>
      <c r="E18" s="102" t="str">
        <f>VLOOKUP(A18,CDM!$F$25:$F$69,1,0)</f>
        <v>DANIEL CAMACHO AMADOR</v>
      </c>
      <c r="H18" s="102" t="s">
        <v>35</v>
      </c>
      <c r="I18" s="102">
        <v>718125</v>
      </c>
      <c r="J18" s="102" t="s">
        <v>22</v>
      </c>
      <c r="K18" t="s">
        <v>193</v>
      </c>
      <c r="L18">
        <v>718125</v>
      </c>
      <c r="M18" t="s">
        <v>22</v>
      </c>
      <c r="N18" t="s">
        <v>10</v>
      </c>
      <c r="O18" t="s">
        <v>17</v>
      </c>
    </row>
    <row r="19" spans="1:15" x14ac:dyDescent="0.25">
      <c r="A19" s="5" t="s">
        <v>242</v>
      </c>
      <c r="B19" t="s">
        <v>338</v>
      </c>
      <c r="C19" t="s">
        <v>339</v>
      </c>
      <c r="D19" t="s">
        <v>340</v>
      </c>
      <c r="E19" s="102" t="e">
        <f>VLOOKUP(A19,CDM!$F$25:$F$69,1,0)</f>
        <v>#N/A</v>
      </c>
      <c r="H19" s="102" t="s">
        <v>242</v>
      </c>
      <c r="I19" s="102">
        <v>718119</v>
      </c>
      <c r="J19" s="102" t="s">
        <v>20</v>
      </c>
      <c r="K19" t="s">
        <v>193</v>
      </c>
      <c r="L19">
        <v>718119</v>
      </c>
      <c r="M19" t="s">
        <v>20</v>
      </c>
      <c r="N19" t="s">
        <v>8</v>
      </c>
      <c r="O19" t="s">
        <v>17</v>
      </c>
    </row>
    <row r="20" spans="1:15" x14ac:dyDescent="0.25">
      <c r="A20" s="5" t="s">
        <v>127</v>
      </c>
      <c r="B20" t="s">
        <v>341</v>
      </c>
      <c r="C20" t="s">
        <v>342</v>
      </c>
      <c r="D20" t="s">
        <v>343</v>
      </c>
      <c r="E20" s="102" t="e">
        <f>VLOOKUP(A20,CDM!$F$25:$F$69,1,0)</f>
        <v>#N/A</v>
      </c>
      <c r="H20" s="102" t="s">
        <v>127</v>
      </c>
      <c r="I20" s="102">
        <v>719039</v>
      </c>
      <c r="J20" s="102" t="s">
        <v>231</v>
      </c>
      <c r="K20" t="s">
        <v>299</v>
      </c>
      <c r="L20">
        <v>719039</v>
      </c>
      <c r="M20" t="s">
        <v>231</v>
      </c>
      <c r="N20" t="s">
        <v>221</v>
      </c>
      <c r="O20" t="s">
        <v>13</v>
      </c>
    </row>
    <row r="21" spans="1:15" x14ac:dyDescent="0.25">
      <c r="A21" s="5" t="s">
        <v>81</v>
      </c>
      <c r="B21" t="s">
        <v>344</v>
      </c>
      <c r="C21" t="s">
        <v>345</v>
      </c>
      <c r="D21" t="s">
        <v>346</v>
      </c>
      <c r="E21" s="102" t="str">
        <f>VLOOKUP(A21,CDM!$F$25:$F$69,1,0)</f>
        <v>MARIA ANTONIA PINEDA COSTA</v>
      </c>
      <c r="H21" s="102" t="s">
        <v>81</v>
      </c>
      <c r="I21" s="102">
        <v>718264</v>
      </c>
      <c r="J21" s="102" t="s">
        <v>233</v>
      </c>
      <c r="K21" t="s">
        <v>193</v>
      </c>
      <c r="L21">
        <v>718264</v>
      </c>
      <c r="M21" t="s">
        <v>233</v>
      </c>
      <c r="N21" t="s">
        <v>243</v>
      </c>
      <c r="O21" t="s">
        <v>13</v>
      </c>
    </row>
    <row r="22" spans="1:15" x14ac:dyDescent="0.25">
      <c r="A22" s="5" t="s">
        <v>212</v>
      </c>
      <c r="B22" t="s">
        <v>347</v>
      </c>
      <c r="C22" t="s">
        <v>348</v>
      </c>
      <c r="D22" t="s">
        <v>349</v>
      </c>
      <c r="E22" s="102" t="str">
        <f>VLOOKUP(A22,CDM!$F$25:$F$69,1,0)</f>
        <v>CRISTINA PEÑA JIMENEZ</v>
      </c>
      <c r="H22" s="102" t="s">
        <v>212</v>
      </c>
      <c r="I22" s="102">
        <v>718432</v>
      </c>
      <c r="J22" s="102" t="s">
        <v>110</v>
      </c>
      <c r="K22" t="s">
        <v>193</v>
      </c>
      <c r="L22">
        <v>718432</v>
      </c>
      <c r="M22" t="s">
        <v>110</v>
      </c>
      <c r="N22" t="s">
        <v>125</v>
      </c>
      <c r="O22" t="s">
        <v>13</v>
      </c>
    </row>
    <row r="23" spans="1:15" x14ac:dyDescent="0.25">
      <c r="A23" s="106" t="s">
        <v>376</v>
      </c>
      <c r="B23" t="s">
        <v>350</v>
      </c>
      <c r="C23" t="s">
        <v>351</v>
      </c>
      <c r="D23" t="s">
        <v>352</v>
      </c>
      <c r="E23" s="102" t="e">
        <f>VLOOKUP(A23,CDM!$F$25:$F$69,1,0)</f>
        <v>#N/A</v>
      </c>
      <c r="H23" s="102" t="s">
        <v>376</v>
      </c>
      <c r="I23" s="102">
        <v>718998</v>
      </c>
      <c r="J23" s="102" t="s">
        <v>237</v>
      </c>
      <c r="K23" t="s">
        <v>193</v>
      </c>
      <c r="L23">
        <v>718998</v>
      </c>
      <c r="M23" t="s">
        <v>237</v>
      </c>
      <c r="N23" t="s">
        <v>244</v>
      </c>
      <c r="O23" t="s">
        <v>13</v>
      </c>
    </row>
    <row r="24" spans="1:15" x14ac:dyDescent="0.25">
      <c r="A24" s="106" t="s">
        <v>115</v>
      </c>
      <c r="B24" t="s">
        <v>353</v>
      </c>
      <c r="C24" t="s">
        <v>354</v>
      </c>
      <c r="D24" t="s">
        <v>355</v>
      </c>
      <c r="E24" s="102" t="e">
        <f>VLOOKUP(A24,CDM!$F$25:$F$69,1,0)</f>
        <v>#N/A</v>
      </c>
      <c r="H24" s="102" t="s">
        <v>115</v>
      </c>
      <c r="I24" s="102">
        <v>719043</v>
      </c>
      <c r="J24" s="102" t="s">
        <v>246</v>
      </c>
      <c r="K24" t="s">
        <v>193</v>
      </c>
      <c r="L24">
        <v>719043</v>
      </c>
      <c r="M24" t="s">
        <v>246</v>
      </c>
      <c r="N24" t="s">
        <v>220</v>
      </c>
      <c r="O24" t="s">
        <v>13</v>
      </c>
    </row>
    <row r="25" spans="1:15" x14ac:dyDescent="0.25">
      <c r="A25" s="106" t="s">
        <v>378</v>
      </c>
      <c r="B25" t="s">
        <v>356</v>
      </c>
      <c r="C25" t="s">
        <v>357</v>
      </c>
      <c r="D25" t="s">
        <v>358</v>
      </c>
      <c r="E25" s="102" t="e">
        <f>VLOOKUP(A25,CDM!$F$25:$F$69,1,0)</f>
        <v>#N/A</v>
      </c>
      <c r="H25" s="102" t="s">
        <v>378</v>
      </c>
      <c r="I25" s="102">
        <v>718975</v>
      </c>
      <c r="J25" s="102" t="s">
        <v>214</v>
      </c>
      <c r="K25" t="s">
        <v>193</v>
      </c>
      <c r="L25">
        <v>718975</v>
      </c>
      <c r="M25" t="s">
        <v>214</v>
      </c>
      <c r="N25" t="s">
        <v>209</v>
      </c>
      <c r="O25" t="s">
        <v>13</v>
      </c>
    </row>
    <row r="26" spans="1:15" x14ac:dyDescent="0.25">
      <c r="A26" s="5" t="s">
        <v>116</v>
      </c>
      <c r="B26" t="s">
        <v>359</v>
      </c>
      <c r="C26" t="s">
        <v>360</v>
      </c>
      <c r="D26" t="s">
        <v>361</v>
      </c>
      <c r="E26" s="102" t="e">
        <f>VLOOKUP(A26,CDM!$F$25:$F$69,1,0)</f>
        <v>#N/A</v>
      </c>
      <c r="H26" s="102" t="s">
        <v>116</v>
      </c>
      <c r="I26" s="102">
        <v>718972</v>
      </c>
      <c r="J26" s="102" t="s">
        <v>215</v>
      </c>
      <c r="K26" t="s">
        <v>193</v>
      </c>
      <c r="L26">
        <v>718972</v>
      </c>
      <c r="M26" t="s">
        <v>215</v>
      </c>
      <c r="N26" t="s">
        <v>208</v>
      </c>
      <c r="O26" t="s">
        <v>13</v>
      </c>
    </row>
    <row r="27" spans="1:15" x14ac:dyDescent="0.25">
      <c r="A27" s="5" t="s">
        <v>226</v>
      </c>
      <c r="B27" t="s">
        <v>362</v>
      </c>
      <c r="C27" t="s">
        <v>363</v>
      </c>
      <c r="D27" t="s">
        <v>280</v>
      </c>
      <c r="E27" s="102" t="e">
        <f>VLOOKUP(A27,CDM!$F$25:$F$69,1,0)</f>
        <v>#N/A</v>
      </c>
      <c r="H27" s="102" t="s">
        <v>226</v>
      </c>
      <c r="I27" s="102">
        <v>719030</v>
      </c>
      <c r="J27" s="102" t="s">
        <v>223</v>
      </c>
      <c r="K27" t="s">
        <v>349</v>
      </c>
      <c r="L27">
        <v>719030</v>
      </c>
      <c r="M27" t="s">
        <v>223</v>
      </c>
      <c r="N27" t="s">
        <v>212</v>
      </c>
      <c r="O27" t="s">
        <v>13</v>
      </c>
    </row>
    <row r="28" spans="1:15" x14ac:dyDescent="0.25">
      <c r="A28" s="106" t="s">
        <v>380</v>
      </c>
      <c r="B28" t="s">
        <v>321</v>
      </c>
      <c r="C28" t="s">
        <v>364</v>
      </c>
      <c r="D28" t="s">
        <v>365</v>
      </c>
      <c r="E28" s="102" t="e">
        <f>VLOOKUP(A28,CDM!$F$25:$F$69,1,0)</f>
        <v>#N/A</v>
      </c>
      <c r="H28" s="102" t="s">
        <v>380</v>
      </c>
      <c r="I28" s="102">
        <v>718988</v>
      </c>
      <c r="J28" s="102" t="s">
        <v>232</v>
      </c>
      <c r="K28" t="s">
        <v>358</v>
      </c>
      <c r="L28">
        <v>718988</v>
      </c>
      <c r="M28" t="s">
        <v>232</v>
      </c>
      <c r="N28" t="s">
        <v>219</v>
      </c>
      <c r="O28" t="s">
        <v>13</v>
      </c>
    </row>
    <row r="29" spans="1:15" x14ac:dyDescent="0.25">
      <c r="A29" s="5" t="s">
        <v>211</v>
      </c>
      <c r="B29" t="s">
        <v>366</v>
      </c>
      <c r="C29" t="s">
        <v>367</v>
      </c>
      <c r="D29" t="s">
        <v>368</v>
      </c>
      <c r="E29" s="102" t="e">
        <f>VLOOKUP(A29,CDM!$F$25:$F$69,1,0)</f>
        <v>#N/A</v>
      </c>
      <c r="H29" s="102" t="s">
        <v>211</v>
      </c>
      <c r="I29" s="102">
        <v>718997</v>
      </c>
      <c r="J29" s="102" t="s">
        <v>248</v>
      </c>
      <c r="K29" t="s">
        <v>193</v>
      </c>
      <c r="L29">
        <v>718997</v>
      </c>
      <c r="M29" t="s">
        <v>248</v>
      </c>
      <c r="N29" t="s">
        <v>251</v>
      </c>
      <c r="O29" t="s">
        <v>13</v>
      </c>
    </row>
    <row r="30" spans="1:15" x14ac:dyDescent="0.25">
      <c r="A30" s="5" t="s">
        <v>14</v>
      </c>
      <c r="B30" t="s">
        <v>369</v>
      </c>
      <c r="C30" t="s">
        <v>370</v>
      </c>
      <c r="D30" t="s">
        <v>371</v>
      </c>
      <c r="E30" s="102" t="e">
        <f>VLOOKUP(A30,CDM!$F$25:$F$69,1,0)</f>
        <v>#N/A</v>
      </c>
      <c r="H30" s="102" t="s">
        <v>14</v>
      </c>
      <c r="I30" s="102">
        <v>719024</v>
      </c>
      <c r="J30" s="102" t="s">
        <v>218</v>
      </c>
      <c r="K30" t="s">
        <v>193</v>
      </c>
      <c r="L30">
        <v>719024</v>
      </c>
      <c r="M30" t="s">
        <v>218</v>
      </c>
      <c r="N30" t="s">
        <v>213</v>
      </c>
      <c r="O30" t="s">
        <v>13</v>
      </c>
    </row>
    <row r="31" spans="1:15" x14ac:dyDescent="0.25">
      <c r="A31" s="109" t="s">
        <v>15</v>
      </c>
      <c r="B31" t="s">
        <v>372</v>
      </c>
      <c r="C31" t="s">
        <v>373</v>
      </c>
      <c r="D31" t="s">
        <v>279</v>
      </c>
      <c r="E31" s="102" t="e">
        <f>VLOOKUP(A31,CDM!$F$25:$F$69,1,0)</f>
        <v>#N/A</v>
      </c>
      <c r="H31" s="102" t="s">
        <v>15</v>
      </c>
      <c r="I31" s="102">
        <v>718132</v>
      </c>
      <c r="J31" s="102" t="s">
        <v>241</v>
      </c>
      <c r="K31" t="s">
        <v>340</v>
      </c>
      <c r="L31">
        <v>718132</v>
      </c>
      <c r="M31" t="s">
        <v>241</v>
      </c>
      <c r="N31" t="s">
        <v>242</v>
      </c>
      <c r="O31" t="s">
        <v>13</v>
      </c>
    </row>
    <row r="32" spans="1:15" x14ac:dyDescent="0.25">
      <c r="I32" s="102">
        <v>719031</v>
      </c>
      <c r="J32" s="102" t="s">
        <v>216</v>
      </c>
      <c r="K32" t="s">
        <v>368</v>
      </c>
      <c r="L32">
        <v>719031</v>
      </c>
      <c r="M32" t="s">
        <v>216</v>
      </c>
      <c r="N32" t="s">
        <v>211</v>
      </c>
      <c r="O32" t="s">
        <v>13</v>
      </c>
    </row>
    <row r="33" spans="9:15" x14ac:dyDescent="0.25">
      <c r="I33" s="102">
        <v>719036</v>
      </c>
      <c r="J33" s="102" t="s">
        <v>245</v>
      </c>
      <c r="K33" t="s">
        <v>193</v>
      </c>
      <c r="L33">
        <v>719036</v>
      </c>
      <c r="M33" t="s">
        <v>245</v>
      </c>
      <c r="N33" t="s">
        <v>224</v>
      </c>
      <c r="O33" t="s">
        <v>13</v>
      </c>
    </row>
    <row r="34" spans="9:15" x14ac:dyDescent="0.25">
      <c r="I34" s="102">
        <v>718429</v>
      </c>
      <c r="J34" s="102" t="s">
        <v>252</v>
      </c>
      <c r="K34" t="s">
        <v>193</v>
      </c>
      <c r="L34">
        <v>718429</v>
      </c>
      <c r="M34" t="s">
        <v>252</v>
      </c>
      <c r="N34" t="s">
        <v>258</v>
      </c>
      <c r="O34" t="s">
        <v>13</v>
      </c>
    </row>
    <row r="35" spans="9:15" x14ac:dyDescent="0.25">
      <c r="I35" s="102">
        <v>718979</v>
      </c>
      <c r="J35" s="102" t="s">
        <v>254</v>
      </c>
      <c r="K35" t="s">
        <v>193</v>
      </c>
      <c r="L35">
        <v>718979</v>
      </c>
      <c r="M35" t="s">
        <v>254</v>
      </c>
      <c r="N35" t="s">
        <v>260</v>
      </c>
      <c r="O35" t="s">
        <v>13</v>
      </c>
    </row>
    <row r="36" spans="9:15" x14ac:dyDescent="0.25">
      <c r="I36" s="102">
        <v>718985</v>
      </c>
      <c r="J36" s="102" t="s">
        <v>256</v>
      </c>
      <c r="K36" t="s">
        <v>193</v>
      </c>
      <c r="L36">
        <v>718985</v>
      </c>
      <c r="M36" t="s">
        <v>256</v>
      </c>
      <c r="N36" t="s">
        <v>262</v>
      </c>
      <c r="O36" t="s">
        <v>13</v>
      </c>
    </row>
    <row r="37" spans="9:15" x14ac:dyDescent="0.25">
      <c r="I37" s="102">
        <v>718124</v>
      </c>
      <c r="J37" s="102" t="s">
        <v>74</v>
      </c>
      <c r="K37" t="s">
        <v>305</v>
      </c>
      <c r="L37">
        <v>718124</v>
      </c>
      <c r="M37" t="s">
        <v>74</v>
      </c>
      <c r="N37" t="s">
        <v>78</v>
      </c>
      <c r="O37" t="s">
        <v>128</v>
      </c>
    </row>
    <row r="38" spans="9:15" x14ac:dyDescent="0.25">
      <c r="I38" s="102">
        <v>718416</v>
      </c>
      <c r="J38" s="102" t="s">
        <v>102</v>
      </c>
      <c r="K38" t="s">
        <v>302</v>
      </c>
      <c r="L38">
        <v>718416</v>
      </c>
      <c r="M38" t="s">
        <v>102</v>
      </c>
      <c r="N38" t="s">
        <v>117</v>
      </c>
      <c r="O38" t="s">
        <v>128</v>
      </c>
    </row>
    <row r="39" spans="9:15" x14ac:dyDescent="0.25">
      <c r="I39" s="102">
        <v>718430</v>
      </c>
      <c r="J39" s="102" t="s">
        <v>108</v>
      </c>
      <c r="K39" t="s">
        <v>277</v>
      </c>
      <c r="L39">
        <v>718430</v>
      </c>
      <c r="M39" t="s">
        <v>108</v>
      </c>
      <c r="N39" t="s">
        <v>123</v>
      </c>
      <c r="O39" t="s">
        <v>128</v>
      </c>
    </row>
    <row r="40" spans="9:15" x14ac:dyDescent="0.25">
      <c r="I40" s="102">
        <v>718417</v>
      </c>
      <c r="J40" s="102" t="s">
        <v>103</v>
      </c>
      <c r="K40" t="s">
        <v>320</v>
      </c>
      <c r="L40">
        <v>718417</v>
      </c>
      <c r="M40" t="s">
        <v>103</v>
      </c>
      <c r="N40" t="s">
        <v>118</v>
      </c>
      <c r="O40" t="s">
        <v>128</v>
      </c>
    </row>
    <row r="41" spans="9:15" x14ac:dyDescent="0.25">
      <c r="I41" s="102">
        <v>718434</v>
      </c>
      <c r="J41" s="102" t="s">
        <v>181</v>
      </c>
      <c r="K41" t="s">
        <v>334</v>
      </c>
      <c r="L41">
        <v>718434</v>
      </c>
      <c r="M41" t="s">
        <v>181</v>
      </c>
      <c r="N41" t="s">
        <v>228</v>
      </c>
      <c r="O41" t="s">
        <v>128</v>
      </c>
    </row>
    <row r="42" spans="9:15" x14ac:dyDescent="0.25">
      <c r="I42" s="102">
        <v>718237</v>
      </c>
      <c r="J42" s="102" t="s">
        <v>24</v>
      </c>
      <c r="K42" t="s">
        <v>193</v>
      </c>
      <c r="L42">
        <v>718237</v>
      </c>
      <c r="M42" t="s">
        <v>24</v>
      </c>
      <c r="N42" t="s">
        <v>138</v>
      </c>
      <c r="O42" t="s">
        <v>128</v>
      </c>
    </row>
    <row r="43" spans="9:15" x14ac:dyDescent="0.25">
      <c r="I43" s="102">
        <v>718257</v>
      </c>
      <c r="J43" s="102" t="s">
        <v>34</v>
      </c>
      <c r="K43" t="s">
        <v>193</v>
      </c>
      <c r="L43">
        <v>718257</v>
      </c>
      <c r="M43" t="s">
        <v>34</v>
      </c>
      <c r="N43" t="s">
        <v>12</v>
      </c>
      <c r="O43" t="s">
        <v>128</v>
      </c>
    </row>
    <row r="44" spans="9:15" x14ac:dyDescent="0.25">
      <c r="I44" s="102">
        <v>718418</v>
      </c>
      <c r="J44" s="102" t="s">
        <v>104</v>
      </c>
      <c r="K44" t="s">
        <v>193</v>
      </c>
      <c r="L44">
        <v>718418</v>
      </c>
      <c r="M44" t="s">
        <v>104</v>
      </c>
      <c r="N44" t="s">
        <v>119</v>
      </c>
      <c r="O44" t="s">
        <v>128</v>
      </c>
    </row>
    <row r="45" spans="9:15" x14ac:dyDescent="0.25">
      <c r="I45" s="102">
        <v>718413</v>
      </c>
      <c r="J45" s="102" t="s">
        <v>100</v>
      </c>
      <c r="K45" t="s">
        <v>355</v>
      </c>
      <c r="L45">
        <v>718413</v>
      </c>
      <c r="M45" t="s">
        <v>100</v>
      </c>
      <c r="N45" t="s">
        <v>115</v>
      </c>
      <c r="O45" t="s">
        <v>128</v>
      </c>
    </row>
    <row r="46" spans="9:15" x14ac:dyDescent="0.25">
      <c r="I46" s="102">
        <v>718137</v>
      </c>
      <c r="J46" s="102" t="s">
        <v>80</v>
      </c>
      <c r="K46" t="s">
        <v>346</v>
      </c>
      <c r="L46">
        <v>718137</v>
      </c>
      <c r="M46" t="s">
        <v>80</v>
      </c>
      <c r="N46" t="s">
        <v>81</v>
      </c>
      <c r="O46" t="s">
        <v>128</v>
      </c>
    </row>
    <row r="47" spans="9:15" x14ac:dyDescent="0.25">
      <c r="I47" s="102">
        <v>718120</v>
      </c>
      <c r="J47" s="102" t="s">
        <v>21</v>
      </c>
      <c r="K47" t="s">
        <v>193</v>
      </c>
      <c r="L47">
        <v>718120</v>
      </c>
      <c r="M47" t="s">
        <v>21</v>
      </c>
      <c r="N47" t="s">
        <v>9</v>
      </c>
      <c r="O47" t="s">
        <v>128</v>
      </c>
    </row>
    <row r="48" spans="9:15" x14ac:dyDescent="0.25">
      <c r="I48" s="102">
        <v>718133</v>
      </c>
      <c r="J48" s="102" t="s">
        <v>76</v>
      </c>
      <c r="K48" t="s">
        <v>193</v>
      </c>
      <c r="L48">
        <v>718133</v>
      </c>
      <c r="M48" t="s">
        <v>76</v>
      </c>
      <c r="N48" t="s">
        <v>137</v>
      </c>
      <c r="O48" t="s">
        <v>128</v>
      </c>
    </row>
    <row r="49" spans="9:15" x14ac:dyDescent="0.25">
      <c r="I49" s="102">
        <v>718414</v>
      </c>
      <c r="J49" s="102" t="s">
        <v>101</v>
      </c>
      <c r="K49" t="s">
        <v>361</v>
      </c>
      <c r="L49">
        <v>718414</v>
      </c>
      <c r="M49" t="s">
        <v>101</v>
      </c>
      <c r="N49" t="s">
        <v>116</v>
      </c>
      <c r="O49" t="s">
        <v>128</v>
      </c>
    </row>
    <row r="50" spans="9:15" x14ac:dyDescent="0.25">
      <c r="I50" s="102">
        <v>718260</v>
      </c>
      <c r="J50" s="102" t="s">
        <v>32</v>
      </c>
      <c r="K50" t="s">
        <v>371</v>
      </c>
      <c r="L50">
        <v>718260</v>
      </c>
      <c r="M50" t="s">
        <v>32</v>
      </c>
      <c r="N50" t="s">
        <v>14</v>
      </c>
      <c r="O50" t="s">
        <v>128</v>
      </c>
    </row>
    <row r="51" spans="9:15" x14ac:dyDescent="0.25">
      <c r="I51" s="102">
        <v>718127</v>
      </c>
      <c r="J51" s="102" t="s">
        <v>75</v>
      </c>
      <c r="K51" t="s">
        <v>193</v>
      </c>
      <c r="L51">
        <v>718127</v>
      </c>
      <c r="M51" t="s">
        <v>75</v>
      </c>
      <c r="N51" t="s">
        <v>79</v>
      </c>
      <c r="O51" t="s">
        <v>128</v>
      </c>
    </row>
    <row r="52" spans="9:15" x14ac:dyDescent="0.25">
      <c r="I52" s="102">
        <v>718262</v>
      </c>
      <c r="J52" s="102" t="s">
        <v>37</v>
      </c>
      <c r="K52" t="s">
        <v>279</v>
      </c>
      <c r="L52">
        <v>718262</v>
      </c>
      <c r="M52" t="s">
        <v>37</v>
      </c>
      <c r="N52" t="s">
        <v>15</v>
      </c>
      <c r="O52" t="s">
        <v>128</v>
      </c>
    </row>
    <row r="53" spans="9:15" x14ac:dyDescent="0.25">
      <c r="I53" s="102">
        <v>718465</v>
      </c>
      <c r="J53" s="102" t="s">
        <v>129</v>
      </c>
      <c r="K53" t="s">
        <v>315</v>
      </c>
      <c r="L53">
        <v>718465</v>
      </c>
      <c r="M53" t="s">
        <v>129</v>
      </c>
      <c r="N53" t="s">
        <v>139</v>
      </c>
      <c r="O53" t="s">
        <v>39</v>
      </c>
    </row>
    <row r="54" spans="9:15" x14ac:dyDescent="0.25">
      <c r="I54" s="102">
        <v>718986</v>
      </c>
      <c r="J54" s="102" t="s">
        <v>199</v>
      </c>
      <c r="K54" t="s">
        <v>193</v>
      </c>
      <c r="L54">
        <v>718986</v>
      </c>
      <c r="M54" t="s">
        <v>199</v>
      </c>
      <c r="N54" t="s">
        <v>200</v>
      </c>
      <c r="O54" t="s">
        <v>39</v>
      </c>
    </row>
    <row r="55" spans="9:15" x14ac:dyDescent="0.25">
      <c r="I55" s="102">
        <v>718259</v>
      </c>
      <c r="J55" s="102" t="s">
        <v>33</v>
      </c>
      <c r="K55" t="s">
        <v>326</v>
      </c>
      <c r="L55">
        <v>718259</v>
      </c>
      <c r="M55" t="s">
        <v>33</v>
      </c>
      <c r="N55" t="s">
        <v>77</v>
      </c>
      <c r="O55" t="s">
        <v>39</v>
      </c>
    </row>
    <row r="56" spans="9:15" x14ac:dyDescent="0.25">
      <c r="I56" s="102">
        <v>719035</v>
      </c>
      <c r="J56" s="102" t="s">
        <v>229</v>
      </c>
      <c r="K56" t="s">
        <v>323</v>
      </c>
      <c r="L56">
        <v>719035</v>
      </c>
      <c r="M56" t="s">
        <v>229</v>
      </c>
      <c r="N56" t="s">
        <v>217</v>
      </c>
      <c r="O56" t="s">
        <v>39</v>
      </c>
    </row>
    <row r="57" spans="9:15" x14ac:dyDescent="0.25">
      <c r="I57" s="102">
        <v>718261</v>
      </c>
      <c r="J57" s="102" t="s">
        <v>36</v>
      </c>
      <c r="K57" t="s">
        <v>337</v>
      </c>
      <c r="L57">
        <v>718261</v>
      </c>
      <c r="M57" t="s">
        <v>36</v>
      </c>
      <c r="N57" t="s">
        <v>35</v>
      </c>
      <c r="O57" t="s">
        <v>39</v>
      </c>
    </row>
    <row r="58" spans="9:15" x14ac:dyDescent="0.25">
      <c r="I58" s="102">
        <v>718117</v>
      </c>
      <c r="J58" s="102" t="s">
        <v>236</v>
      </c>
      <c r="K58" t="s">
        <v>193</v>
      </c>
      <c r="L58">
        <v>718117</v>
      </c>
      <c r="M58" t="s">
        <v>236</v>
      </c>
      <c r="N58" t="s">
        <v>239</v>
      </c>
      <c r="O58" t="s">
        <v>39</v>
      </c>
    </row>
    <row r="59" spans="9:15" x14ac:dyDescent="0.25">
      <c r="I59" s="102">
        <v>718135</v>
      </c>
      <c r="J59" s="102" t="s">
        <v>88</v>
      </c>
      <c r="K59" t="s">
        <v>193</v>
      </c>
      <c r="L59">
        <v>718135</v>
      </c>
      <c r="M59" t="s">
        <v>88</v>
      </c>
      <c r="N59" t="s">
        <v>89</v>
      </c>
      <c r="O59" t="s">
        <v>39</v>
      </c>
    </row>
    <row r="60" spans="9:15" x14ac:dyDescent="0.25">
      <c r="I60" s="102">
        <v>719037</v>
      </c>
      <c r="J60" s="102" t="s">
        <v>230</v>
      </c>
      <c r="K60" t="s">
        <v>193</v>
      </c>
      <c r="L60">
        <v>719037</v>
      </c>
      <c r="M60" t="s">
        <v>230</v>
      </c>
      <c r="N60" t="s">
        <v>222</v>
      </c>
      <c r="O60" t="s">
        <v>39</v>
      </c>
    </row>
    <row r="61" spans="9:15" x14ac:dyDescent="0.25">
      <c r="I61" s="102">
        <v>718994</v>
      </c>
      <c r="J61" s="102" t="s">
        <v>235</v>
      </c>
      <c r="K61" t="s">
        <v>352</v>
      </c>
      <c r="L61">
        <v>718994</v>
      </c>
      <c r="M61" t="s">
        <v>235</v>
      </c>
      <c r="N61" t="s">
        <v>227</v>
      </c>
      <c r="O61" t="s">
        <v>39</v>
      </c>
    </row>
    <row r="62" spans="9:15" x14ac:dyDescent="0.25">
      <c r="I62" s="102">
        <v>718987</v>
      </c>
      <c r="J62" s="102" t="s">
        <v>238</v>
      </c>
      <c r="K62" t="s">
        <v>193</v>
      </c>
      <c r="L62">
        <v>718987</v>
      </c>
      <c r="M62" t="s">
        <v>238</v>
      </c>
      <c r="N62" t="s">
        <v>249</v>
      </c>
      <c r="O62" t="s">
        <v>39</v>
      </c>
    </row>
    <row r="63" spans="9:15" x14ac:dyDescent="0.25">
      <c r="I63" s="102">
        <v>719000</v>
      </c>
      <c r="J63" s="102" t="s">
        <v>207</v>
      </c>
      <c r="K63" t="s">
        <v>193</v>
      </c>
      <c r="L63">
        <v>719000</v>
      </c>
      <c r="M63" t="s">
        <v>207</v>
      </c>
      <c r="N63" t="s">
        <v>203</v>
      </c>
      <c r="O63" t="s">
        <v>39</v>
      </c>
    </row>
    <row r="64" spans="9:15" x14ac:dyDescent="0.25">
      <c r="I64" s="102">
        <v>718464</v>
      </c>
      <c r="J64" s="102" t="s">
        <v>136</v>
      </c>
      <c r="K64" t="s">
        <v>331</v>
      </c>
      <c r="L64">
        <v>718464</v>
      </c>
      <c r="M64" t="s">
        <v>136</v>
      </c>
      <c r="N64" t="s">
        <v>140</v>
      </c>
      <c r="O64" t="s">
        <v>39</v>
      </c>
    </row>
    <row r="65" spans="9:15" x14ac:dyDescent="0.25">
      <c r="I65" s="102">
        <v>718993</v>
      </c>
      <c r="J65" s="102" t="s">
        <v>201</v>
      </c>
      <c r="K65" t="s">
        <v>365</v>
      </c>
      <c r="L65">
        <v>718993</v>
      </c>
      <c r="M65" t="s">
        <v>201</v>
      </c>
      <c r="N65" t="s">
        <v>202</v>
      </c>
      <c r="O65" t="s">
        <v>39</v>
      </c>
    </row>
    <row r="66" spans="9:15" x14ac:dyDescent="0.25">
      <c r="I66" s="102">
        <v>719040</v>
      </c>
      <c r="J66" s="102" t="s">
        <v>247</v>
      </c>
      <c r="K66" t="s">
        <v>193</v>
      </c>
      <c r="L66">
        <v>719040</v>
      </c>
      <c r="M66" t="s">
        <v>247</v>
      </c>
      <c r="N66" t="s">
        <v>250</v>
      </c>
      <c r="O66" t="s">
        <v>39</v>
      </c>
    </row>
    <row r="67" spans="9:15" x14ac:dyDescent="0.25">
      <c r="I67" s="102">
        <v>718433</v>
      </c>
      <c r="J67" s="102" t="s">
        <v>111</v>
      </c>
      <c r="K67" t="s">
        <v>193</v>
      </c>
      <c r="L67">
        <v>718433</v>
      </c>
      <c r="M67" t="s">
        <v>111</v>
      </c>
      <c r="N67" t="s">
        <v>126</v>
      </c>
      <c r="O67" t="s">
        <v>39</v>
      </c>
    </row>
    <row r="68" spans="9:15" x14ac:dyDescent="0.25">
      <c r="I68" s="102">
        <v>718263</v>
      </c>
      <c r="J68" s="102" t="s">
        <v>38</v>
      </c>
      <c r="K68" t="s">
        <v>193</v>
      </c>
      <c r="L68">
        <v>718263</v>
      </c>
      <c r="M68" t="s">
        <v>38</v>
      </c>
      <c r="N68" t="s">
        <v>16</v>
      </c>
      <c r="O68" t="s">
        <v>39</v>
      </c>
    </row>
    <row r="69" spans="9:15" x14ac:dyDescent="0.25">
      <c r="I69" s="102">
        <v>718978</v>
      </c>
      <c r="J69" s="102" t="s">
        <v>253</v>
      </c>
      <c r="K69" t="s">
        <v>193</v>
      </c>
      <c r="L69">
        <v>718978</v>
      </c>
      <c r="M69" t="s">
        <v>253</v>
      </c>
      <c r="N69" t="s">
        <v>259</v>
      </c>
      <c r="O69" t="s">
        <v>39</v>
      </c>
    </row>
    <row r="70" spans="9:15" x14ac:dyDescent="0.25">
      <c r="I70" s="102">
        <v>718123</v>
      </c>
      <c r="J70" s="102" t="s">
        <v>255</v>
      </c>
      <c r="K70" t="s">
        <v>193</v>
      </c>
      <c r="L70">
        <v>718123</v>
      </c>
      <c r="M70" t="s">
        <v>255</v>
      </c>
      <c r="N70" t="s">
        <v>261</v>
      </c>
      <c r="O70" t="s">
        <v>39</v>
      </c>
    </row>
    <row r="71" spans="9:15" x14ac:dyDescent="0.25">
      <c r="I71" s="102">
        <v>719025</v>
      </c>
      <c r="J71" s="102" t="s">
        <v>257</v>
      </c>
      <c r="K71" t="s">
        <v>193</v>
      </c>
      <c r="L71">
        <v>719025</v>
      </c>
      <c r="M71" t="s">
        <v>257</v>
      </c>
      <c r="N71" t="s">
        <v>263</v>
      </c>
      <c r="O71" t="s">
        <v>39</v>
      </c>
    </row>
    <row r="72" spans="9:15" x14ac:dyDescent="0.25">
      <c r="I72" s="102">
        <v>718982</v>
      </c>
      <c r="J72" s="102" t="s">
        <v>264</v>
      </c>
      <c r="K72" t="s">
        <v>193</v>
      </c>
      <c r="L72">
        <v>718982</v>
      </c>
      <c r="M72" t="s">
        <v>264</v>
      </c>
      <c r="N72" t="s">
        <v>265</v>
      </c>
      <c r="O72" t="s">
        <v>13</v>
      </c>
    </row>
    <row r="73" spans="9:15" x14ac:dyDescent="0.25">
      <c r="I73" s="102">
        <v>718992</v>
      </c>
      <c r="J73" s="102" t="s">
        <v>266</v>
      </c>
      <c r="K73" t="s">
        <v>193</v>
      </c>
      <c r="L73">
        <v>718992</v>
      </c>
      <c r="M73" t="s">
        <v>266</v>
      </c>
      <c r="N73" t="s">
        <v>267</v>
      </c>
      <c r="O73" t="s">
        <v>39</v>
      </c>
    </row>
    <row r="74" spans="9:15" x14ac:dyDescent="0.25">
      <c r="I74" s="102">
        <v>718996</v>
      </c>
      <c r="J74" s="102" t="s">
        <v>268</v>
      </c>
      <c r="K74" t="s">
        <v>193</v>
      </c>
      <c r="L74">
        <v>718996</v>
      </c>
      <c r="M74" t="s">
        <v>268</v>
      </c>
      <c r="N74" t="s">
        <v>269</v>
      </c>
      <c r="O74" t="s">
        <v>13</v>
      </c>
    </row>
    <row r="75" spans="9:15" x14ac:dyDescent="0.25">
      <c r="I75" s="102">
        <v>719042</v>
      </c>
      <c r="J75" s="102" t="s">
        <v>270</v>
      </c>
      <c r="K75" t="s">
        <v>193</v>
      </c>
      <c r="L75">
        <v>719042</v>
      </c>
      <c r="M75" t="s">
        <v>270</v>
      </c>
      <c r="N75" t="s">
        <v>271</v>
      </c>
      <c r="O75" t="s">
        <v>13</v>
      </c>
    </row>
    <row r="76" spans="9:15" x14ac:dyDescent="0.25">
      <c r="I76" s="102">
        <v>718989</v>
      </c>
      <c r="J76" s="102" t="s">
        <v>272</v>
      </c>
      <c r="K76" t="s">
        <v>193</v>
      </c>
      <c r="L76">
        <v>718989</v>
      </c>
      <c r="M76" t="s">
        <v>272</v>
      </c>
      <c r="N76" t="s">
        <v>273</v>
      </c>
      <c r="O76" t="s">
        <v>39</v>
      </c>
    </row>
    <row r="77" spans="9:15" x14ac:dyDescent="0.25">
      <c r="I77" s="102">
        <v>718990</v>
      </c>
      <c r="J77" s="102" t="s">
        <v>274</v>
      </c>
      <c r="K77" t="s">
        <v>193</v>
      </c>
      <c r="L77">
        <v>718990</v>
      </c>
      <c r="M77" t="s">
        <v>274</v>
      </c>
      <c r="N77" t="s">
        <v>275</v>
      </c>
      <c r="O77" t="s">
        <v>39</v>
      </c>
    </row>
    <row r="78" spans="9:15" x14ac:dyDescent="0.25">
      <c r="I78" s="102">
        <v>718983</v>
      </c>
      <c r="J78" s="102" t="s">
        <v>216</v>
      </c>
      <c r="K78" t="s">
        <v>368</v>
      </c>
      <c r="L78">
        <v>718983</v>
      </c>
      <c r="M78" t="s">
        <v>216</v>
      </c>
      <c r="N78" t="s">
        <v>211</v>
      </c>
      <c r="O78" t="s">
        <v>13</v>
      </c>
    </row>
  </sheetData>
  <conditionalFormatting sqref="A31">
    <cfRule type="duplicateValues" dxfId="84" priority="21"/>
  </conditionalFormatting>
  <conditionalFormatting sqref="A31">
    <cfRule type="duplicateValues" dxfId="83" priority="22"/>
  </conditionalFormatting>
  <conditionalFormatting sqref="A7">
    <cfRule type="duplicateValues" dxfId="82" priority="19"/>
  </conditionalFormatting>
  <conditionalFormatting sqref="A7">
    <cfRule type="duplicateValues" dxfId="81" priority="20"/>
  </conditionalFormatting>
  <conditionalFormatting sqref="A9">
    <cfRule type="duplicateValues" dxfId="80" priority="17"/>
  </conditionalFormatting>
  <conditionalFormatting sqref="A9">
    <cfRule type="duplicateValues" dxfId="79" priority="18"/>
  </conditionalFormatting>
  <conditionalFormatting sqref="A10">
    <cfRule type="duplicateValues" dxfId="78" priority="15"/>
  </conditionalFormatting>
  <conditionalFormatting sqref="A10">
    <cfRule type="duplicateValues" dxfId="77" priority="16"/>
  </conditionalFormatting>
  <conditionalFormatting sqref="A13">
    <cfRule type="duplicateValues" dxfId="76" priority="13"/>
  </conditionalFormatting>
  <conditionalFormatting sqref="A13">
    <cfRule type="duplicateValues" dxfId="75" priority="14"/>
  </conditionalFormatting>
  <conditionalFormatting sqref="A15">
    <cfRule type="duplicateValues" dxfId="74" priority="11"/>
  </conditionalFormatting>
  <conditionalFormatting sqref="A15">
    <cfRule type="duplicateValues" dxfId="73" priority="12"/>
  </conditionalFormatting>
  <conditionalFormatting sqref="A17">
    <cfRule type="duplicateValues" dxfId="72" priority="9"/>
  </conditionalFormatting>
  <conditionalFormatting sqref="A17">
    <cfRule type="duplicateValues" dxfId="71" priority="10"/>
  </conditionalFormatting>
  <conditionalFormatting sqref="A23">
    <cfRule type="duplicateValues" dxfId="70" priority="7"/>
  </conditionalFormatting>
  <conditionalFormatting sqref="A23">
    <cfRule type="duplicateValues" dxfId="69" priority="8"/>
  </conditionalFormatting>
  <conditionalFormatting sqref="A24">
    <cfRule type="duplicateValues" dxfId="68" priority="5"/>
  </conditionalFormatting>
  <conditionalFormatting sqref="A24">
    <cfRule type="duplicateValues" dxfId="67" priority="6"/>
  </conditionalFormatting>
  <conditionalFormatting sqref="A25">
    <cfRule type="duplicateValues" dxfId="66" priority="3"/>
  </conditionalFormatting>
  <conditionalFormatting sqref="A25">
    <cfRule type="duplicateValues" dxfId="65" priority="4"/>
  </conditionalFormatting>
  <conditionalFormatting sqref="A28">
    <cfRule type="duplicateValues" dxfId="64" priority="1"/>
  </conditionalFormatting>
  <conditionalFormatting sqref="A28">
    <cfRule type="duplicateValues" dxfId="63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CDM</vt:lpstr>
      <vt:lpstr>Datos</vt:lpstr>
      <vt:lpstr>Ranking</vt:lpstr>
      <vt:lpstr>sistema puntos</vt:lpstr>
      <vt:lpstr>Seguimiento TL</vt:lpstr>
      <vt:lpstr>Objetivos</vt:lpstr>
      <vt:lpstr>INSTRUCCIONES MICRO</vt:lpstr>
      <vt:lpstr>Fibras</vt:lpstr>
      <vt:lpstr>Moviles</vt:lpstr>
      <vt:lpstr>Terminales</vt:lpstr>
      <vt:lpstr>129</vt:lpstr>
      <vt:lpstr>Movil_Report</vt:lpstr>
      <vt:lpstr>Simyo</vt:lpstr>
      <vt:lpstr>Orange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2025-02-11T14:02:26Z</dcterms:modified>
</cp:coreProperties>
</file>